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handyman\users\kolatorv\Desktop\"/>
    </mc:Choice>
  </mc:AlternateContent>
  <xr:revisionPtr revIDLastSave="0" documentId="13_ncr:1_{C9A0DF54-92FA-4E7F-B94E-4EF916874AD5}" xr6:coauthVersionLast="47" xr6:coauthVersionMax="47" xr10:uidLastSave="{00000000-0000-0000-0000-000000000000}"/>
  <bookViews>
    <workbookView xWindow="2745" yWindow="840" windowWidth="25080" windowHeight="15000" xr2:uid="{00000000-000D-0000-FFFF-FFFF00000000}"/>
  </bookViews>
  <sheets>
    <sheet name="Rekapitulace stavby" sheetId="1" r:id="rId1"/>
    <sheet name="01 - stavební část" sheetId="2" r:id="rId2"/>
    <sheet name="02 - TZB" sheetId="3" r:id="rId3"/>
    <sheet name="ZTI" sheetId="7" r:id="rId4"/>
    <sheet name="vytápění" sheetId="8" r:id="rId5"/>
    <sheet name="silnoproud" sheetId="9" r:id="rId6"/>
    <sheet name="slaboproud" sheetId="11" r:id="rId7"/>
    <sheet name="VZT" sheetId="10" r:id="rId8"/>
    <sheet name="03 - VRN" sheetId="5" r:id="rId9"/>
    <sheet name="Pokyny pro vyplnění" sheetId="6" r:id="rId10"/>
  </sheets>
  <externalReferences>
    <externalReference r:id="rId11"/>
    <externalReference r:id="rId12"/>
    <externalReference r:id="rId13"/>
  </externalReferences>
  <definedNames>
    <definedName name="_xlnm._FilterDatabase" localSheetId="1" hidden="1">'01 - stavební část'!$C$100:$K$603</definedName>
    <definedName name="_xlnm._FilterDatabase" localSheetId="2" hidden="1">'02 - TZB'!$C$84:$K$96</definedName>
    <definedName name="_xlnm._FilterDatabase" localSheetId="8" hidden="1">'03 - VRN'!$C$85:$K$122</definedName>
    <definedName name="_xlnm._FilterDatabase" localSheetId="3" hidden="1">ZTI!$A$7:$J$295</definedName>
    <definedName name="a">'[1]Hydrotechnické výpočty'!#REF!</definedName>
    <definedName name="aaaa">'[1]Hydrotechnické výpočty'!#REF!</definedName>
    <definedName name="aaaaa">'[1]Hydrotechnické výpočty'!#REF!</definedName>
    <definedName name="aaaaaaa">'[1]Hydrotechnické výpočty'!#REF!</definedName>
    <definedName name="BuiltIn_Print_Area___1">"$List1.$A$#REF!:$F$#REF!"</definedName>
    <definedName name="ČÁST_DOKUMENTACE">#REF!</definedName>
    <definedName name="DATUM">#REF!</definedName>
    <definedName name="DĚLENÍ_PROFESNÍHO_DILU">#REF!</definedName>
    <definedName name="DÍLČÍ_ČLENĚNÍ">#REF!</definedName>
    <definedName name="Excel_BuiltIn__FilterDatabase" localSheetId="3">ZTI!$A$7:$J$295</definedName>
    <definedName name="Excel_BuiltIn__FilterDatabase_1">ZTI!$A$7:$J$358</definedName>
    <definedName name="Excel_BuiltIn_Print_Area" localSheetId="3">ZTI!$B$1:$J$128</definedName>
    <definedName name="Excel_BuiltIn_Print_Area_1">"$List1.$A$#REF!:$F$#REF!"</definedName>
    <definedName name="Excel_BuiltIn_Print_Area_1_1">#REF!</definedName>
    <definedName name="Excel_BuiltIn_Print_Area_1_1_1">#REF!</definedName>
    <definedName name="Excel_BuiltIn_Print_Titles" localSheetId="3">ZTI!$1:$7</definedName>
    <definedName name="Excel_BuiltIn_Print_Titles_1">#REF!</definedName>
    <definedName name="Excel_BuiltIn_Print_Titles_1_1">ZTI!$A$1:$IT$7</definedName>
    <definedName name="f">'[2]Hydrotechnické výpočty'!#REF!</definedName>
    <definedName name="FUNKCNI_CLENENI">#REF!</definedName>
    <definedName name="hydro">'[1]Hydrotechnické výpočty'!#REF!</definedName>
    <definedName name="hydrom">'[1]Hydrotechnické výpočty'!#REF!</definedName>
    <definedName name="Hydrotechnické_výpočty">'[1]Hydrotechnické výpočty'!#REF!</definedName>
    <definedName name="K">'[3]Hydrotechnické výpočty I.E'!#REF!</definedName>
    <definedName name="L">#REF!</definedName>
    <definedName name="LV_obsluha_hs_pripojka_nn">'[1]Hydrotechnické výpočty'!#REF!</definedName>
    <definedName name="m">'[1]Hydrotechnické výpočty'!#REF!</definedName>
    <definedName name="_xlnm.Print_Titles" localSheetId="1">'01 - stavební část'!$100:$100</definedName>
    <definedName name="_xlnm.Print_Titles" localSheetId="2">'02 - TZB'!$84:$84</definedName>
    <definedName name="_xlnm.Print_Titles" localSheetId="8">'03 - VRN'!$85:$85</definedName>
    <definedName name="_xlnm.Print_Titles" localSheetId="0">'Rekapitulace stavby'!$52:$52</definedName>
    <definedName name="_xlnm.Print_Titles" localSheetId="7">VZT!$1:$1</definedName>
    <definedName name="_xlnm.Print_Titles" localSheetId="3">ZTI!$1:$7</definedName>
    <definedName name="_xlnm.Print_Area" localSheetId="1">'01 - stavební část'!$C$4:$J$39,'01 - stavební část'!$C$45:$J$82,'01 - stavební část'!$C$88:$K$603</definedName>
    <definedName name="_xlnm.Print_Area" localSheetId="2">'02 - TZB'!$C$4:$J$39,'02 - TZB'!$C$45:$J$66,'02 - TZB'!$C$72:$K$96</definedName>
    <definedName name="_xlnm.Print_Area" localSheetId="8">'03 - VRN'!$C$4:$J$39,'03 - VRN'!$C$45:$J$67,'03 - VRN'!$C$73:$K$122</definedName>
    <definedName name="_xlnm.Print_Area" localSheetId="9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5">silnoproud!$B$1:$G$47</definedName>
    <definedName name="_xlnm.Print_Area" localSheetId="6">slaboproud!#REF!</definedName>
    <definedName name="_xlnm.Print_Area" localSheetId="3">ZTI!$B$1:$J$128</definedName>
    <definedName name="okno" localSheetId="5">#REF!</definedName>
    <definedName name="okno" localSheetId="6">#REF!</definedName>
    <definedName name="okno">#REF!</definedName>
    <definedName name="penize" localSheetId="5">#REF!</definedName>
    <definedName name="penize">#REF!</definedName>
    <definedName name="PROFESNI_DIL">#REF!</definedName>
    <definedName name="q">'[2]Hydrotechnické výpočty'!#REF!</definedName>
    <definedName name="qqq">'[2]Hydrotechnické výpočty'!#REF!</definedName>
    <definedName name="STAVEBNI_OBJEKT">#REF!</definedName>
    <definedName name="t">'[3]Hydrotechnické výpočty I.E'!#REF!</definedName>
    <definedName name="test">'[3]Hydrotechnické výpočty I.E'!#REF!</definedName>
    <definedName name="V">'[1]Hydrotechnické výpočty'!#REF!</definedName>
    <definedName name="VedProjProfese">#REF!</definedName>
    <definedName name="VL">'[1]Hydrotechnické výpočty'!#REF!</definedName>
    <definedName name="VYPRACOVAL_01">#REF!</definedName>
    <definedName name="VYPRACOVAL_02">#REF!</definedName>
    <definedName name="VYPRACOVAL_03">#REF!</definedName>
    <definedName name="x">'[1]Hydrotechnické výpočty'!#REF!</definedName>
    <definedName name="Z">'[1]Hydrotechnické výpočty'!#REF!</definedName>
    <definedName name="Zpracovate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74" i="2" l="1"/>
  <c r="J174" i="2" l="1"/>
  <c r="V174" i="2" s="1"/>
  <c r="D11" i="8" l="1"/>
  <c r="F11" i="8" s="1"/>
  <c r="F7" i="8"/>
  <c r="F12" i="10" l="1"/>
  <c r="H74" i="11" l="1"/>
  <c r="H73" i="11"/>
  <c r="H72" i="11"/>
  <c r="H71" i="11"/>
  <c r="H70" i="11"/>
  <c r="H69" i="11"/>
  <c r="H68" i="11"/>
  <c r="H67" i="11"/>
  <c r="H66" i="11"/>
  <c r="H65" i="11"/>
  <c r="H64" i="11"/>
  <c r="I74" i="11" s="1"/>
  <c r="H61" i="11"/>
  <c r="H60" i="11"/>
  <c r="H59" i="11"/>
  <c r="H58" i="11"/>
  <c r="H57" i="11"/>
  <c r="H56" i="11"/>
  <c r="H53" i="11"/>
  <c r="H52" i="11"/>
  <c r="H51" i="11"/>
  <c r="H50" i="11"/>
  <c r="H49" i="11"/>
  <c r="H48" i="11"/>
  <c r="H47" i="11"/>
  <c r="H46" i="11"/>
  <c r="H43" i="11"/>
  <c r="H42" i="11"/>
  <c r="H41" i="11"/>
  <c r="H40" i="11"/>
  <c r="H39" i="11"/>
  <c r="H38" i="11"/>
  <c r="H35" i="11"/>
  <c r="H34" i="11"/>
  <c r="H33" i="11"/>
  <c r="H32" i="11"/>
  <c r="I35" i="11" s="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I53" i="11" l="1"/>
  <c r="I29" i="11"/>
  <c r="I43" i="11"/>
  <c r="I61" i="11"/>
  <c r="H4" i="11"/>
  <c r="H75" i="11"/>
  <c r="H5" i="11" s="1"/>
  <c r="I94" i="3" s="1"/>
  <c r="V168" i="2"/>
  <c r="I111" i="11" l="1"/>
  <c r="W112" i="2"/>
  <c r="W101" i="2" s="1"/>
  <c r="P104" i="2"/>
  <c r="P108" i="2"/>
  <c r="P113" i="2"/>
  <c r="P117" i="2"/>
  <c r="P120" i="2"/>
  <c r="P122" i="2"/>
  <c r="P129" i="2"/>
  <c r="P136" i="2"/>
  <c r="P141" i="2"/>
  <c r="P143" i="2"/>
  <c r="P145" i="2"/>
  <c r="P147" i="2"/>
  <c r="P152" i="2"/>
  <c r="P156" i="2"/>
  <c r="P160" i="2"/>
  <c r="P164" i="2"/>
  <c r="P169" i="2"/>
  <c r="P171" i="2"/>
  <c r="P173" i="2"/>
  <c r="P177" i="2"/>
  <c r="P180" i="2"/>
  <c r="P182" i="2"/>
  <c r="P183" i="2"/>
  <c r="P185" i="2"/>
  <c r="P186" i="2"/>
  <c r="P188" i="2"/>
  <c r="P189" i="2"/>
  <c r="P190" i="2"/>
  <c r="P195" i="2"/>
  <c r="P198" i="2"/>
  <c r="P201" i="2"/>
  <c r="P205" i="2"/>
  <c r="P208" i="2"/>
  <c r="P212" i="2"/>
  <c r="P215" i="2"/>
  <c r="P219" i="2"/>
  <c r="P223" i="2"/>
  <c r="P227" i="2"/>
  <c r="P233" i="2"/>
  <c r="P237" i="2"/>
  <c r="P241" i="2"/>
  <c r="P244" i="2"/>
  <c r="P261" i="2"/>
  <c r="P265" i="2"/>
  <c r="P270" i="2"/>
  <c r="P272" i="2"/>
  <c r="P275" i="2"/>
  <c r="P277" i="2"/>
  <c r="P280" i="2"/>
  <c r="P279" i="2" s="1"/>
  <c r="P284" i="2"/>
  <c r="P293" i="2"/>
  <c r="P297" i="2"/>
  <c r="P300" i="2"/>
  <c r="P299" i="2" s="1"/>
  <c r="P304" i="2"/>
  <c r="P306" i="2"/>
  <c r="P308" i="2"/>
  <c r="P311" i="2"/>
  <c r="P314" i="2"/>
  <c r="P317" i="2"/>
  <c r="P320" i="2"/>
  <c r="P322" i="2"/>
  <c r="P325" i="2"/>
  <c r="P328" i="2"/>
  <c r="P331" i="2"/>
  <c r="P335" i="2"/>
  <c r="P338" i="2"/>
  <c r="P341" i="2"/>
  <c r="P343" i="2"/>
  <c r="P344" i="2"/>
  <c r="P345" i="2"/>
  <c r="P346" i="2"/>
  <c r="P348" i="2"/>
  <c r="P350" i="2"/>
  <c r="P352" i="2"/>
  <c r="P353" i="2"/>
  <c r="P355" i="2"/>
  <c r="P364" i="2"/>
  <c r="P365" i="2"/>
  <c r="P368" i="2"/>
  <c r="P370" i="2"/>
  <c r="P372" i="2"/>
  <c r="P375" i="2"/>
  <c r="P377" i="2"/>
  <c r="P378" i="2"/>
  <c r="P381" i="2"/>
  <c r="P382" i="2"/>
  <c r="P385" i="2"/>
  <c r="P387" i="2"/>
  <c r="P394" i="2"/>
  <c r="P396" i="2"/>
  <c r="P399" i="2"/>
  <c r="P402" i="2"/>
  <c r="P405" i="2"/>
  <c r="P412" i="2"/>
  <c r="P414" i="2"/>
  <c r="P417" i="2"/>
  <c r="P422" i="2"/>
  <c r="P424" i="2"/>
  <c r="P429" i="2"/>
  <c r="P431" i="2"/>
  <c r="P433" i="2"/>
  <c r="P435" i="2"/>
  <c r="P438" i="2"/>
  <c r="P442" i="2"/>
  <c r="P445" i="2"/>
  <c r="P447" i="2"/>
  <c r="P451" i="2"/>
  <c r="P453" i="2"/>
  <c r="P455" i="2"/>
  <c r="P458" i="2"/>
  <c r="P460" i="2"/>
  <c r="P463" i="2"/>
  <c r="P466" i="2"/>
  <c r="P469" i="2"/>
  <c r="P471" i="2"/>
  <c r="P476" i="2"/>
  <c r="P487" i="2"/>
  <c r="P489" i="2"/>
  <c r="P492" i="2"/>
  <c r="P494" i="2"/>
  <c r="P496" i="2"/>
  <c r="P499" i="2"/>
  <c r="P501" i="2"/>
  <c r="P503" i="2"/>
  <c r="P505" i="2"/>
  <c r="P512" i="2"/>
  <c r="P514" i="2"/>
  <c r="P516" i="2"/>
  <c r="P518" i="2"/>
  <c r="P520" i="2"/>
  <c r="P522" i="2"/>
  <c r="P524" i="2"/>
  <c r="P528" i="2"/>
  <c r="P530" i="2"/>
  <c r="P532" i="2"/>
  <c r="P534" i="2"/>
  <c r="P543" i="2"/>
  <c r="P546" i="2"/>
  <c r="P548" i="2"/>
  <c r="P563" i="2"/>
  <c r="P565" i="2"/>
  <c r="P578" i="2"/>
  <c r="P581" i="2"/>
  <c r="P583" i="2"/>
  <c r="P601" i="2"/>
  <c r="P600" i="2" s="1"/>
  <c r="P545" i="2" l="1"/>
  <c r="P498" i="2"/>
  <c r="P468" i="2"/>
  <c r="P457" i="2"/>
  <c r="P437" i="2"/>
  <c r="P384" i="2"/>
  <c r="P374" i="2"/>
  <c r="P337" i="2"/>
  <c r="P310" i="2"/>
  <c r="P303" i="2"/>
  <c r="P283" i="2"/>
  <c r="P269" i="2"/>
  <c r="P176" i="2"/>
  <c r="P119" i="2"/>
  <c r="P103" i="2"/>
  <c r="P112" i="2"/>
  <c r="P282" i="2"/>
  <c r="P168" i="2"/>
  <c r="P102" i="2" s="1"/>
  <c r="P101" i="2" s="1"/>
  <c r="F32" i="10"/>
  <c r="F31" i="10"/>
  <c r="F30" i="10"/>
  <c r="F29" i="10"/>
  <c r="F28" i="10"/>
  <c r="F27" i="10"/>
  <c r="F26" i="10"/>
  <c r="F22" i="10"/>
  <c r="F21" i="10"/>
  <c r="F20" i="10"/>
  <c r="F19" i="10"/>
  <c r="F18" i="10"/>
  <c r="F16" i="10"/>
  <c r="F15" i="10"/>
  <c r="F14" i="10"/>
  <c r="F11" i="10"/>
  <c r="F10" i="10"/>
  <c r="F9" i="10"/>
  <c r="F8" i="10"/>
  <c r="F7" i="10"/>
  <c r="F6" i="10"/>
  <c r="F5" i="10"/>
  <c r="F4" i="10"/>
  <c r="F3" i="10"/>
  <c r="F23" i="10" l="1"/>
  <c r="F34" i="10" s="1"/>
  <c r="I96" i="3" s="1"/>
  <c r="I45" i="9" l="1"/>
  <c r="I44" i="9"/>
  <c r="I43" i="9"/>
  <c r="I42" i="9"/>
  <c r="I41" i="9"/>
  <c r="I39" i="9"/>
  <c r="I38" i="9"/>
  <c r="I37" i="9"/>
  <c r="I36" i="9"/>
  <c r="I35" i="9"/>
  <c r="I34" i="9"/>
  <c r="I32" i="9"/>
  <c r="I31" i="9"/>
  <c r="I30" i="9"/>
  <c r="I29" i="9"/>
  <c r="I28" i="9"/>
  <c r="I27" i="9"/>
  <c r="I26" i="9"/>
  <c r="I25" i="9"/>
  <c r="I21" i="9"/>
  <c r="I20" i="9"/>
  <c r="I19" i="9"/>
  <c r="I18" i="9"/>
  <c r="I17" i="9"/>
  <c r="I16" i="9"/>
  <c r="I15" i="9"/>
  <c r="I14" i="9"/>
  <c r="I13" i="9"/>
  <c r="I12" i="9"/>
  <c r="I11" i="9"/>
  <c r="I10" i="9"/>
  <c r="I8" i="9"/>
  <c r="I46" i="9" l="1"/>
  <c r="I49" i="9" s="1"/>
  <c r="I92" i="3" s="1"/>
  <c r="F34" i="8"/>
  <c r="F33" i="8"/>
  <c r="F32" i="8"/>
  <c r="F31" i="8"/>
  <c r="F30" i="8"/>
  <c r="F29" i="8"/>
  <c r="F28" i="8"/>
  <c r="A28" i="8"/>
  <c r="A29" i="8" s="1"/>
  <c r="A30" i="8" s="1"/>
  <c r="A31" i="8" s="1"/>
  <c r="A32" i="8" s="1"/>
  <c r="A33" i="8" s="1"/>
  <c r="A34" i="8" s="1"/>
  <c r="F27" i="8"/>
  <c r="D23" i="8"/>
  <c r="F23" i="8" s="1"/>
  <c r="D22" i="8"/>
  <c r="D24" i="8" s="1"/>
  <c r="F24" i="8" s="1"/>
  <c r="D21" i="8"/>
  <c r="F21" i="8" s="1"/>
  <c r="F20" i="8"/>
  <c r="F19" i="8"/>
  <c r="F18" i="8"/>
  <c r="F16" i="8"/>
  <c r="D10" i="8"/>
  <c r="F10" i="8" s="1"/>
  <c r="D9" i="8"/>
  <c r="F9" i="8" s="1"/>
  <c r="D8" i="8"/>
  <c r="F8" i="8" s="1"/>
  <c r="F6" i="8"/>
  <c r="F5" i="8"/>
  <c r="F4" i="8"/>
  <c r="F22" i="8" l="1"/>
  <c r="F35" i="8" s="1"/>
  <c r="I90" i="3" s="1"/>
  <c r="J113" i="7" l="1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3" i="7"/>
  <c r="J82" i="7"/>
  <c r="J81" i="7"/>
  <c r="G80" i="7"/>
  <c r="J80" i="7" s="1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G57" i="7"/>
  <c r="J57" i="7" s="1"/>
  <c r="G56" i="7"/>
  <c r="J56" i="7" s="1"/>
  <c r="G55" i="7"/>
  <c r="J55" i="7" s="1"/>
  <c r="G54" i="7"/>
  <c r="J54" i="7" s="1"/>
  <c r="G53" i="7"/>
  <c r="J53" i="7" s="1"/>
  <c r="G52" i="7"/>
  <c r="J52" i="7" s="1"/>
  <c r="J51" i="7"/>
  <c r="J50" i="7"/>
  <c r="J49" i="7"/>
  <c r="J48" i="7"/>
  <c r="J47" i="7"/>
  <c r="J46" i="7"/>
  <c r="J45" i="7"/>
  <c r="J44" i="7"/>
  <c r="J43" i="7"/>
  <c r="J41" i="7"/>
  <c r="J40" i="7"/>
  <c r="G39" i="7"/>
  <c r="J39" i="7" s="1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D9" i="7"/>
  <c r="D10" i="7" s="1"/>
  <c r="D11" i="7" s="1"/>
  <c r="D12" i="7" s="1"/>
  <c r="D13" i="7" s="1"/>
  <c r="D14" i="7" s="1"/>
  <c r="D15" i="7" s="1"/>
  <c r="D16" i="7" s="1"/>
  <c r="D17" i="7" s="1"/>
  <c r="J121" i="7" l="1"/>
  <c r="J119" i="7"/>
  <c r="D18" i="7"/>
  <c r="J120" i="7"/>
  <c r="J122" i="7" s="1"/>
  <c r="I88" i="3" s="1"/>
  <c r="J37" i="5"/>
  <c r="J36" i="5"/>
  <c r="AY57" i="1" s="1"/>
  <c r="J35" i="5"/>
  <c r="AX57" i="1" s="1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T113" i="5"/>
  <c r="R114" i="5"/>
  <c r="R113" i="5"/>
  <c r="P114" i="5"/>
  <c r="P113" i="5"/>
  <c r="BI111" i="5"/>
  <c r="BH111" i="5"/>
  <c r="BG111" i="5"/>
  <c r="BF111" i="5"/>
  <c r="T111" i="5"/>
  <c r="T110" i="5"/>
  <c r="R111" i="5"/>
  <c r="R110" i="5"/>
  <c r="P111" i="5"/>
  <c r="P110" i="5"/>
  <c r="BI108" i="5"/>
  <c r="BH108" i="5"/>
  <c r="BG108" i="5"/>
  <c r="BF108" i="5"/>
  <c r="T108" i="5"/>
  <c r="R108" i="5"/>
  <c r="P108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98" i="5"/>
  <c r="BH98" i="5"/>
  <c r="BG98" i="5"/>
  <c r="BF98" i="5"/>
  <c r="T98" i="5"/>
  <c r="T97" i="5"/>
  <c r="R98" i="5"/>
  <c r="R97" i="5"/>
  <c r="P98" i="5"/>
  <c r="P97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89" i="5"/>
  <c r="BH89" i="5"/>
  <c r="BG89" i="5"/>
  <c r="BF89" i="5"/>
  <c r="T89" i="5"/>
  <c r="R89" i="5"/>
  <c r="P89" i="5"/>
  <c r="J83" i="5"/>
  <c r="J82" i="5"/>
  <c r="F80" i="5"/>
  <c r="E78" i="5"/>
  <c r="J55" i="5"/>
  <c r="J54" i="5"/>
  <c r="F52" i="5"/>
  <c r="E50" i="5"/>
  <c r="J18" i="5"/>
  <c r="E18" i="5"/>
  <c r="F83" i="5"/>
  <c r="J17" i="5"/>
  <c r="J15" i="5"/>
  <c r="E15" i="5"/>
  <c r="F54" i="5"/>
  <c r="J14" i="5"/>
  <c r="J12" i="5"/>
  <c r="J80" i="5"/>
  <c r="E7" i="5"/>
  <c r="E48" i="5" s="1"/>
  <c r="J37" i="3"/>
  <c r="J36" i="3"/>
  <c r="AY56" i="1" s="1"/>
  <c r="J35" i="3"/>
  <c r="AX56" i="1"/>
  <c r="BI96" i="3"/>
  <c r="BH96" i="3"/>
  <c r="BG96" i="3"/>
  <c r="BF96" i="3"/>
  <c r="T96" i="3"/>
  <c r="T95" i="3"/>
  <c r="R96" i="3"/>
  <c r="R95" i="3"/>
  <c r="P96" i="3"/>
  <c r="P95" i="3"/>
  <c r="BI94" i="3"/>
  <c r="BH94" i="3"/>
  <c r="BG94" i="3"/>
  <c r="BF94" i="3"/>
  <c r="T94" i="3"/>
  <c r="T93" i="3"/>
  <c r="R94" i="3"/>
  <c r="R93" i="3"/>
  <c r="P94" i="3"/>
  <c r="P93" i="3"/>
  <c r="BI92" i="3"/>
  <c r="BH92" i="3"/>
  <c r="BG92" i="3"/>
  <c r="BF92" i="3"/>
  <c r="T92" i="3"/>
  <c r="T91" i="3"/>
  <c r="R92" i="3"/>
  <c r="R91" i="3" s="1"/>
  <c r="P92" i="3"/>
  <c r="P91" i="3" s="1"/>
  <c r="BI90" i="3"/>
  <c r="BH90" i="3"/>
  <c r="BG90" i="3"/>
  <c r="BF90" i="3"/>
  <c r="T90" i="3"/>
  <c r="T89" i="3"/>
  <c r="R90" i="3"/>
  <c r="R89" i="3"/>
  <c r="P90" i="3"/>
  <c r="P89" i="3"/>
  <c r="BI88" i="3"/>
  <c r="BH88" i="3"/>
  <c r="BG88" i="3"/>
  <c r="BF88" i="3"/>
  <c r="T88" i="3"/>
  <c r="T87" i="3" s="1"/>
  <c r="T86" i="3" s="1"/>
  <c r="T85" i="3" s="1"/>
  <c r="R88" i="3"/>
  <c r="R87" i="3"/>
  <c r="P88" i="3"/>
  <c r="P87" i="3"/>
  <c r="J82" i="3"/>
  <c r="J81" i="3"/>
  <c r="F79" i="3"/>
  <c r="E77" i="3"/>
  <c r="J55" i="3"/>
  <c r="J54" i="3"/>
  <c r="F52" i="3"/>
  <c r="E50" i="3"/>
  <c r="J18" i="3"/>
  <c r="E18" i="3"/>
  <c r="F82" i="3"/>
  <c r="J17" i="3"/>
  <c r="J15" i="3"/>
  <c r="E15" i="3"/>
  <c r="F54" i="3"/>
  <c r="J14" i="3"/>
  <c r="J12" i="3"/>
  <c r="J79" i="3"/>
  <c r="E7" i="3"/>
  <c r="E48" i="3"/>
  <c r="J37" i="2"/>
  <c r="J36" i="2"/>
  <c r="AY55" i="1"/>
  <c r="J35" i="2"/>
  <c r="AX55" i="1"/>
  <c r="BI601" i="2"/>
  <c r="BH601" i="2"/>
  <c r="BG601" i="2"/>
  <c r="BF601" i="2"/>
  <c r="T601" i="2"/>
  <c r="T600" i="2"/>
  <c r="R601" i="2"/>
  <c r="R600" i="2"/>
  <c r="BI583" i="2"/>
  <c r="BH583" i="2"/>
  <c r="BG583" i="2"/>
  <c r="BF583" i="2"/>
  <c r="T583" i="2"/>
  <c r="R583" i="2"/>
  <c r="BI581" i="2"/>
  <c r="BH581" i="2"/>
  <c r="BG581" i="2"/>
  <c r="BF581" i="2"/>
  <c r="T581" i="2"/>
  <c r="R581" i="2"/>
  <c r="BI578" i="2"/>
  <c r="BH578" i="2"/>
  <c r="BG578" i="2"/>
  <c r="BF578" i="2"/>
  <c r="T578" i="2"/>
  <c r="R578" i="2"/>
  <c r="BI565" i="2"/>
  <c r="BH565" i="2"/>
  <c r="BG565" i="2"/>
  <c r="BF565" i="2"/>
  <c r="T565" i="2"/>
  <c r="R565" i="2"/>
  <c r="BI563" i="2"/>
  <c r="BH563" i="2"/>
  <c r="BG563" i="2"/>
  <c r="BF563" i="2"/>
  <c r="T563" i="2"/>
  <c r="R563" i="2"/>
  <c r="BI548" i="2"/>
  <c r="BH548" i="2"/>
  <c r="BG548" i="2"/>
  <c r="BF548" i="2"/>
  <c r="T548" i="2"/>
  <c r="R548" i="2"/>
  <c r="BI546" i="2"/>
  <c r="BH546" i="2"/>
  <c r="BG546" i="2"/>
  <c r="BF546" i="2"/>
  <c r="T546" i="2"/>
  <c r="R546" i="2"/>
  <c r="BI543" i="2"/>
  <c r="BH543" i="2"/>
  <c r="BG543" i="2"/>
  <c r="BF543" i="2"/>
  <c r="T543" i="2"/>
  <c r="R543" i="2"/>
  <c r="BI534" i="2"/>
  <c r="BH534" i="2"/>
  <c r="BG534" i="2"/>
  <c r="BF534" i="2"/>
  <c r="T534" i="2"/>
  <c r="R534" i="2"/>
  <c r="BI532" i="2"/>
  <c r="BH532" i="2"/>
  <c r="BG532" i="2"/>
  <c r="BF532" i="2"/>
  <c r="T532" i="2"/>
  <c r="R532" i="2"/>
  <c r="BI530" i="2"/>
  <c r="BH530" i="2"/>
  <c r="BG530" i="2"/>
  <c r="BF530" i="2"/>
  <c r="T530" i="2"/>
  <c r="R530" i="2"/>
  <c r="BI528" i="2"/>
  <c r="BH528" i="2"/>
  <c r="BG528" i="2"/>
  <c r="BF528" i="2"/>
  <c r="T528" i="2"/>
  <c r="R528" i="2"/>
  <c r="BI524" i="2"/>
  <c r="BH524" i="2"/>
  <c r="BG524" i="2"/>
  <c r="BF524" i="2"/>
  <c r="T524" i="2"/>
  <c r="R524" i="2"/>
  <c r="BI522" i="2"/>
  <c r="BH522" i="2"/>
  <c r="BG522" i="2"/>
  <c r="BF522" i="2"/>
  <c r="T522" i="2"/>
  <c r="R522" i="2"/>
  <c r="BI520" i="2"/>
  <c r="BH520" i="2"/>
  <c r="BG520" i="2"/>
  <c r="BF520" i="2"/>
  <c r="T520" i="2"/>
  <c r="R520" i="2"/>
  <c r="BI518" i="2"/>
  <c r="BH518" i="2"/>
  <c r="BG518" i="2"/>
  <c r="BF518" i="2"/>
  <c r="T518" i="2"/>
  <c r="R518" i="2"/>
  <c r="BI516" i="2"/>
  <c r="BH516" i="2"/>
  <c r="BG516" i="2"/>
  <c r="BF516" i="2"/>
  <c r="T516" i="2"/>
  <c r="R516" i="2"/>
  <c r="BI514" i="2"/>
  <c r="BH514" i="2"/>
  <c r="BG514" i="2"/>
  <c r="BF514" i="2"/>
  <c r="T514" i="2"/>
  <c r="R514" i="2"/>
  <c r="BI512" i="2"/>
  <c r="BH512" i="2"/>
  <c r="BG512" i="2"/>
  <c r="BF512" i="2"/>
  <c r="T512" i="2"/>
  <c r="R512" i="2"/>
  <c r="BI505" i="2"/>
  <c r="BH505" i="2"/>
  <c r="BG505" i="2"/>
  <c r="BF505" i="2"/>
  <c r="T505" i="2"/>
  <c r="R505" i="2"/>
  <c r="BI503" i="2"/>
  <c r="BH503" i="2"/>
  <c r="BG503" i="2"/>
  <c r="BF503" i="2"/>
  <c r="T503" i="2"/>
  <c r="R503" i="2"/>
  <c r="BI501" i="2"/>
  <c r="BH501" i="2"/>
  <c r="BG501" i="2"/>
  <c r="BF501" i="2"/>
  <c r="T501" i="2"/>
  <c r="R501" i="2"/>
  <c r="BI499" i="2"/>
  <c r="BH499" i="2"/>
  <c r="BG499" i="2"/>
  <c r="BF499" i="2"/>
  <c r="T499" i="2"/>
  <c r="R499" i="2"/>
  <c r="BI496" i="2"/>
  <c r="BH496" i="2"/>
  <c r="BG496" i="2"/>
  <c r="BF496" i="2"/>
  <c r="T496" i="2"/>
  <c r="R496" i="2"/>
  <c r="BI494" i="2"/>
  <c r="BH494" i="2"/>
  <c r="BG494" i="2"/>
  <c r="BF494" i="2"/>
  <c r="T494" i="2"/>
  <c r="R494" i="2"/>
  <c r="BI492" i="2"/>
  <c r="BH492" i="2"/>
  <c r="BG492" i="2"/>
  <c r="BF492" i="2"/>
  <c r="T492" i="2"/>
  <c r="R492" i="2"/>
  <c r="BI489" i="2"/>
  <c r="BH489" i="2"/>
  <c r="BG489" i="2"/>
  <c r="BF489" i="2"/>
  <c r="T489" i="2"/>
  <c r="R489" i="2"/>
  <c r="BI487" i="2"/>
  <c r="BH487" i="2"/>
  <c r="BG487" i="2"/>
  <c r="BF487" i="2"/>
  <c r="T487" i="2"/>
  <c r="R487" i="2"/>
  <c r="BI476" i="2"/>
  <c r="BH476" i="2"/>
  <c r="BG476" i="2"/>
  <c r="BF476" i="2"/>
  <c r="T476" i="2"/>
  <c r="R476" i="2"/>
  <c r="BI471" i="2"/>
  <c r="BH471" i="2"/>
  <c r="BG471" i="2"/>
  <c r="BF471" i="2"/>
  <c r="T471" i="2"/>
  <c r="R471" i="2"/>
  <c r="BI469" i="2"/>
  <c r="BH469" i="2"/>
  <c r="BG469" i="2"/>
  <c r="BF469" i="2"/>
  <c r="T469" i="2"/>
  <c r="R469" i="2"/>
  <c r="BI466" i="2"/>
  <c r="BH466" i="2"/>
  <c r="BG466" i="2"/>
  <c r="BF466" i="2"/>
  <c r="T466" i="2"/>
  <c r="R466" i="2"/>
  <c r="BI463" i="2"/>
  <c r="BH463" i="2"/>
  <c r="BG463" i="2"/>
  <c r="BF463" i="2"/>
  <c r="T463" i="2"/>
  <c r="R463" i="2"/>
  <c r="BI460" i="2"/>
  <c r="BH460" i="2"/>
  <c r="BG460" i="2"/>
  <c r="BF460" i="2"/>
  <c r="T460" i="2"/>
  <c r="R460" i="2"/>
  <c r="BI458" i="2"/>
  <c r="BH458" i="2"/>
  <c r="BG458" i="2"/>
  <c r="BF458" i="2"/>
  <c r="T458" i="2"/>
  <c r="R458" i="2"/>
  <c r="BI455" i="2"/>
  <c r="BH455" i="2"/>
  <c r="BG455" i="2"/>
  <c r="BF455" i="2"/>
  <c r="T455" i="2"/>
  <c r="R455" i="2"/>
  <c r="BI453" i="2"/>
  <c r="BH453" i="2"/>
  <c r="BG453" i="2"/>
  <c r="BF453" i="2"/>
  <c r="T453" i="2"/>
  <c r="R453" i="2"/>
  <c r="BI451" i="2"/>
  <c r="BH451" i="2"/>
  <c r="BG451" i="2"/>
  <c r="BF451" i="2"/>
  <c r="T451" i="2"/>
  <c r="R451" i="2"/>
  <c r="BI447" i="2"/>
  <c r="BH447" i="2"/>
  <c r="BG447" i="2"/>
  <c r="BF447" i="2"/>
  <c r="T447" i="2"/>
  <c r="R447" i="2"/>
  <c r="BI445" i="2"/>
  <c r="BH445" i="2"/>
  <c r="BG445" i="2"/>
  <c r="BF445" i="2"/>
  <c r="T445" i="2"/>
  <c r="R445" i="2"/>
  <c r="BI442" i="2"/>
  <c r="BH442" i="2"/>
  <c r="BG442" i="2"/>
  <c r="BF442" i="2"/>
  <c r="T442" i="2"/>
  <c r="R442" i="2"/>
  <c r="BI438" i="2"/>
  <c r="BH438" i="2"/>
  <c r="BG438" i="2"/>
  <c r="BF438" i="2"/>
  <c r="T438" i="2"/>
  <c r="R438" i="2"/>
  <c r="BI435" i="2"/>
  <c r="BH435" i="2"/>
  <c r="BG435" i="2"/>
  <c r="BF435" i="2"/>
  <c r="T435" i="2"/>
  <c r="R435" i="2"/>
  <c r="BI433" i="2"/>
  <c r="BH433" i="2"/>
  <c r="BG433" i="2"/>
  <c r="BF433" i="2"/>
  <c r="T433" i="2"/>
  <c r="R433" i="2"/>
  <c r="BI431" i="2"/>
  <c r="BH431" i="2"/>
  <c r="BG431" i="2"/>
  <c r="BF431" i="2"/>
  <c r="T431" i="2"/>
  <c r="R431" i="2"/>
  <c r="BI429" i="2"/>
  <c r="BH429" i="2"/>
  <c r="BG429" i="2"/>
  <c r="BF429" i="2"/>
  <c r="T429" i="2"/>
  <c r="R429" i="2"/>
  <c r="BI424" i="2"/>
  <c r="BH424" i="2"/>
  <c r="BG424" i="2"/>
  <c r="BF424" i="2"/>
  <c r="T424" i="2"/>
  <c r="R424" i="2"/>
  <c r="BI422" i="2"/>
  <c r="BH422" i="2"/>
  <c r="BG422" i="2"/>
  <c r="BF422" i="2"/>
  <c r="T422" i="2"/>
  <c r="R422" i="2"/>
  <c r="BI417" i="2"/>
  <c r="BH417" i="2"/>
  <c r="BG417" i="2"/>
  <c r="BF417" i="2"/>
  <c r="T417" i="2"/>
  <c r="R417" i="2"/>
  <c r="BI414" i="2"/>
  <c r="BH414" i="2"/>
  <c r="BG414" i="2"/>
  <c r="BF414" i="2"/>
  <c r="T414" i="2"/>
  <c r="R414" i="2"/>
  <c r="BI412" i="2"/>
  <c r="BH412" i="2"/>
  <c r="BG412" i="2"/>
  <c r="BF412" i="2"/>
  <c r="T412" i="2"/>
  <c r="R412" i="2"/>
  <c r="BI405" i="2"/>
  <c r="BH405" i="2"/>
  <c r="BG405" i="2"/>
  <c r="BF405" i="2"/>
  <c r="T405" i="2"/>
  <c r="R405" i="2"/>
  <c r="BI402" i="2"/>
  <c r="BH402" i="2"/>
  <c r="BG402" i="2"/>
  <c r="BF402" i="2"/>
  <c r="T402" i="2"/>
  <c r="R402" i="2"/>
  <c r="BI399" i="2"/>
  <c r="BH399" i="2"/>
  <c r="BG399" i="2"/>
  <c r="BF399" i="2"/>
  <c r="T399" i="2"/>
  <c r="R399" i="2"/>
  <c r="BI396" i="2"/>
  <c r="BH396" i="2"/>
  <c r="BG396" i="2"/>
  <c r="BF396" i="2"/>
  <c r="T396" i="2"/>
  <c r="R396" i="2"/>
  <c r="BI394" i="2"/>
  <c r="BH394" i="2"/>
  <c r="BG394" i="2"/>
  <c r="BF394" i="2"/>
  <c r="T394" i="2"/>
  <c r="R394" i="2"/>
  <c r="BI387" i="2"/>
  <c r="BH387" i="2"/>
  <c r="BG387" i="2"/>
  <c r="BF387" i="2"/>
  <c r="T387" i="2"/>
  <c r="R387" i="2"/>
  <c r="BI385" i="2"/>
  <c r="BH385" i="2"/>
  <c r="BG385" i="2"/>
  <c r="BF385" i="2"/>
  <c r="T385" i="2"/>
  <c r="R385" i="2"/>
  <c r="BI382" i="2"/>
  <c r="BH382" i="2"/>
  <c r="BG382" i="2"/>
  <c r="BF382" i="2"/>
  <c r="T382" i="2"/>
  <c r="R382" i="2"/>
  <c r="BI381" i="2"/>
  <c r="BH381" i="2"/>
  <c r="BG381" i="2"/>
  <c r="BF381" i="2"/>
  <c r="T381" i="2"/>
  <c r="R381" i="2"/>
  <c r="BI378" i="2"/>
  <c r="BH378" i="2"/>
  <c r="BG378" i="2"/>
  <c r="BF378" i="2"/>
  <c r="T378" i="2"/>
  <c r="R378" i="2"/>
  <c r="BI377" i="2"/>
  <c r="BH377" i="2"/>
  <c r="BG377" i="2"/>
  <c r="BF377" i="2"/>
  <c r="T377" i="2"/>
  <c r="R377" i="2"/>
  <c r="BI375" i="2"/>
  <c r="BH375" i="2"/>
  <c r="BG375" i="2"/>
  <c r="BF375" i="2"/>
  <c r="T375" i="2"/>
  <c r="R375" i="2"/>
  <c r="BI372" i="2"/>
  <c r="BH372" i="2"/>
  <c r="BG372" i="2"/>
  <c r="BF372" i="2"/>
  <c r="T372" i="2"/>
  <c r="R372" i="2"/>
  <c r="BI370" i="2"/>
  <c r="BH370" i="2"/>
  <c r="BG370" i="2"/>
  <c r="BF370" i="2"/>
  <c r="T370" i="2"/>
  <c r="R370" i="2"/>
  <c r="BI368" i="2"/>
  <c r="BH368" i="2"/>
  <c r="BG368" i="2"/>
  <c r="BF368" i="2"/>
  <c r="T368" i="2"/>
  <c r="R368" i="2"/>
  <c r="BI365" i="2"/>
  <c r="BH365" i="2"/>
  <c r="BG365" i="2"/>
  <c r="BF365" i="2"/>
  <c r="T365" i="2"/>
  <c r="R365" i="2"/>
  <c r="BI364" i="2"/>
  <c r="BH364" i="2"/>
  <c r="BG364" i="2"/>
  <c r="BF364" i="2"/>
  <c r="T364" i="2"/>
  <c r="R364" i="2"/>
  <c r="BI355" i="2"/>
  <c r="BH355" i="2"/>
  <c r="BG355" i="2"/>
  <c r="BF355" i="2"/>
  <c r="T355" i="2"/>
  <c r="R355" i="2"/>
  <c r="BI353" i="2"/>
  <c r="BH353" i="2"/>
  <c r="BG353" i="2"/>
  <c r="BF353" i="2"/>
  <c r="T353" i="2"/>
  <c r="R353" i="2"/>
  <c r="BI352" i="2"/>
  <c r="BH352" i="2"/>
  <c r="BG352" i="2"/>
  <c r="BF352" i="2"/>
  <c r="T352" i="2"/>
  <c r="R352" i="2"/>
  <c r="BI350" i="2"/>
  <c r="BH350" i="2"/>
  <c r="BG350" i="2"/>
  <c r="BF350" i="2"/>
  <c r="T350" i="2"/>
  <c r="R350" i="2"/>
  <c r="BI348" i="2"/>
  <c r="BH348" i="2"/>
  <c r="BG348" i="2"/>
  <c r="BF348" i="2"/>
  <c r="T348" i="2"/>
  <c r="R348" i="2"/>
  <c r="BI346" i="2"/>
  <c r="BH346" i="2"/>
  <c r="BG346" i="2"/>
  <c r="BF346" i="2"/>
  <c r="T346" i="2"/>
  <c r="R346" i="2"/>
  <c r="BI345" i="2"/>
  <c r="BH345" i="2"/>
  <c r="BG345" i="2"/>
  <c r="BF345" i="2"/>
  <c r="T345" i="2"/>
  <c r="R345" i="2"/>
  <c r="BI344" i="2"/>
  <c r="BH344" i="2"/>
  <c r="BG344" i="2"/>
  <c r="BF344" i="2"/>
  <c r="T344" i="2"/>
  <c r="R344" i="2"/>
  <c r="BI343" i="2"/>
  <c r="BH343" i="2"/>
  <c r="BG343" i="2"/>
  <c r="BF343" i="2"/>
  <c r="T343" i="2"/>
  <c r="R343" i="2"/>
  <c r="BI341" i="2"/>
  <c r="BH341" i="2"/>
  <c r="BG341" i="2"/>
  <c r="BF341" i="2"/>
  <c r="T341" i="2"/>
  <c r="R341" i="2"/>
  <c r="BI338" i="2"/>
  <c r="BH338" i="2"/>
  <c r="BG338" i="2"/>
  <c r="BF338" i="2"/>
  <c r="T338" i="2"/>
  <c r="R338" i="2"/>
  <c r="BI335" i="2"/>
  <c r="BH335" i="2"/>
  <c r="BG335" i="2"/>
  <c r="BF335" i="2"/>
  <c r="T335" i="2"/>
  <c r="R335" i="2"/>
  <c r="BI331" i="2"/>
  <c r="BH331" i="2"/>
  <c r="BG331" i="2"/>
  <c r="BF331" i="2"/>
  <c r="T331" i="2"/>
  <c r="R331" i="2"/>
  <c r="BI328" i="2"/>
  <c r="BH328" i="2"/>
  <c r="BG328" i="2"/>
  <c r="BF328" i="2"/>
  <c r="T328" i="2"/>
  <c r="R328" i="2"/>
  <c r="BI325" i="2"/>
  <c r="BH325" i="2"/>
  <c r="BG325" i="2"/>
  <c r="BF325" i="2"/>
  <c r="T325" i="2"/>
  <c r="R325" i="2"/>
  <c r="BI322" i="2"/>
  <c r="BH322" i="2"/>
  <c r="BG322" i="2"/>
  <c r="BF322" i="2"/>
  <c r="T322" i="2"/>
  <c r="R322" i="2"/>
  <c r="BI320" i="2"/>
  <c r="BH320" i="2"/>
  <c r="BG320" i="2"/>
  <c r="BF320" i="2"/>
  <c r="T320" i="2"/>
  <c r="R320" i="2"/>
  <c r="BI317" i="2"/>
  <c r="BH317" i="2"/>
  <c r="BG317" i="2"/>
  <c r="BF317" i="2"/>
  <c r="T317" i="2"/>
  <c r="R317" i="2"/>
  <c r="BI314" i="2"/>
  <c r="BH314" i="2"/>
  <c r="BG314" i="2"/>
  <c r="BF314" i="2"/>
  <c r="T314" i="2"/>
  <c r="R314" i="2"/>
  <c r="BI311" i="2"/>
  <c r="BH311" i="2"/>
  <c r="BG311" i="2"/>
  <c r="BF311" i="2"/>
  <c r="T311" i="2"/>
  <c r="R311" i="2"/>
  <c r="BI308" i="2"/>
  <c r="BH308" i="2"/>
  <c r="BG308" i="2"/>
  <c r="BF308" i="2"/>
  <c r="T308" i="2"/>
  <c r="R308" i="2"/>
  <c r="BI306" i="2"/>
  <c r="BH306" i="2"/>
  <c r="BG306" i="2"/>
  <c r="BF306" i="2"/>
  <c r="T306" i="2"/>
  <c r="R306" i="2"/>
  <c r="BI304" i="2"/>
  <c r="BH304" i="2"/>
  <c r="BG304" i="2"/>
  <c r="BF304" i="2"/>
  <c r="T304" i="2"/>
  <c r="R304" i="2"/>
  <c r="BI300" i="2"/>
  <c r="BH300" i="2"/>
  <c r="BG300" i="2"/>
  <c r="BF300" i="2"/>
  <c r="T300" i="2"/>
  <c r="T299" i="2" s="1"/>
  <c r="R300" i="2"/>
  <c r="R299" i="2" s="1"/>
  <c r="BI297" i="2"/>
  <c r="BH297" i="2"/>
  <c r="BG297" i="2"/>
  <c r="BF297" i="2"/>
  <c r="T297" i="2"/>
  <c r="R297" i="2"/>
  <c r="BI293" i="2"/>
  <c r="BH293" i="2"/>
  <c r="BG293" i="2"/>
  <c r="BF293" i="2"/>
  <c r="T293" i="2"/>
  <c r="R293" i="2"/>
  <c r="BI284" i="2"/>
  <c r="BH284" i="2"/>
  <c r="BG284" i="2"/>
  <c r="BF284" i="2"/>
  <c r="T284" i="2"/>
  <c r="R284" i="2"/>
  <c r="BI280" i="2"/>
  <c r="BH280" i="2"/>
  <c r="BG280" i="2"/>
  <c r="BF280" i="2"/>
  <c r="T280" i="2"/>
  <c r="T279" i="2" s="1"/>
  <c r="R280" i="2"/>
  <c r="R279" i="2"/>
  <c r="BI277" i="2"/>
  <c r="BH277" i="2"/>
  <c r="BG277" i="2"/>
  <c r="BF277" i="2"/>
  <c r="T277" i="2"/>
  <c r="R277" i="2"/>
  <c r="BI275" i="2"/>
  <c r="BH275" i="2"/>
  <c r="BG275" i="2"/>
  <c r="BF275" i="2"/>
  <c r="T275" i="2"/>
  <c r="R275" i="2"/>
  <c r="BI272" i="2"/>
  <c r="BH272" i="2"/>
  <c r="BG272" i="2"/>
  <c r="BF272" i="2"/>
  <c r="T272" i="2"/>
  <c r="R272" i="2"/>
  <c r="BI270" i="2"/>
  <c r="BH270" i="2"/>
  <c r="BG270" i="2"/>
  <c r="BF270" i="2"/>
  <c r="T270" i="2"/>
  <c r="R270" i="2"/>
  <c r="BI265" i="2"/>
  <c r="BH265" i="2"/>
  <c r="BG265" i="2"/>
  <c r="BF265" i="2"/>
  <c r="T265" i="2"/>
  <c r="R265" i="2"/>
  <c r="BI261" i="2"/>
  <c r="BH261" i="2"/>
  <c r="BG261" i="2"/>
  <c r="BF261" i="2"/>
  <c r="T261" i="2"/>
  <c r="R261" i="2"/>
  <c r="BI244" i="2"/>
  <c r="BH244" i="2"/>
  <c r="BG244" i="2"/>
  <c r="BF244" i="2"/>
  <c r="T244" i="2"/>
  <c r="R244" i="2"/>
  <c r="BI241" i="2"/>
  <c r="BH241" i="2"/>
  <c r="BG241" i="2"/>
  <c r="BF241" i="2"/>
  <c r="T241" i="2"/>
  <c r="R241" i="2"/>
  <c r="BI237" i="2"/>
  <c r="BH237" i="2"/>
  <c r="BG237" i="2"/>
  <c r="BF237" i="2"/>
  <c r="T237" i="2"/>
  <c r="R237" i="2"/>
  <c r="BI233" i="2"/>
  <c r="BH233" i="2"/>
  <c r="BG233" i="2"/>
  <c r="BF233" i="2"/>
  <c r="T233" i="2"/>
  <c r="R233" i="2"/>
  <c r="BI227" i="2"/>
  <c r="BH227" i="2"/>
  <c r="BG227" i="2"/>
  <c r="BF227" i="2"/>
  <c r="T227" i="2"/>
  <c r="R227" i="2"/>
  <c r="BI223" i="2"/>
  <c r="BH223" i="2"/>
  <c r="BG223" i="2"/>
  <c r="BF223" i="2"/>
  <c r="T223" i="2"/>
  <c r="R223" i="2"/>
  <c r="BI219" i="2"/>
  <c r="BH219" i="2"/>
  <c r="BG219" i="2"/>
  <c r="BF219" i="2"/>
  <c r="T219" i="2"/>
  <c r="R219" i="2"/>
  <c r="BI215" i="2"/>
  <c r="BH215" i="2"/>
  <c r="BG215" i="2"/>
  <c r="BF215" i="2"/>
  <c r="T215" i="2"/>
  <c r="R215" i="2"/>
  <c r="BI212" i="2"/>
  <c r="BH212" i="2"/>
  <c r="BG212" i="2"/>
  <c r="BF212" i="2"/>
  <c r="T212" i="2"/>
  <c r="R212" i="2"/>
  <c r="BI208" i="2"/>
  <c r="BH208" i="2"/>
  <c r="BG208" i="2"/>
  <c r="BF208" i="2"/>
  <c r="T208" i="2"/>
  <c r="R208" i="2"/>
  <c r="BI205" i="2"/>
  <c r="BH205" i="2"/>
  <c r="BG205" i="2"/>
  <c r="BF205" i="2"/>
  <c r="T205" i="2"/>
  <c r="R205" i="2"/>
  <c r="BI201" i="2"/>
  <c r="BH201" i="2"/>
  <c r="BG201" i="2"/>
  <c r="BF201" i="2"/>
  <c r="T201" i="2"/>
  <c r="R201" i="2"/>
  <c r="BI198" i="2"/>
  <c r="BH198" i="2"/>
  <c r="BG198" i="2"/>
  <c r="BF198" i="2"/>
  <c r="T198" i="2"/>
  <c r="R198" i="2"/>
  <c r="BI195" i="2"/>
  <c r="BH195" i="2"/>
  <c r="BG195" i="2"/>
  <c r="BF195" i="2"/>
  <c r="T195" i="2"/>
  <c r="R195" i="2"/>
  <c r="BI190" i="2"/>
  <c r="BH190" i="2"/>
  <c r="BG190" i="2"/>
  <c r="BF190" i="2"/>
  <c r="T190" i="2"/>
  <c r="R190" i="2"/>
  <c r="BI189" i="2"/>
  <c r="BH189" i="2"/>
  <c r="BG189" i="2"/>
  <c r="BF189" i="2"/>
  <c r="T189" i="2"/>
  <c r="R189" i="2"/>
  <c r="BI188" i="2"/>
  <c r="BH188" i="2"/>
  <c r="BG188" i="2"/>
  <c r="BF188" i="2"/>
  <c r="T188" i="2"/>
  <c r="R188" i="2"/>
  <c r="BI186" i="2"/>
  <c r="BH186" i="2"/>
  <c r="BG186" i="2"/>
  <c r="BF186" i="2"/>
  <c r="T186" i="2"/>
  <c r="R186" i="2"/>
  <c r="BI185" i="2"/>
  <c r="BH185" i="2"/>
  <c r="BG185" i="2"/>
  <c r="BF185" i="2"/>
  <c r="T185" i="2"/>
  <c r="R185" i="2"/>
  <c r="BI183" i="2"/>
  <c r="BH183" i="2"/>
  <c r="BG183" i="2"/>
  <c r="BF183" i="2"/>
  <c r="T183" i="2"/>
  <c r="R183" i="2"/>
  <c r="BI182" i="2"/>
  <c r="BH182" i="2"/>
  <c r="BG182" i="2"/>
  <c r="BF182" i="2"/>
  <c r="T182" i="2"/>
  <c r="R182" i="2"/>
  <c r="BI180" i="2"/>
  <c r="BH180" i="2"/>
  <c r="BG180" i="2"/>
  <c r="BF180" i="2"/>
  <c r="T180" i="2"/>
  <c r="R180" i="2"/>
  <c r="BI177" i="2"/>
  <c r="BH177" i="2"/>
  <c r="BG177" i="2"/>
  <c r="BF177" i="2"/>
  <c r="T177" i="2"/>
  <c r="R177" i="2"/>
  <c r="BI173" i="2"/>
  <c r="BH173" i="2"/>
  <c r="BG173" i="2"/>
  <c r="BF173" i="2"/>
  <c r="T173" i="2"/>
  <c r="R173" i="2"/>
  <c r="BI171" i="2"/>
  <c r="BH171" i="2"/>
  <c r="BG171" i="2"/>
  <c r="BF171" i="2"/>
  <c r="T171" i="2"/>
  <c r="R171" i="2"/>
  <c r="BI169" i="2"/>
  <c r="BH169" i="2"/>
  <c r="BG169" i="2"/>
  <c r="BF169" i="2"/>
  <c r="T169" i="2"/>
  <c r="R169" i="2"/>
  <c r="BI164" i="2"/>
  <c r="BH164" i="2"/>
  <c r="BG164" i="2"/>
  <c r="BF164" i="2"/>
  <c r="T164" i="2"/>
  <c r="R164" i="2"/>
  <c r="BI160" i="2"/>
  <c r="BH160" i="2"/>
  <c r="BG160" i="2"/>
  <c r="BF160" i="2"/>
  <c r="T160" i="2"/>
  <c r="R160" i="2"/>
  <c r="BI156" i="2"/>
  <c r="BH156" i="2"/>
  <c r="BG156" i="2"/>
  <c r="BF156" i="2"/>
  <c r="T156" i="2"/>
  <c r="R156" i="2"/>
  <c r="BI152" i="2"/>
  <c r="BH152" i="2"/>
  <c r="BG152" i="2"/>
  <c r="BF152" i="2"/>
  <c r="T152" i="2"/>
  <c r="R152" i="2"/>
  <c r="BI147" i="2"/>
  <c r="BH147" i="2"/>
  <c r="BG147" i="2"/>
  <c r="BF147" i="2"/>
  <c r="T147" i="2"/>
  <c r="R147" i="2"/>
  <c r="BI145" i="2"/>
  <c r="BH145" i="2"/>
  <c r="BG145" i="2"/>
  <c r="BF145" i="2"/>
  <c r="T145" i="2"/>
  <c r="R145" i="2"/>
  <c r="BI143" i="2"/>
  <c r="BH143" i="2"/>
  <c r="BG143" i="2"/>
  <c r="BF143" i="2"/>
  <c r="T143" i="2"/>
  <c r="R143" i="2"/>
  <c r="BI141" i="2"/>
  <c r="BH141" i="2"/>
  <c r="BG141" i="2"/>
  <c r="BF141" i="2"/>
  <c r="T141" i="2"/>
  <c r="R141" i="2"/>
  <c r="BI136" i="2"/>
  <c r="BH136" i="2"/>
  <c r="BG136" i="2"/>
  <c r="BF136" i="2"/>
  <c r="T136" i="2"/>
  <c r="R136" i="2"/>
  <c r="BI129" i="2"/>
  <c r="BH129" i="2"/>
  <c r="BG129" i="2"/>
  <c r="BF129" i="2"/>
  <c r="T129" i="2"/>
  <c r="R129" i="2"/>
  <c r="BI122" i="2"/>
  <c r="BH122" i="2"/>
  <c r="BG122" i="2"/>
  <c r="BF122" i="2"/>
  <c r="T122" i="2"/>
  <c r="R122" i="2"/>
  <c r="BI120" i="2"/>
  <c r="BH120" i="2"/>
  <c r="BG120" i="2"/>
  <c r="BF120" i="2"/>
  <c r="T120" i="2"/>
  <c r="R120" i="2"/>
  <c r="BI117" i="2"/>
  <c r="BH117" i="2"/>
  <c r="BG117" i="2"/>
  <c r="BF117" i="2"/>
  <c r="T117" i="2"/>
  <c r="R117" i="2"/>
  <c r="BI113" i="2"/>
  <c r="BH113" i="2"/>
  <c r="BG113" i="2"/>
  <c r="BF113" i="2"/>
  <c r="T113" i="2"/>
  <c r="R113" i="2"/>
  <c r="BI108" i="2"/>
  <c r="BH108" i="2"/>
  <c r="BG108" i="2"/>
  <c r="BF108" i="2"/>
  <c r="T108" i="2"/>
  <c r="R108" i="2"/>
  <c r="BI104" i="2"/>
  <c r="BH104" i="2"/>
  <c r="BG104" i="2"/>
  <c r="BF104" i="2"/>
  <c r="T104" i="2"/>
  <c r="R104" i="2"/>
  <c r="J98" i="2"/>
  <c r="J97" i="2"/>
  <c r="F95" i="2"/>
  <c r="E93" i="2"/>
  <c r="J55" i="2"/>
  <c r="J54" i="2"/>
  <c r="F52" i="2"/>
  <c r="E50" i="2"/>
  <c r="J18" i="2"/>
  <c r="E18" i="2"/>
  <c r="F55" i="2" s="1"/>
  <c r="J17" i="2"/>
  <c r="J15" i="2"/>
  <c r="E15" i="2"/>
  <c r="F97" i="2" s="1"/>
  <c r="J14" i="2"/>
  <c r="J12" i="2"/>
  <c r="J52" i="2"/>
  <c r="E7" i="2"/>
  <c r="E48" i="2" s="1"/>
  <c r="L50" i="1"/>
  <c r="AM50" i="1"/>
  <c r="AM49" i="1"/>
  <c r="L49" i="1"/>
  <c r="AM47" i="1"/>
  <c r="L47" i="1"/>
  <c r="L45" i="1"/>
  <c r="L44" i="1"/>
  <c r="J433" i="2"/>
  <c r="V433" i="2" s="1"/>
  <c r="J494" i="2"/>
  <c r="V494" i="2" s="1"/>
  <c r="J532" i="2"/>
  <c r="V532" i="2" s="1"/>
  <c r="BK241" i="2"/>
  <c r="J534" i="2"/>
  <c r="V534" i="2" s="1"/>
  <c r="J304" i="2"/>
  <c r="V304" i="2" s="1"/>
  <c r="BK297" i="2"/>
  <c r="J447" i="2"/>
  <c r="V447" i="2" s="1"/>
  <c r="J265" i="2"/>
  <c r="V265" i="2" s="1"/>
  <c r="J201" i="2"/>
  <c r="V201" i="2" s="1"/>
  <c r="J345" i="2"/>
  <c r="V345" i="2" s="1"/>
  <c r="BK129" i="2"/>
  <c r="J451" i="2"/>
  <c r="V451" i="2" s="1"/>
  <c r="J94" i="3"/>
  <c r="BK520" i="2"/>
  <c r="BK532" i="2"/>
  <c r="J438" i="2"/>
  <c r="V438" i="2" s="1"/>
  <c r="BK173" i="2"/>
  <c r="J180" i="2"/>
  <c r="V180" i="2" s="1"/>
  <c r="BK177" i="2"/>
  <c r="BK453" i="2"/>
  <c r="J442" i="2"/>
  <c r="V442" i="2" s="1"/>
  <c r="BK381" i="2"/>
  <c r="BK405" i="2"/>
  <c r="BK322" i="2"/>
  <c r="J141" i="2"/>
  <c r="V141" i="2" s="1"/>
  <c r="BK94" i="5"/>
  <c r="BK518" i="2"/>
  <c r="BK343" i="2"/>
  <c r="BK348" i="2"/>
  <c r="J499" i="2"/>
  <c r="V499" i="2" s="1"/>
  <c r="J350" i="2"/>
  <c r="V350" i="2" s="1"/>
  <c r="BK105" i="5"/>
  <c r="BK463" i="2"/>
  <c r="J501" i="2"/>
  <c r="V501" i="2" s="1"/>
  <c r="BK417" i="2"/>
  <c r="BK528" i="2"/>
  <c r="BK445" i="2"/>
  <c r="BK98" i="5"/>
  <c r="J601" i="2"/>
  <c r="V601" i="2" s="1"/>
  <c r="J244" i="2"/>
  <c r="V244" i="2" s="1"/>
  <c r="BK270" i="2"/>
  <c r="J195" i="2"/>
  <c r="V195" i="2" s="1"/>
  <c r="BK414" i="2"/>
  <c r="BK186" i="2"/>
  <c r="J280" i="2"/>
  <c r="V280" i="2" s="1"/>
  <c r="J145" i="2"/>
  <c r="V145" i="2" s="1"/>
  <c r="J156" i="2"/>
  <c r="V156" i="2" s="1"/>
  <c r="BK90" i="3"/>
  <c r="J528" i="2"/>
  <c r="V528" i="2" s="1"/>
  <c r="J514" i="2"/>
  <c r="V514" i="2" s="1"/>
  <c r="J492" i="2"/>
  <c r="V492" i="2" s="1"/>
  <c r="BK244" i="2"/>
  <c r="BK317" i="2"/>
  <c r="J91" i="5"/>
  <c r="W91" i="5" s="1"/>
  <c r="BK492" i="2"/>
  <c r="BK546" i="2"/>
  <c r="BK227" i="2"/>
  <c r="BK198" i="2"/>
  <c r="J103" i="5"/>
  <c r="W103" i="5" s="1"/>
  <c r="BK548" i="2"/>
  <c r="J322" i="2"/>
  <c r="V322" i="2" s="1"/>
  <c r="BK300" i="2"/>
  <c r="J147" i="2"/>
  <c r="V147" i="2" s="1"/>
  <c r="J136" i="2"/>
  <c r="V136" i="2" s="1"/>
  <c r="J96" i="3"/>
  <c r="J98" i="5"/>
  <c r="X98" i="5" s="1"/>
  <c r="J471" i="2"/>
  <c r="V471" i="2" s="1"/>
  <c r="J518" i="2"/>
  <c r="V518" i="2" s="1"/>
  <c r="BK189" i="2"/>
  <c r="J223" i="2"/>
  <c r="V223" i="2" s="1"/>
  <c r="J546" i="2"/>
  <c r="V546" i="2" s="1"/>
  <c r="BK385" i="2"/>
  <c r="BK233" i="2"/>
  <c r="J114" i="5"/>
  <c r="X115" i="5" s="1"/>
  <c r="BK565" i="2"/>
  <c r="J205" i="2"/>
  <c r="V205" i="2" s="1"/>
  <c r="BK280" i="2"/>
  <c r="BK164" i="2"/>
  <c r="J169" i="2"/>
  <c r="V169" i="2" s="1"/>
  <c r="J227" i="2"/>
  <c r="V227" i="2" s="1"/>
  <c r="BK121" i="5"/>
  <c r="J122" i="2"/>
  <c r="V122" i="2" s="1"/>
  <c r="BK293" i="2"/>
  <c r="BK345" i="2"/>
  <c r="J164" i="2"/>
  <c r="V164" i="2" s="1"/>
  <c r="BK524" i="2"/>
  <c r="J583" i="2"/>
  <c r="V583" i="2" s="1"/>
  <c r="BK471" i="2"/>
  <c r="J352" i="2"/>
  <c r="V352" i="2" s="1"/>
  <c r="BK143" i="2"/>
  <c r="BK91" i="5"/>
  <c r="J364" i="2"/>
  <c r="V364" i="2" s="1"/>
  <c r="BK195" i="2"/>
  <c r="J143" i="2"/>
  <c r="V143" i="2" s="1"/>
  <c r="J522" i="2"/>
  <c r="V522" i="2" s="1"/>
  <c r="BK147" i="2"/>
  <c r="BK117" i="2"/>
  <c r="J108" i="5"/>
  <c r="W108" i="5" s="1"/>
  <c r="J208" i="2"/>
  <c r="V208" i="2" s="1"/>
  <c r="BK372" i="2"/>
  <c r="J412" i="2"/>
  <c r="V412" i="2" s="1"/>
  <c r="J328" i="2"/>
  <c r="V328" i="2" s="1"/>
  <c r="J94" i="5"/>
  <c r="V94" i="5" s="1"/>
  <c r="BK563" i="2"/>
  <c r="BK325" i="2"/>
  <c r="J270" i="2"/>
  <c r="V270" i="2" s="1"/>
  <c r="J219" i="2"/>
  <c r="V219" i="2" s="1"/>
  <c r="BK469" i="2"/>
  <c r="J198" i="2"/>
  <c r="V198" i="2" s="1"/>
  <c r="BK89" i="5"/>
  <c r="J277" i="2"/>
  <c r="V277" i="2" s="1"/>
  <c r="J563" i="2"/>
  <c r="V563" i="2" s="1"/>
  <c r="BK108" i="2"/>
  <c r="BK311" i="2"/>
  <c r="BK152" i="2"/>
  <c r="J117" i="5"/>
  <c r="W117" i="5" s="1"/>
  <c r="BK438" i="2"/>
  <c r="BK431" i="2"/>
  <c r="J325" i="2"/>
  <c r="V325" i="2" s="1"/>
  <c r="BK141" i="2"/>
  <c r="BK96" i="3"/>
  <c r="BK92" i="5"/>
  <c r="BK331" i="2"/>
  <c r="J385" i="2"/>
  <c r="V385" i="2" s="1"/>
  <c r="J338" i="2"/>
  <c r="V338" i="2" s="1"/>
  <c r="AS54" i="1"/>
  <c r="J368" i="2"/>
  <c r="V368" i="2" s="1"/>
  <c r="J365" i="2"/>
  <c r="V365" i="2" s="1"/>
  <c r="J293" i="2"/>
  <c r="V293" i="2" s="1"/>
  <c r="J516" i="2"/>
  <c r="V516" i="2" s="1"/>
  <c r="BK355" i="2"/>
  <c r="J101" i="5"/>
  <c r="W101" i="5" s="1"/>
  <c r="BK522" i="2"/>
  <c r="BK451" i="2"/>
  <c r="BK499" i="2"/>
  <c r="J489" i="2"/>
  <c r="V489" i="2" s="1"/>
  <c r="J402" i="2"/>
  <c r="V402" i="2" s="1"/>
  <c r="J578" i="2"/>
  <c r="V578" i="2" s="1"/>
  <c r="BK489" i="2"/>
  <c r="BK182" i="2"/>
  <c r="J300" i="2"/>
  <c r="V300" i="2" s="1"/>
  <c r="J297" i="2"/>
  <c r="V297" i="2" s="1"/>
  <c r="J90" i="3"/>
  <c r="BK114" i="5"/>
  <c r="J335" i="2"/>
  <c r="V335" i="2" s="1"/>
  <c r="BK320" i="2"/>
  <c r="BK215" i="2"/>
  <c r="BK429" i="2"/>
  <c r="J284" i="2"/>
  <c r="V284" i="2" s="1"/>
  <c r="J320" i="2"/>
  <c r="V320" i="2" s="1"/>
  <c r="BK169" i="2"/>
  <c r="BK106" i="5"/>
  <c r="J355" i="2"/>
  <c r="V355" i="2" s="1"/>
  <c r="BK424" i="2"/>
  <c r="J399" i="2"/>
  <c r="V399" i="2" s="1"/>
  <c r="J308" i="2"/>
  <c r="V308" i="2" s="1"/>
  <c r="J108" i="2"/>
  <c r="V108" i="2" s="1"/>
  <c r="BK201" i="2"/>
  <c r="J92" i="5"/>
  <c r="V92" i="5" s="1"/>
  <c r="BK530" i="2"/>
  <c r="BK306" i="2"/>
  <c r="J496" i="2"/>
  <c r="V496" i="2" s="1"/>
  <c r="J548" i="2"/>
  <c r="V548" i="2" s="1"/>
  <c r="BK185" i="2"/>
  <c r="J89" i="5"/>
  <c r="W89" i="5" s="1"/>
  <c r="J317" i="2"/>
  <c r="V317" i="2" s="1"/>
  <c r="BK335" i="2"/>
  <c r="J314" i="2"/>
  <c r="V314" i="2" s="1"/>
  <c r="J182" i="2"/>
  <c r="V182" i="2" s="1"/>
  <c r="J177" i="2"/>
  <c r="V177" i="2" s="1"/>
  <c r="BK304" i="2"/>
  <c r="J88" i="3"/>
  <c r="BK466" i="2"/>
  <c r="BK422" i="2"/>
  <c r="BK265" i="2"/>
  <c r="J188" i="2"/>
  <c r="V188" i="2" s="1"/>
  <c r="J186" i="2"/>
  <c r="V186" i="2" s="1"/>
  <c r="BK108" i="5"/>
  <c r="J405" i="2"/>
  <c r="V405" i="2" s="1"/>
  <c r="J233" i="2"/>
  <c r="V233" i="2" s="1"/>
  <c r="BK494" i="2"/>
  <c r="J353" i="2"/>
  <c r="V353" i="2" s="1"/>
  <c r="J344" i="2"/>
  <c r="V344" i="2" s="1"/>
  <c r="J241" i="2"/>
  <c r="V241" i="2" s="1"/>
  <c r="BK514" i="2"/>
  <c r="J505" i="2"/>
  <c r="V505" i="2" s="1"/>
  <c r="J435" i="2"/>
  <c r="V435" i="2" s="1"/>
  <c r="BK341" i="2"/>
  <c r="J190" i="2"/>
  <c r="V190" i="2" s="1"/>
  <c r="BK101" i="5"/>
  <c r="J375" i="2"/>
  <c r="V375" i="2" s="1"/>
  <c r="BK346" i="2"/>
  <c r="BK171" i="2"/>
  <c r="J460" i="2"/>
  <c r="V460" i="2" s="1"/>
  <c r="J524" i="2"/>
  <c r="V524" i="2" s="1"/>
  <c r="J129" i="2"/>
  <c r="V129" i="2" s="1"/>
  <c r="J104" i="2"/>
  <c r="V104" i="2" s="1"/>
  <c r="J121" i="5"/>
  <c r="W121" i="5" s="1"/>
  <c r="J387" i="2"/>
  <c r="V387" i="2" s="1"/>
  <c r="BK543" i="2"/>
  <c r="J311" i="2"/>
  <c r="V311" i="2" s="1"/>
  <c r="BK212" i="2"/>
  <c r="J212" i="2"/>
  <c r="V212" i="2" s="1"/>
  <c r="BK223" i="2"/>
  <c r="J111" i="5"/>
  <c r="X111" i="5" s="1"/>
  <c r="BK314" i="2"/>
  <c r="J378" i="2"/>
  <c r="V378" i="2" s="1"/>
  <c r="BK442" i="2"/>
  <c r="J512" i="2"/>
  <c r="V512" i="2" s="1"/>
  <c r="BK505" i="2"/>
  <c r="BK205" i="2"/>
  <c r="BK601" i="2"/>
  <c r="BK581" i="2"/>
  <c r="J341" i="2"/>
  <c r="V341" i="2" s="1"/>
  <c r="J189" i="2"/>
  <c r="V189" i="2" s="1"/>
  <c r="BK113" i="2"/>
  <c r="BK190" i="2"/>
  <c r="BK378" i="2"/>
  <c r="BK183" i="2"/>
  <c r="J396" i="2"/>
  <c r="V396" i="2" s="1"/>
  <c r="BK338" i="2"/>
  <c r="J348" i="2"/>
  <c r="V348" i="2" s="1"/>
  <c r="J92" i="3"/>
  <c r="BK111" i="5"/>
  <c r="J503" i="2"/>
  <c r="V503" i="2" s="1"/>
  <c r="BK578" i="2"/>
  <c r="J417" i="2"/>
  <c r="V417" i="2" s="1"/>
  <c r="J237" i="2"/>
  <c r="V237" i="2" s="1"/>
  <c r="J381" i="2"/>
  <c r="V381" i="2" s="1"/>
  <c r="J469" i="2"/>
  <c r="V469" i="2" s="1"/>
  <c r="BK402" i="2"/>
  <c r="BK412" i="2"/>
  <c r="BK122" i="2"/>
  <c r="J106" i="5"/>
  <c r="W106" i="5" s="1"/>
  <c r="BK272" i="2"/>
  <c r="BK350" i="2"/>
  <c r="BK275" i="2"/>
  <c r="BK277" i="2"/>
  <c r="BK503" i="2"/>
  <c r="BK94" i="3"/>
  <c r="BK95" i="5"/>
  <c r="J382" i="2"/>
  <c r="V382" i="2" s="1"/>
  <c r="J185" i="2"/>
  <c r="V185" i="2" s="1"/>
  <c r="BK208" i="2"/>
  <c r="J543" i="2"/>
  <c r="V543" i="2" s="1"/>
  <c r="J160" i="2"/>
  <c r="V160" i="2" s="1"/>
  <c r="BK219" i="2"/>
  <c r="BK117" i="5"/>
  <c r="J581" i="2"/>
  <c r="V581" i="2" s="1"/>
  <c r="J414" i="2"/>
  <c r="V414" i="2" s="1"/>
  <c r="J431" i="2"/>
  <c r="V431" i="2" s="1"/>
  <c r="J171" i="2"/>
  <c r="V171" i="2" s="1"/>
  <c r="BK284" i="2"/>
  <c r="J346" i="2"/>
  <c r="V346" i="2" s="1"/>
  <c r="BK496" i="2"/>
  <c r="J463" i="2"/>
  <c r="V463" i="2" s="1"/>
  <c r="BK364" i="2"/>
  <c r="J487" i="2"/>
  <c r="V487" i="2" s="1"/>
  <c r="J306" i="2"/>
  <c r="V306" i="2" s="1"/>
  <c r="BK119" i="5"/>
  <c r="BK487" i="2"/>
  <c r="BK120" i="2"/>
  <c r="BK156" i="2"/>
  <c r="BK458" i="2"/>
  <c r="J422" i="2"/>
  <c r="V422" i="2" s="1"/>
  <c r="J117" i="2"/>
  <c r="W117" i="2" s="1"/>
  <c r="BK103" i="5"/>
  <c r="BK352" i="2"/>
  <c r="BK460" i="2"/>
  <c r="BK261" i="2"/>
  <c r="J476" i="2"/>
  <c r="V476" i="2" s="1"/>
  <c r="BK455" i="2"/>
  <c r="J120" i="2"/>
  <c r="V120" i="2" s="1"/>
  <c r="BK344" i="2"/>
  <c r="J272" i="2"/>
  <c r="V272" i="2" s="1"/>
  <c r="BK188" i="2"/>
  <c r="J331" i="2"/>
  <c r="V331" i="2" s="1"/>
  <c r="BK136" i="2"/>
  <c r="BK370" i="2"/>
  <c r="J429" i="2"/>
  <c r="V429" i="2" s="1"/>
  <c r="J370" i="2"/>
  <c r="V370" i="2" s="1"/>
  <c r="BK435" i="2"/>
  <c r="BK308" i="2"/>
  <c r="J215" i="2"/>
  <c r="V215" i="2" s="1"/>
  <c r="BK365" i="2"/>
  <c r="BK512" i="2"/>
  <c r="BK534" i="2"/>
  <c r="BK516" i="2"/>
  <c r="J520" i="2"/>
  <c r="V520" i="2" s="1"/>
  <c r="BK399" i="2"/>
  <c r="J113" i="2"/>
  <c r="J118" i="2" s="1"/>
  <c r="BK396" i="2"/>
  <c r="BK447" i="2"/>
  <c r="J394" i="2"/>
  <c r="V394" i="2" s="1"/>
  <c r="J530" i="2"/>
  <c r="V530" i="2" s="1"/>
  <c r="BK377" i="2"/>
  <c r="J453" i="2"/>
  <c r="V453" i="2" s="1"/>
  <c r="BK394" i="2"/>
  <c r="J105" i="5"/>
  <c r="W105" i="5" s="1"/>
  <c r="J565" i="2"/>
  <c r="V565" i="2" s="1"/>
  <c r="BK180" i="2"/>
  <c r="J455" i="2"/>
  <c r="V455" i="2" s="1"/>
  <c r="J445" i="2"/>
  <c r="V445" i="2" s="1"/>
  <c r="BK145" i="2"/>
  <c r="J424" i="2"/>
  <c r="V424" i="2" s="1"/>
  <c r="J458" i="2"/>
  <c r="BK353" i="2"/>
  <c r="BK368" i="2"/>
  <c r="BK387" i="2"/>
  <c r="J275" i="2"/>
  <c r="V275" i="2" s="1"/>
  <c r="BK92" i="3"/>
  <c r="J95" i="5"/>
  <c r="V95" i="5" s="1"/>
  <c r="J377" i="2"/>
  <c r="V377" i="2" s="1"/>
  <c r="BK501" i="2"/>
  <c r="BK476" i="2"/>
  <c r="J183" i="2"/>
  <c r="V183" i="2" s="1"/>
  <c r="BK433" i="2"/>
  <c r="J372" i="2"/>
  <c r="V372" i="2" s="1"/>
  <c r="BK375" i="2"/>
  <c r="J173" i="2"/>
  <c r="V173" i="2" s="1"/>
  <c r="BK160" i="2"/>
  <c r="J466" i="2"/>
  <c r="V466" i="2" s="1"/>
  <c r="J261" i="2"/>
  <c r="V261" i="2" s="1"/>
  <c r="BK382" i="2"/>
  <c r="BK583" i="2"/>
  <c r="BK237" i="2"/>
  <c r="BK104" i="2"/>
  <c r="J343" i="2"/>
  <c r="V343" i="2" s="1"/>
  <c r="BK88" i="3"/>
  <c r="J119" i="5"/>
  <c r="W119" i="5" s="1"/>
  <c r="BK328" i="2"/>
  <c r="J152" i="2"/>
  <c r="V152" i="2" s="1"/>
  <c r="V86" i="5" l="1"/>
  <c r="J34" i="5"/>
  <c r="W113" i="2"/>
  <c r="D19" i="7"/>
  <c r="P86" i="3"/>
  <c r="P85" i="3" s="1"/>
  <c r="AU56" i="1" s="1"/>
  <c r="R86" i="3"/>
  <c r="R85" i="3"/>
  <c r="T103" i="2"/>
  <c r="R283" i="2"/>
  <c r="BK303" i="2"/>
  <c r="J303" i="2" s="1"/>
  <c r="R310" i="2"/>
  <c r="T384" i="2"/>
  <c r="T468" i="2"/>
  <c r="T176" i="2"/>
  <c r="R384" i="2"/>
  <c r="R468" i="2"/>
  <c r="T545" i="2"/>
  <c r="R176" i="2"/>
  <c r="BK310" i="2"/>
  <c r="J310" i="2"/>
  <c r="V310" i="2" s="1"/>
  <c r="J72" i="2"/>
  <c r="BK384" i="2"/>
  <c r="J384" i="2"/>
  <c r="V384" i="2" s="1"/>
  <c r="J75" i="2"/>
  <c r="BK457" i="2"/>
  <c r="J457" i="2"/>
  <c r="V458" i="2" s="1"/>
  <c r="BK468" i="2"/>
  <c r="J468" i="2" s="1"/>
  <c r="BK545" i="2"/>
  <c r="J545" i="2" s="1"/>
  <c r="BK176" i="2"/>
  <c r="J176" i="2" s="1"/>
  <c r="T269" i="2"/>
  <c r="BK374" i="2"/>
  <c r="J374" i="2"/>
  <c r="V374" i="2" s="1"/>
  <c r="J74" i="2"/>
  <c r="R437" i="2"/>
  <c r="T498" i="2"/>
  <c r="BK119" i="2"/>
  <c r="BK112" i="2" s="1"/>
  <c r="J62" i="2" s="1"/>
  <c r="BK269" i="2"/>
  <c r="J269" i="2"/>
  <c r="V269" i="2" s="1"/>
  <c r="J66" i="2"/>
  <c r="T283" i="2"/>
  <c r="BK337" i="2"/>
  <c r="J337" i="2" s="1"/>
  <c r="T374" i="2"/>
  <c r="R457" i="2"/>
  <c r="P100" i="5"/>
  <c r="BK103" i="2"/>
  <c r="J103" i="2" s="1"/>
  <c r="T119" i="2"/>
  <c r="T112" i="2"/>
  <c r="BK283" i="2"/>
  <c r="J283" i="2"/>
  <c r="V283" i="2" s="1"/>
  <c r="J69" i="2"/>
  <c r="T303" i="2"/>
  <c r="R337" i="2"/>
  <c r="R374" i="2"/>
  <c r="BK437" i="2"/>
  <c r="J437" i="2" s="1"/>
  <c r="T88" i="5"/>
  <c r="R100" i="5"/>
  <c r="BK116" i="5"/>
  <c r="J116" i="5"/>
  <c r="W116" i="5" s="1"/>
  <c r="J66" i="5"/>
  <c r="R103" i="2"/>
  <c r="R119" i="2"/>
  <c r="R112" i="2"/>
  <c r="R269" i="2"/>
  <c r="T310" i="2"/>
  <c r="BK498" i="2"/>
  <c r="J498" i="2" s="1"/>
  <c r="R545" i="2"/>
  <c r="BK88" i="5"/>
  <c r="J88" i="5" s="1"/>
  <c r="J61" i="5" s="1"/>
  <c r="T100" i="5"/>
  <c r="P116" i="5"/>
  <c r="P88" i="5"/>
  <c r="P87" i="5"/>
  <c r="P86" i="5"/>
  <c r="AU57" i="1"/>
  <c r="BK100" i="5"/>
  <c r="J100" i="5" s="1"/>
  <c r="R116" i="5"/>
  <c r="R303" i="2"/>
  <c r="T337" i="2"/>
  <c r="T437" i="2"/>
  <c r="T457" i="2"/>
  <c r="R498" i="2"/>
  <c r="R88" i="5"/>
  <c r="R87" i="5" s="1"/>
  <c r="R86" i="5" s="1"/>
  <c r="T116" i="5"/>
  <c r="BK93" i="3"/>
  <c r="J93" i="3"/>
  <c r="J64" i="3"/>
  <c r="BK87" i="3"/>
  <c r="J87" i="3"/>
  <c r="J61" i="3"/>
  <c r="BK110" i="5"/>
  <c r="J110" i="5"/>
  <c r="X110" i="5" s="1"/>
  <c r="J64" i="5"/>
  <c r="BK95" i="3"/>
  <c r="J95" i="3"/>
  <c r="J65" i="3"/>
  <c r="BK299" i="2"/>
  <c r="J299" i="2" s="1"/>
  <c r="BK89" i="3"/>
  <c r="J89" i="3" s="1"/>
  <c r="J62" i="3" s="1"/>
  <c r="BK97" i="5"/>
  <c r="J97" i="5" s="1"/>
  <c r="BK279" i="2"/>
  <c r="J279" i="2" s="1"/>
  <c r="BK600" i="2"/>
  <c r="J600" i="2"/>
  <c r="V600" i="2" s="1"/>
  <c r="J81" i="2"/>
  <c r="BK91" i="3"/>
  <c r="J91" i="3"/>
  <c r="J63" i="3" s="1"/>
  <c r="BK113" i="5"/>
  <c r="J113" i="5"/>
  <c r="E76" i="5"/>
  <c r="J52" i="5"/>
  <c r="BE92" i="5"/>
  <c r="BE106" i="5"/>
  <c r="BE101" i="5"/>
  <c r="BE105" i="5"/>
  <c r="BE108" i="5"/>
  <c r="F55" i="5"/>
  <c r="F82" i="5"/>
  <c r="BE95" i="5"/>
  <c r="BE103" i="5"/>
  <c r="BE111" i="5"/>
  <c r="BE117" i="5"/>
  <c r="AW57" i="1"/>
  <c r="BE89" i="5"/>
  <c r="BE91" i="5"/>
  <c r="BE94" i="5"/>
  <c r="BE98" i="5"/>
  <c r="BE114" i="5"/>
  <c r="BE119" i="5"/>
  <c r="BE121" i="5"/>
  <c r="BE88" i="3"/>
  <c r="J52" i="3"/>
  <c r="BE94" i="3"/>
  <c r="F55" i="3"/>
  <c r="F81" i="3"/>
  <c r="E75" i="3"/>
  <c r="BE90" i="3"/>
  <c r="BE92" i="3"/>
  <c r="BE96" i="3"/>
  <c r="BE129" i="2"/>
  <c r="F54" i="2"/>
  <c r="J95" i="2"/>
  <c r="BE108" i="2"/>
  <c r="BE113" i="2"/>
  <c r="BE147" i="2"/>
  <c r="BE169" i="2"/>
  <c r="E91" i="2"/>
  <c r="F98" i="2"/>
  <c r="BE143" i="2"/>
  <c r="BE152" i="2"/>
  <c r="BE160" i="2"/>
  <c r="BE171" i="2"/>
  <c r="BE208" i="2"/>
  <c r="BE244" i="2"/>
  <c r="BE314" i="2"/>
  <c r="BE325" i="2"/>
  <c r="BE338" i="2"/>
  <c r="BE341" i="2"/>
  <c r="BE345" i="2"/>
  <c r="BE377" i="2"/>
  <c r="BE378" i="2"/>
  <c r="BE435" i="2"/>
  <c r="BE438" i="2"/>
  <c r="BE463" i="2"/>
  <c r="BE466" i="2"/>
  <c r="BE492" i="2"/>
  <c r="BE494" i="2"/>
  <c r="BE145" i="2"/>
  <c r="BE156" i="2"/>
  <c r="BE164" i="2"/>
  <c r="BE173" i="2"/>
  <c r="BE177" i="2"/>
  <c r="BE183" i="2"/>
  <c r="BE186" i="2"/>
  <c r="BE189" i="2"/>
  <c r="BE215" i="2"/>
  <c r="BE237" i="2"/>
  <c r="BE241" i="2"/>
  <c r="BE261" i="2"/>
  <c r="BE270" i="2"/>
  <c r="BE317" i="2"/>
  <c r="BE335" i="2"/>
  <c r="BE375" i="2"/>
  <c r="BE396" i="2"/>
  <c r="BE453" i="2"/>
  <c r="BE496" i="2"/>
  <c r="BE505" i="2"/>
  <c r="BE532" i="2"/>
  <c r="BE117" i="2"/>
  <c r="BE120" i="2"/>
  <c r="BE122" i="2"/>
  <c r="BE136" i="2"/>
  <c r="BE180" i="2"/>
  <c r="BE185" i="2"/>
  <c r="BE195" i="2"/>
  <c r="BE304" i="2"/>
  <c r="BE306" i="2"/>
  <c r="BE320" i="2"/>
  <c r="BE322" i="2"/>
  <c r="BE343" i="2"/>
  <c r="BE382" i="2"/>
  <c r="BE414" i="2"/>
  <c r="BE424" i="2"/>
  <c r="BE445" i="2"/>
  <c r="BE514" i="2"/>
  <c r="BE104" i="2"/>
  <c r="BE141" i="2"/>
  <c r="BE219" i="2"/>
  <c r="BE233" i="2"/>
  <c r="BE265" i="2"/>
  <c r="BE272" i="2"/>
  <c r="BE277" i="2"/>
  <c r="BE297" i="2"/>
  <c r="BE308" i="2"/>
  <c r="BE355" i="2"/>
  <c r="BE364" i="2"/>
  <c r="BE365" i="2"/>
  <c r="BE368" i="2"/>
  <c r="BE405" i="2"/>
  <c r="BE447" i="2"/>
  <c r="BE455" i="2"/>
  <c r="BE458" i="2"/>
  <c r="BE460" i="2"/>
  <c r="BE528" i="2"/>
  <c r="BE543" i="2"/>
  <c r="BE182" i="2"/>
  <c r="BE188" i="2"/>
  <c r="BE190" i="2"/>
  <c r="BE198" i="2"/>
  <c r="BE201" i="2"/>
  <c r="BE205" i="2"/>
  <c r="BE212" i="2"/>
  <c r="BE223" i="2"/>
  <c r="BE227" i="2"/>
  <c r="BE300" i="2"/>
  <c r="BE328" i="2"/>
  <c r="BE331" i="2"/>
  <c r="BE344" i="2"/>
  <c r="BE346" i="2"/>
  <c r="BE352" i="2"/>
  <c r="BE399" i="2"/>
  <c r="BE433" i="2"/>
  <c r="BE471" i="2"/>
  <c r="BE487" i="2"/>
  <c r="BE499" i="2"/>
  <c r="BE503" i="2"/>
  <c r="BE522" i="2"/>
  <c r="BE548" i="2"/>
  <c r="BE563" i="2"/>
  <c r="BE565" i="2"/>
  <c r="BE578" i="2"/>
  <c r="BE581" i="2"/>
  <c r="BE583" i="2"/>
  <c r="BE489" i="2"/>
  <c r="BE516" i="2"/>
  <c r="BE520" i="2"/>
  <c r="BE524" i="2"/>
  <c r="BE546" i="2"/>
  <c r="BE275" i="2"/>
  <c r="BE280" i="2"/>
  <c r="BE284" i="2"/>
  <c r="BE293" i="2"/>
  <c r="BE311" i="2"/>
  <c r="BE348" i="2"/>
  <c r="BE350" i="2"/>
  <c r="BE370" i="2"/>
  <c r="BE372" i="2"/>
  <c r="BE381" i="2"/>
  <c r="BE385" i="2"/>
  <c r="BE402" i="2"/>
  <c r="BE422" i="2"/>
  <c r="BE429" i="2"/>
  <c r="BE431" i="2"/>
  <c r="BE451" i="2"/>
  <c r="BE469" i="2"/>
  <c r="BE476" i="2"/>
  <c r="BE501" i="2"/>
  <c r="BE512" i="2"/>
  <c r="BE518" i="2"/>
  <c r="BE530" i="2"/>
  <c r="BE534" i="2"/>
  <c r="BE601" i="2"/>
  <c r="BE353" i="2"/>
  <c r="BE387" i="2"/>
  <c r="BE394" i="2"/>
  <c r="BE412" i="2"/>
  <c r="BE417" i="2"/>
  <c r="BE442" i="2"/>
  <c r="F34" i="3"/>
  <c r="BA56" i="1" s="1"/>
  <c r="F36" i="3"/>
  <c r="BC56" i="1" s="1"/>
  <c r="F37" i="3"/>
  <c r="BD56" i="1" s="1"/>
  <c r="J34" i="3"/>
  <c r="AW56" i="1" s="1"/>
  <c r="F34" i="5"/>
  <c r="BA57" i="1" s="1"/>
  <c r="J34" i="2"/>
  <c r="AW55" i="1" s="1"/>
  <c r="F36" i="2"/>
  <c r="BC55" i="1" s="1"/>
  <c r="F35" i="5"/>
  <c r="BB57" i="1"/>
  <c r="F37" i="5"/>
  <c r="BD57" i="1" s="1"/>
  <c r="F36" i="5"/>
  <c r="BC57" i="1"/>
  <c r="F35" i="2"/>
  <c r="BB55" i="1" s="1"/>
  <c r="F37" i="2"/>
  <c r="BD55" i="1" s="1"/>
  <c r="F35" i="3"/>
  <c r="BB56" i="1" s="1"/>
  <c r="F34" i="2"/>
  <c r="BA55" i="1" s="1"/>
  <c r="V337" i="2" l="1"/>
  <c r="J73" i="2"/>
  <c r="V303" i="2"/>
  <c r="J71" i="2"/>
  <c r="J77" i="2"/>
  <c r="J65" i="2"/>
  <c r="V176" i="2"/>
  <c r="J65" i="5"/>
  <c r="X114" i="5"/>
  <c r="J67" i="2"/>
  <c r="V279" i="2"/>
  <c r="J62" i="5"/>
  <c r="X97" i="5"/>
  <c r="X86" i="5" s="1"/>
  <c r="J70" i="2"/>
  <c r="V299" i="2"/>
  <c r="J63" i="5"/>
  <c r="W100" i="5"/>
  <c r="W86" i="5" s="1"/>
  <c r="J79" i="2"/>
  <c r="V498" i="2"/>
  <c r="J76" i="2"/>
  <c r="V437" i="2"/>
  <c r="J61" i="2"/>
  <c r="V103" i="2"/>
  <c r="J80" i="2"/>
  <c r="V545" i="2"/>
  <c r="J78" i="2"/>
  <c r="V468" i="2"/>
  <c r="D20" i="7"/>
  <c r="BK282" i="2"/>
  <c r="J282" i="2" s="1"/>
  <c r="J68" i="2" s="1"/>
  <c r="J119" i="2"/>
  <c r="BK168" i="2"/>
  <c r="J64" i="2"/>
  <c r="T168" i="2"/>
  <c r="T102" i="2"/>
  <c r="T282" i="2"/>
  <c r="R168" i="2"/>
  <c r="R102" i="2"/>
  <c r="R282" i="2"/>
  <c r="T87" i="5"/>
  <c r="T86" i="5"/>
  <c r="BK87" i="5"/>
  <c r="BK86" i="5" s="1"/>
  <c r="J86" i="5" s="1"/>
  <c r="J59" i="5" s="1"/>
  <c r="BK86" i="3"/>
  <c r="J86" i="3" s="1"/>
  <c r="J60" i="3" s="1"/>
  <c r="F33" i="3"/>
  <c r="AZ56" i="1" s="1"/>
  <c r="J33" i="3"/>
  <c r="AV56" i="1" s="1"/>
  <c r="AT56" i="1" s="1"/>
  <c r="F33" i="5"/>
  <c r="AZ57" i="1" s="1"/>
  <c r="J33" i="5"/>
  <c r="AV57" i="1" s="1"/>
  <c r="AT57" i="1" s="1"/>
  <c r="BC54" i="1"/>
  <c r="AY54" i="1" s="1"/>
  <c r="J33" i="2"/>
  <c r="AV55" i="1" s="1"/>
  <c r="AT55" i="1" s="1"/>
  <c r="F33" i="2"/>
  <c r="AZ55" i="1" s="1"/>
  <c r="BB54" i="1"/>
  <c r="W31" i="1" s="1"/>
  <c r="BA54" i="1"/>
  <c r="AW54" i="1" s="1"/>
  <c r="AK30" i="1" s="1"/>
  <c r="BD54" i="1"/>
  <c r="W33" i="1" s="1"/>
  <c r="J63" i="2" l="1"/>
  <c r="V119" i="2"/>
  <c r="V101" i="2"/>
  <c r="D21" i="7"/>
  <c r="AU55" i="1"/>
  <c r="AU54" i="1" s="1"/>
  <c r="R101" i="2"/>
  <c r="T101" i="2"/>
  <c r="BK85" i="3"/>
  <c r="J85" i="3" s="1"/>
  <c r="J30" i="3" s="1"/>
  <c r="AG56" i="1" s="1"/>
  <c r="J87" i="5"/>
  <c r="J60" i="5"/>
  <c r="BK102" i="2"/>
  <c r="J102" i="2" s="1"/>
  <c r="J60" i="2" s="1"/>
  <c r="J30" i="5"/>
  <c r="AG57" i="1"/>
  <c r="AX54" i="1"/>
  <c r="AZ54" i="1"/>
  <c r="W29" i="1" s="1"/>
  <c r="W32" i="1"/>
  <c r="W30" i="1"/>
  <c r="D22" i="7" l="1"/>
  <c r="D23" i="7" s="1"/>
  <c r="J39" i="3"/>
  <c r="J39" i="5"/>
  <c r="J59" i="3"/>
  <c r="BK101" i="2"/>
  <c r="J101" i="2" s="1"/>
  <c r="J59" i="2" s="1"/>
  <c r="AN56" i="1"/>
  <c r="AN57" i="1"/>
  <c r="AV54" i="1"/>
  <c r="AK29" i="1" s="1"/>
  <c r="D24" i="7" l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J30" i="2"/>
  <c r="AG55" i="1" s="1"/>
  <c r="AG54" i="1" s="1"/>
  <c r="AK26" i="1" s="1"/>
  <c r="AT54" i="1"/>
  <c r="D37" i="7" l="1"/>
  <c r="D38" i="7"/>
  <c r="J39" i="2"/>
  <c r="AN55" i="1"/>
  <c r="AN54" i="1"/>
  <c r="AK35" i="1"/>
  <c r="D39" i="7" l="1"/>
  <c r="D40" i="7" s="1"/>
  <c r="D41" i="7" l="1"/>
  <c r="D43" i="7" s="1"/>
  <c r="D44" i="7" l="1"/>
  <c r="D45" i="7" l="1"/>
  <c r="D46" i="7" l="1"/>
  <c r="D47" i="7" l="1"/>
  <c r="D48" i="7" s="1"/>
  <c r="D49" i="7" l="1"/>
  <c r="D50" i="7" l="1"/>
  <c r="D51" i="7" l="1"/>
  <c r="D52" i="7" l="1"/>
  <c r="D53" i="7" l="1"/>
  <c r="D54" i="7" s="1"/>
  <c r="D55" i="7" l="1"/>
  <c r="D56" i="7"/>
  <c r="D57" i="7" l="1"/>
  <c r="D58" i="7" l="1"/>
  <c r="D59" i="7" l="1"/>
  <c r="D60" i="7" l="1"/>
  <c r="D61" i="7" l="1"/>
  <c r="D62" i="7" l="1"/>
  <c r="D63" i="7" l="1"/>
  <c r="D64" i="7" l="1"/>
  <c r="D65" i="7" l="1"/>
  <c r="D66" i="7" l="1"/>
  <c r="D67" i="7" l="1"/>
  <c r="D68" i="7" s="1"/>
  <c r="D69" i="7" s="1"/>
  <c r="D70" i="7" s="1"/>
  <c r="D71" i="7" s="1"/>
  <c r="D72" i="7" s="1"/>
  <c r="D73" i="7" s="1"/>
  <c r="D74" i="7" s="1"/>
  <c r="D75" i="7" l="1"/>
  <c r="D76" i="7" s="1"/>
  <c r="D77" i="7"/>
  <c r="D78" i="7" l="1"/>
  <c r="D79" i="7" l="1"/>
  <c r="D80" i="7" l="1"/>
  <c r="D81" i="7" l="1"/>
  <c r="D82" i="7" l="1"/>
  <c r="D83" i="7" s="1"/>
  <c r="D85" i="7" s="1"/>
  <c r="D86" i="7" l="1"/>
  <c r="D87" i="7" l="1"/>
  <c r="D88" i="7" s="1"/>
  <c r="D89" i="7" l="1"/>
  <c r="D90" i="7" l="1"/>
  <c r="D93" i="7" s="1"/>
  <c r="D91" i="7" l="1"/>
  <c r="D92" i="7" l="1"/>
  <c r="D94" i="7" s="1"/>
  <c r="D95" i="7" l="1"/>
  <c r="D96" i="7" l="1"/>
  <c r="D97" i="7" l="1"/>
  <c r="D98" i="7" l="1"/>
  <c r="D99" i="7" l="1"/>
  <c r="D100" i="7" l="1"/>
  <c r="D101" i="7" l="1"/>
  <c r="D102" i="7" l="1"/>
  <c r="D103" i="7" l="1"/>
  <c r="D104" i="7" l="1"/>
  <c r="D105" i="7" l="1"/>
  <c r="D106" i="7" l="1"/>
  <c r="D107" i="7" l="1"/>
  <c r="D108" i="7" l="1"/>
  <c r="D109" i="7" l="1"/>
  <c r="D110" i="7" l="1"/>
  <c r="D111" i="7" l="1"/>
  <c r="D112" i="7" s="1"/>
  <c r="D113" i="7" s="1"/>
</calcChain>
</file>

<file path=xl/sharedStrings.xml><?xml version="1.0" encoding="utf-8"?>
<sst xmlns="http://schemas.openxmlformats.org/spreadsheetml/2006/main" count="6841" uniqueCount="1542">
  <si>
    <t>Export Komplet</t>
  </si>
  <si>
    <t>VZ</t>
  </si>
  <si>
    <t>2.0</t>
  </si>
  <si>
    <t/>
  </si>
  <si>
    <t>False</t>
  </si>
  <si>
    <t>{72e136aa-2c38-456f-a7dd-b1fa68575cac}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</si>
  <si>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</si>
  <si>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</si>
  <si>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</si>
  <si>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</si>
  <si>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</si>
  <si>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</si>
  <si>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</si>
  <si>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</si>
  <si>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05323</t>
  </si>
  <si>
    <t>Stavba:</t>
  </si>
  <si>
    <t>Areál UK Celetná 559/14, Praha 2 - Staré Město, Dětská skupina Arel Karolinum</t>
  </si>
  <si>
    <t>KSO:</t>
  </si>
  <si>
    <t>CC-CZ:</t>
  </si>
  <si>
    <t>Místo:</t>
  </si>
  <si>
    <t>Celetná 559/14, Praha 2 - Staré Město</t>
  </si>
  <si>
    <t>Datum:</t>
  </si>
  <si>
    <t>22. 10. 2023</t>
  </si>
  <si>
    <t>Zadavatel:</t>
  </si>
  <si>
    <t>IČ:</t>
  </si>
  <si>
    <t xml:space="preserve"> </t>
  </si>
  <si>
    <t>DIČ:</t>
  </si>
  <si>
    <t>Zhotovitel:</t>
  </si>
  <si>
    <t>Projektant:</t>
  </si>
  <si>
    <t>CONTRACTIS s.r.o.Moulíkova 3286/1b, Praha 5</t>
  </si>
  <si>
    <t>True</t>
  </si>
  <si>
    <t>Zpracovatel:</t>
  </si>
  <si>
    <t>40055035</t>
  </si>
  <si>
    <t>Hana Pejšová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</si>
  <si>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</si>
  <si>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</si>
  <si>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</si>
  <si>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</si>
  <si>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</si>
  <si>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</si>
  <si>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</si>
  <si>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</si>
  <si>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</si>
  <si>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</si>
  <si>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</si>
  <si>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</si>
  <si>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</si>
  <si>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</si>
  <si>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</si>
  <si>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</si>
  <si>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</si>
  <si>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</si>
  <si>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</si>
  <si>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</si>
  <si>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</si>
  <si>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</si>
  <si>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</si>
  <si>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</si>
  <si>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</si>
  <si>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</si>
  <si>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</si>
  <si>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</si>
  <si>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</si>
  <si>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</si>
  <si>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</si>
  <si>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</si>
  <si>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</si>
  <si>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</si>
  <si>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</si>
  <si>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</si>
  <si>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</si>
  <si>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</si>
  <si>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</si>
  <si>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</si>
  <si>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</si>
  <si>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</si>
  <si>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</si>
  <si>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</si>
  <si>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</si>
  <si>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{99cd04ef-b18d-42b8-b224-8bc9662abe04}</t>
  </si>
  <si>
    <t>2</t>
  </si>
  <si>
    <t>02</t>
  </si>
  <si>
    <t>TZB</t>
  </si>
  <si>
    <t>{e19b6931-9c5f-4d63-bdc8-c2e974d787f3}</t>
  </si>
  <si>
    <t>03</t>
  </si>
  <si>
    <t>VRN</t>
  </si>
  <si>
    <t>{83591a60-b716-4635-84a7-6d3fdd6ac129}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</si>
  <si>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</si>
  <si>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</si>
  <si>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</si>
  <si>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</si>
  <si>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</si>
  <si>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</si>
  <si>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</si>
  <si>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</si>
  <si>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</si>
  <si>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</si>
  <si>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</si>
  <si>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</si>
  <si>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  9 - Ostatní konstrukce a práce, bourání</t>
  </si>
  <si>
    <t xml:space="preserve">      997 - Přesun sutě</t>
  </si>
  <si>
    <t xml:space="preserve">      998 - Přesun hmot</t>
  </si>
  <si>
    <t>PSV - Práce a dodávky PSV</t>
  </si>
  <si>
    <t xml:space="preserve">    711 - Izolace proti vodě, vlhkosti a plynům</t>
  </si>
  <si>
    <t xml:space="preserve">    735 - Ústřední vytápění - otopná tělesa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</si>
  <si>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</si>
  <si>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</si>
  <si>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</si>
  <si>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</si>
  <si>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</si>
  <si>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</si>
  <si>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</si>
  <si>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</si>
  <si>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</si>
  <si>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</si>
  <si>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</si>
  <si>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</si>
  <si>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ZPŮSOBILÉ VÝDAJE PROJEKTU</t>
  </si>
  <si>
    <t>Hlavní aktivita projektu</t>
  </si>
  <si>
    <t>Vedlejší aktivita projektu</t>
  </si>
  <si>
    <t>Nezpůsobilé výdaje projektu</t>
  </si>
  <si>
    <t>Snížení energetické náročnosti</t>
  </si>
  <si>
    <t>Ostatní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</si>
  <si>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</si>
  <si>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</si>
  <si>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</si>
  <si>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</si>
  <si>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</si>
  <si>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</si>
  <si>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</si>
  <si>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</si>
  <si>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</si>
  <si>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</si>
  <si>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</si>
  <si>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</si>
  <si>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</si>
  <si>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</si>
  <si>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</si>
  <si>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</si>
  <si>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</si>
  <si>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</si>
  <si>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319201321</t>
  </si>
  <si>
    <t>Vyrovnání nerovného povrchu vnitřního i vnějšího zdiva bez odsekání vadných cihel, maltou (s dodáním hmot) tl. do 30 mm</t>
  </si>
  <si>
    <t>m2</t>
  </si>
  <si>
    <t>CS ÚRS 2023 02</t>
  </si>
  <si>
    <t>4</t>
  </si>
  <si>
    <t>-287286999</t>
  </si>
  <si>
    <t>Online PSC</t>
  </si>
  <si>
    <t>https://podminky.urs.cz/item/CS_URS_2023_02/319201321</t>
  </si>
  <si>
    <t>VV</t>
  </si>
  <si>
    <t>po vybourání vstupních dveří</t>
  </si>
  <si>
    <t>0,45*2*2</t>
  </si>
  <si>
    <t>340236211</t>
  </si>
  <si>
    <t>Zazdívka otvorů v příčkách nebo stěnách cihlami plnými pálenými plochy přes 0,0225 m2 do 0,09 m2, tloušťky do 100 mm</t>
  </si>
  <si>
    <t>kus</t>
  </si>
  <si>
    <t>133878742</t>
  </si>
  <si>
    <t>https://podminky.urs.cz/item/CS_URS_2023_02/340236211</t>
  </si>
  <si>
    <t>po rozvodů VZT</t>
  </si>
  <si>
    <t>5</t>
  </si>
  <si>
    <t>Komunikace pozemní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</si>
  <si>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</si>
  <si>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</si>
  <si>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1817945849</t>
  </si>
  <si>
    <t>https://podminky.urs.cz/item/CS_URS_2023_02/591411111</t>
  </si>
  <si>
    <t>doplnění dlažby po vybourání květníku</t>
  </si>
  <si>
    <t>1,3*2,18</t>
  </si>
  <si>
    <t>M</t>
  </si>
  <si>
    <t>58381006</t>
  </si>
  <si>
    <t>kostka dlažební mozaika řezaná mramor 4/6</t>
  </si>
  <si>
    <t>8</t>
  </si>
  <si>
    <t>646300144</t>
  </si>
  <si>
    <t>2,834*1,02 'Přepočtené koeficientem množství</t>
  </si>
  <si>
    <t>6</t>
  </si>
  <si>
    <t>Úpravy povrchů, podlahy a osazování výplní</t>
  </si>
  <si>
    <t>611315417</t>
  </si>
  <si>
    <t>Oprava vápenné omítky vnitřních ploch hladké, tloušťky do 20 mm, s celoplošným přeštukováním, tloušťky štuku do 3 mm, stropů, v rozsahu opravované plochy přes 10 do 30%</t>
  </si>
  <si>
    <t>-167881061</t>
  </si>
  <si>
    <t>https://podminky.urs.cz/item/CS_URS_2023_02/611315417</t>
  </si>
  <si>
    <t>612135101</t>
  </si>
  <si>
    <t>Hrubá výplň rýh maltou jakékoli šířky rýhy ve stěnách</t>
  </si>
  <si>
    <t>-360216046</t>
  </si>
  <si>
    <t>https://podminky.urs.cz/item/CS_URS_2023_02/612135101</t>
  </si>
  <si>
    <t>chlazení vel 200x200</t>
  </si>
  <si>
    <t>(4+3)*0,3</t>
  </si>
  <si>
    <t>VZT 300x300</t>
  </si>
  <si>
    <t>1,5*2*0,3</t>
  </si>
  <si>
    <t>Součet</t>
  </si>
  <si>
    <t>7</t>
  </si>
  <si>
    <t>612315122</t>
  </si>
  <si>
    <t>Vápenná omítka rýh štuková ve stěnách, šířky rýhy přes 150 do 300 mm</t>
  </si>
  <si>
    <t>337417792</t>
  </si>
  <si>
    <t>https://podminky.urs.cz/item/CS_URS_2023_02/612315122</t>
  </si>
  <si>
    <t>612315302</t>
  </si>
  <si>
    <t>Vápenná omítka ostění nebo nadpraží štuková</t>
  </si>
  <si>
    <t>234504518</t>
  </si>
  <si>
    <t>https://podminky.urs.cz/item/CS_URS_2023_02/612315302</t>
  </si>
  <si>
    <t>vstupní dveře</t>
  </si>
  <si>
    <t>0,25*(2*2+1,1)</t>
  </si>
  <si>
    <t>9</t>
  </si>
  <si>
    <t>612315417</t>
  </si>
  <si>
    <t>Oprava vápenné omítky vnitřních ploch hladké, tloušťky do 20 mm, s celoplošným přeštukováním, tloušťky štuku do 3 mm, stěn, v rozsahu opravované plochy přes 10 do 30%</t>
  </si>
  <si>
    <t>1918828858</t>
  </si>
  <si>
    <t>https://podminky.urs.cz/item/CS_URS_2023_02/612315417</t>
  </si>
  <si>
    <t>10</t>
  </si>
  <si>
    <t>612324111</t>
  </si>
  <si>
    <t>Omítka sanační vnitřních ploch podkladní (vyrovnávací) tloušťky do 10 mm nanášená ručně svislých konstrukcí stěn</t>
  </si>
  <si>
    <t>-1490927746</t>
  </si>
  <si>
    <t>https://podminky.urs.cz/item/CS_URS_2023_02/612324111</t>
  </si>
  <si>
    <t>11</t>
  </si>
  <si>
    <t>612326121</t>
  </si>
  <si>
    <t>Omítka sanační vnitřních ploch jednovrstvá jednovrstvá, tloušťky do 20 mm nanášená ručně svislých konstrukcí stěn</t>
  </si>
  <si>
    <t>-891605594</t>
  </si>
  <si>
    <t>https://podminky.urs.cz/item/CS_URS_2023_02/612326121</t>
  </si>
  <si>
    <t>12</t>
  </si>
  <si>
    <t>619995001</t>
  </si>
  <si>
    <t>Začištění omítek (s dodáním hmot) kolem oken, dveří, podlah, obkladů apod.</t>
  </si>
  <si>
    <t>m</t>
  </si>
  <si>
    <t>389572467</t>
  </si>
  <si>
    <t>https://podminky.urs.cz/item/CS_URS_2023_02/619995001</t>
  </si>
  <si>
    <t>2*(2*2+0,9)</t>
  </si>
  <si>
    <t>2*(2*2+0,6+2*2+0,8)</t>
  </si>
  <si>
    <t>13</t>
  </si>
  <si>
    <t>629991011</t>
  </si>
  <si>
    <t>Zakrytí vnějších ploch před znečištěním včetně pozdějšího odkrytí výplní otvorů a svislých ploch fólií přilepenou lepící páskou</t>
  </si>
  <si>
    <t>-2013116629</t>
  </si>
  <si>
    <t>https://podminky.urs.cz/item/CS_URS_2023_02/629991011</t>
  </si>
  <si>
    <t>okna z vnitřní strany</t>
  </si>
  <si>
    <t>1,2*1,7*6</t>
  </si>
  <si>
    <t>14</t>
  </si>
  <si>
    <t>631312141</t>
  </si>
  <si>
    <t>Doplnění dosavadních mazanin prostým betonem s dodáním hmot, bez potěru, plochy jednotlivě rýh v dosavadních mazaninách</t>
  </si>
  <si>
    <t>m3</t>
  </si>
  <si>
    <t>-1086324377</t>
  </si>
  <si>
    <t>https://podminky.urs.cz/item/CS_URS_2023_02/631312141</t>
  </si>
  <si>
    <t>rýhy VZT</t>
  </si>
  <si>
    <t>3,3*0,3*2*0,06</t>
  </si>
  <si>
    <t>631362021</t>
  </si>
  <si>
    <t>Výztuž mazanin ze svařovaných sítí z drátů typu KARI</t>
  </si>
  <si>
    <t>t</t>
  </si>
  <si>
    <t>200138123</t>
  </si>
  <si>
    <t>https://podminky.urs.cz/item/CS_URS_2023_02/631362021</t>
  </si>
  <si>
    <t>do doplněné rýhy</t>
  </si>
  <si>
    <t>3,3*0,3*3*1,3*0,003033</t>
  </si>
  <si>
    <t>16</t>
  </si>
  <si>
    <t>635111411</t>
  </si>
  <si>
    <t>Doplnění násypu podlahy a mazaniny pískem neupraveným (s dodáním hmot), s udusáním a urovnáním povrchu násypu plochy jednotlivě do 2 m2</t>
  </si>
  <si>
    <t>-1734551248</t>
  </si>
  <si>
    <t>https://podminky.urs.cz/item/CS_URS_2023_02/635111411</t>
  </si>
  <si>
    <t>3,3*2*0,3*0,24</t>
  </si>
  <si>
    <t>Trubní vedení</t>
  </si>
  <si>
    <t>17</t>
  </si>
  <si>
    <t>899101211</t>
  </si>
  <si>
    <t>Demontáž poklopů litinových a ocelových včetně rámů, hmotnosti jednotlivě do 50 kg</t>
  </si>
  <si>
    <t>437288800</t>
  </si>
  <si>
    <t>https://podminky.urs.cz/item/CS_URS_2023_02/899101211</t>
  </si>
  <si>
    <t>18</t>
  </si>
  <si>
    <t>899102112</t>
  </si>
  <si>
    <t>Osazení poklopů ocelových včetně rámů pro třídu zatížení A15, A50</t>
  </si>
  <si>
    <t>897242497</t>
  </si>
  <si>
    <t>https://podminky.urs.cz/item/CS_URS_2023_02/899102112</t>
  </si>
  <si>
    <t>19</t>
  </si>
  <si>
    <t>28661932R</t>
  </si>
  <si>
    <t>Z1 - poklop ocelový protipožární vel 600x600 mm vč rámu - dle popisu v tabulce</t>
  </si>
  <si>
    <t>-1530155928</t>
  </si>
  <si>
    <t>Doplnění kamenného stupně před vstupem do objektu</t>
  </si>
  <si>
    <t>Ostatní konstrukce a práce, bourání</t>
  </si>
  <si>
    <t>952901111</t>
  </si>
  <si>
    <t>Vyčištění budov nebo objektů před předáním do užívání budov bytové nebo občanské výstavby, světlé výšky podlaží do 4 m</t>
  </si>
  <si>
    <t>-885188633</t>
  </si>
  <si>
    <t>https://podminky.urs.cz/item/CS_URS_2023_02/952901111</t>
  </si>
  <si>
    <t>7*17,5+1,51*4</t>
  </si>
  <si>
    <t>953943211</t>
  </si>
  <si>
    <t>Osazování drobných kovových předmětů kotvených do stěny hasicího přístroje</t>
  </si>
  <si>
    <t>-2009824767</t>
  </si>
  <si>
    <t>https://podminky.urs.cz/item/CS_URS_2023_02/953943211</t>
  </si>
  <si>
    <t>44932114</t>
  </si>
  <si>
    <t xml:space="preserve">přístroj hasicí ruční práškový 27A PG 6 LE </t>
  </si>
  <si>
    <t>32</t>
  </si>
  <si>
    <t>-2100435552</t>
  </si>
  <si>
    <t>953991103</t>
  </si>
  <si>
    <t>Montáž chrániče rohů nástěnného výšky 1500 mm upevněného šrouby</t>
  </si>
  <si>
    <t>487935582</t>
  </si>
  <si>
    <t>https://podminky.urs.cz/item/CS_URS_2023_02/953991103</t>
  </si>
  <si>
    <t>59030719</t>
  </si>
  <si>
    <t>ochranná dřevěná lišta na ochranu rohů výšky 1500mm lakovaná</t>
  </si>
  <si>
    <t>1634284277</t>
  </si>
  <si>
    <t>953993321</t>
  </si>
  <si>
    <t>Osazení bezpečnostní, orientační nebo informační tabulky plastové nebo smaltované přilepením</t>
  </si>
  <si>
    <t>-435615764</t>
  </si>
  <si>
    <t>https://podminky.urs.cz/item/CS_URS_2023_02/953993321</t>
  </si>
  <si>
    <t>73534510</t>
  </si>
  <si>
    <t>tabulka bezpečnostní plastová s tiskem 2 barvy A4 210x297mm</t>
  </si>
  <si>
    <t>-1193592214</t>
  </si>
  <si>
    <t>95399R</t>
  </si>
  <si>
    <t>Drobné přípomoce pro Chlazení</t>
  </si>
  <si>
    <t>soubor</t>
  </si>
  <si>
    <t>-153016245</t>
  </si>
  <si>
    <t>962022390</t>
  </si>
  <si>
    <t>Bourání zdiva nadzákladového kamenného na maltu vápennou nebo vápenocementovou, objemu do 1 m3-květináč</t>
  </si>
  <si>
    <t>-1003066380</t>
  </si>
  <si>
    <t>https://podminky.urs.cz/item/CS_URS_2023_02/962022390</t>
  </si>
  <si>
    <t>1,3*2,15*0,2</t>
  </si>
  <si>
    <t>(1,3+2,18)*2*0,2*0,2</t>
  </si>
  <si>
    <t>962031132</t>
  </si>
  <si>
    <t>Bourání příček z cihel, tvárnic nebo příčkovek z cihel pálených, plných nebo dutých na maltu vápennou nebo vápenocementovou, tl. do 100 mm-předstěna</t>
  </si>
  <si>
    <t>-409884177</t>
  </si>
  <si>
    <t>https://podminky.urs.cz/item/CS_URS_2023_02/962031132</t>
  </si>
  <si>
    <t>3,135*4,245</t>
  </si>
  <si>
    <t>965046111</t>
  </si>
  <si>
    <t>Broušení stávajících betonových podlah úběr do 3 mm</t>
  </si>
  <si>
    <t>-334773299</t>
  </si>
  <si>
    <t>https://podminky.urs.cz/item/CS_URS_2023_02/965046111</t>
  </si>
  <si>
    <t>4,200</t>
  </si>
  <si>
    <t>965082932</t>
  </si>
  <si>
    <t>Odstranění násypu pod podlahami tl. do 200 mm, plochy do 2 m2</t>
  </si>
  <si>
    <t>1833184255</t>
  </si>
  <si>
    <t>https://podminky.urs.cz/item/CS_URS_2023_02/965082932</t>
  </si>
  <si>
    <t>3,3*0,3*0,18*2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</si>
  <si>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</si>
  <si>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</si>
  <si>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-64533375</t>
  </si>
  <si>
    <t>https://podminky.urs.cz/item/CS_URS_2023_02/967031132</t>
  </si>
  <si>
    <t>968062455</t>
  </si>
  <si>
    <t>Vybourání dřevěných rámů vč křídel dveřních zárubní plochy do 2 m2</t>
  </si>
  <si>
    <t>-62557968</t>
  </si>
  <si>
    <t>https://podminky.urs.cz/item/CS_URS_2023_02/968062455</t>
  </si>
  <si>
    <t>vstupné dveře</t>
  </si>
  <si>
    <t>0,76*1,97</t>
  </si>
  <si>
    <t>968072455</t>
  </si>
  <si>
    <t>Vybourání kovových rámů s křídly dveřních zárubní plochy do 2 m2</t>
  </si>
  <si>
    <t>1921646340</t>
  </si>
  <si>
    <t>https://podminky.urs.cz/item/CS_URS_2023_02/968072455</t>
  </si>
  <si>
    <t>(0,6+0,8+0,8+0,7)*1,97</t>
  </si>
  <si>
    <t>974031285</t>
  </si>
  <si>
    <t>Vysekání rýh ve zdivu cihelném na maltu vápennou nebo vápenocementovou do hl. 300 mm a šířky do 200 mm</t>
  </si>
  <si>
    <t>638067235</t>
  </si>
  <si>
    <t>https://podminky.urs.cz/item/CS_URS_2023_02/974031285</t>
  </si>
  <si>
    <t>4+3</t>
  </si>
  <si>
    <t>974031287</t>
  </si>
  <si>
    <t>Vysekání rýh ve zdivu cihelném na maltu vápennou nebo vápenocementovou do hl. 300 mm a šířky do 300 mm</t>
  </si>
  <si>
    <t>950187230</t>
  </si>
  <si>
    <t>https://podminky.urs.cz/item/CS_URS_2023_02/974031287</t>
  </si>
  <si>
    <t>1,5*2</t>
  </si>
  <si>
    <t>974042567</t>
  </si>
  <si>
    <t>Vysekání rýh v betonové nebo jiné monolitické dlažbě s betonovým podkladem do hl. 150 mm a šířky do 300 mm</t>
  </si>
  <si>
    <t>-1744716641</t>
  </si>
  <si>
    <t>https://podminky.urs.cz/item/CS_URS_2023_02/974042567</t>
  </si>
  <si>
    <t xml:space="preserve">rýhy VZT </t>
  </si>
  <si>
    <t>3,3*2</t>
  </si>
  <si>
    <t>977151119</t>
  </si>
  <si>
    <t>Jádrové vrty diamantovými korunkami do stavebních materiálů (železobetonu, betonu, cihel, obkladů, dlažeb, kamene) průměru přes 100 do 110 mm</t>
  </si>
  <si>
    <t>-2045166689</t>
  </si>
  <si>
    <t>https://podminky.urs.cz/item/CS_URS_2023_02/977151119</t>
  </si>
  <si>
    <t>ve stěně pro chlazení</t>
  </si>
  <si>
    <t>0,82*2</t>
  </si>
  <si>
    <t>0,7*2</t>
  </si>
  <si>
    <t>977151129</t>
  </si>
  <si>
    <t>Jádrové vrty diamantovými korunkami do stavebních materiálů (železobetonu, betonu, cihel, obkladů, dlažeb, kamene) průměru přes 300 do 350 mm</t>
  </si>
  <si>
    <t>-575832902</t>
  </si>
  <si>
    <t>https://podminky.urs.cz/item/CS_URS_2023_02/977151129</t>
  </si>
  <si>
    <t>do desky úpro VZT</t>
  </si>
  <si>
    <t>0,12*2</t>
  </si>
  <si>
    <t>977151131</t>
  </si>
  <si>
    <t>Jádrové vrty diamantovými korunkami do stavebních materiálů (železobetonu, betonu, cihel, obkladů, dlažeb, kamene) průměru přes 350 do 400 mm</t>
  </si>
  <si>
    <t>-1144984046</t>
  </si>
  <si>
    <t>https://podminky.urs.cz/item/CS_URS_2023_02/977151131</t>
  </si>
  <si>
    <t>do stěny pro VZT</t>
  </si>
  <si>
    <t>978011141</t>
  </si>
  <si>
    <t>Otlučení vápenných nebo vápenocementových omítek vnitřních ploch stropů, v rozsahu přes 10 do 30 %-klenby</t>
  </si>
  <si>
    <t>-1921300665</t>
  </si>
  <si>
    <t>https://podminky.urs.cz/item/CS_URS_2023_02/978011141</t>
  </si>
  <si>
    <t>84,87*1,14</t>
  </si>
  <si>
    <t>978013141</t>
  </si>
  <si>
    <t>Otlučení vápenných nebo vápenocementových omítek vnitřních ploch stěn s vyškrabáním spar, s očištěním zdiva, v rozsahu přes 10 do 30 %</t>
  </si>
  <si>
    <t>300386193</t>
  </si>
  <si>
    <t>https://podminky.urs.cz/item/CS_URS_2023_02/978013141</t>
  </si>
  <si>
    <t>2,7*(1,51+1,55+1+1,51)</t>
  </si>
  <si>
    <t>-(1,76*1,95+1,18*2+1,58*2)</t>
  </si>
  <si>
    <t>2*1,1*2</t>
  </si>
  <si>
    <t>3,135*2*(5,895+5,1)+0,25*(1,6+1,7*2)*2</t>
  </si>
  <si>
    <t>0,8*(2,5*2+1,2)</t>
  </si>
  <si>
    <t>3,145*2*(5,87+4,34)+0,35*2,5*2+0,25*(1,6+1,7*2)*2</t>
  </si>
  <si>
    <t>0,8*(2,5*2+0,8)</t>
  </si>
  <si>
    <t>3,135*2*(4,33+5,67)+0,25*(1,6+1,7*2)*2</t>
  </si>
  <si>
    <t>-1,6*1,7*6</t>
  </si>
  <si>
    <t>-(1,38*2+1,58*2)</t>
  </si>
  <si>
    <t>odpočet předstěny</t>
  </si>
  <si>
    <t>-3,135*4,065</t>
  </si>
  <si>
    <t>-(2,6*5,15+3,135*4+2*1,1)</t>
  </si>
  <si>
    <t>162,083-162,083*0,2</t>
  </si>
  <si>
    <t>978013191</t>
  </si>
  <si>
    <t>Otlučení vápenných nebo vápenocementových omítek vnitřních ploch stěn s vyškrabáním spar, s očištěním zdiva, v rozsahu přes 50 do 100 %</t>
  </si>
  <si>
    <t>853063688</t>
  </si>
  <si>
    <t>https://podminky.urs.cz/item/CS_URS_2023_02/978013191</t>
  </si>
  <si>
    <t>pro sanační omítku předpoklad 20% z plochy</t>
  </si>
  <si>
    <t>162,083*0,2</t>
  </si>
  <si>
    <t>-641949193</t>
  </si>
  <si>
    <t>před novými předstěnami</t>
  </si>
  <si>
    <t>3,135*4+2,6*5,15+2,3*1,1</t>
  </si>
  <si>
    <t>997</t>
  </si>
  <si>
    <t>Přesun sutě</t>
  </si>
  <si>
    <t>997013211</t>
  </si>
  <si>
    <t>Vnitrostaveništní doprava suti a vybouraných hmot vodorovně do 50 m svisle ručně pro budovy a haly výšky do 6 m</t>
  </si>
  <si>
    <t>504151054</t>
  </si>
  <si>
    <t>https://podminky.urs.cz/item/CS_URS_2023_02/997013211</t>
  </si>
  <si>
    <t>997013509</t>
  </si>
  <si>
    <t>Odvoz suti a vybouraných hmot na skládku nebo meziskládku se složením, na vzdálenost Příplatek k ceně za každý další i započatý 1 km přes 1 km</t>
  </si>
  <si>
    <t>1656732302</t>
  </si>
  <si>
    <t>https://podminky.urs.cz/item/CS_URS_2023_02/997013509</t>
  </si>
  <si>
    <t>29*13,803</t>
  </si>
  <si>
    <t>997013511</t>
  </si>
  <si>
    <t>Odvoz suti a vybouraných hmot z meziskládky na skládku s naložením a se složením, na vzdálenost do 1 km</t>
  </si>
  <si>
    <t>-1682334632</t>
  </si>
  <si>
    <t>https://podminky.urs.cz/item/CS_URS_2023_02/997013511</t>
  </si>
  <si>
    <t>997013631</t>
  </si>
  <si>
    <t>Poplatek za uložení stavebního odpadu na skládce (skládkovné) směsného stavebního a demoličního zatříděného do Katalogu odpadů pod kódem 17 09 04</t>
  </si>
  <si>
    <t>452575468</t>
  </si>
  <si>
    <t>https://podminky.urs.cz/item/CS_URS_2023_02/997013631</t>
  </si>
  <si>
    <t>998</t>
  </si>
  <si>
    <t>Přesun hmot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</si>
  <si>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</si>
  <si>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</si>
  <si>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2077789545</t>
  </si>
  <si>
    <t>https://podminky.urs.cz/item/CS_URS_2023_02/998018001</t>
  </si>
  <si>
    <t>PSV</t>
  </si>
  <si>
    <t>Práce a dodávky PSV</t>
  </si>
  <si>
    <t>711</t>
  </si>
  <si>
    <t>Izolace proti vodě, vlhkosti a plynům</t>
  </si>
  <si>
    <t>711113117</t>
  </si>
  <si>
    <t>Izolace proti zemní vlhkosti natěradly a tmely za studena na ploše vodorovné V těsnicí stěrkou jednosložkovu na bázi cementu vč syst prvků a úpravy rohů a koutů</t>
  </si>
  <si>
    <t>-1579621435</t>
  </si>
  <si>
    <t>https://podminky.urs.cz/item/CS_URS_2023_02/711113117</t>
  </si>
  <si>
    <t>P2</t>
  </si>
  <si>
    <t>1,51</t>
  </si>
  <si>
    <t>P3</t>
  </si>
  <si>
    <t>3,13+3,9+3,09+0,25*1,5*2</t>
  </si>
  <si>
    <t>vytažení soklu</t>
  </si>
  <si>
    <t>0,15*2*(1+1,51+1,38+1+1,53+1,1+2,71+1,58+1,92+1,67)</t>
  </si>
  <si>
    <t>711113127</t>
  </si>
  <si>
    <t>Izolace proti zemní vlhkosti natěradly a tmely za studena na ploše svislé S těsnicí stěrkou jednosložkovu na bázi cementu vč syst prvků a úpravy rohů a koutů</t>
  </si>
  <si>
    <t>1262189940</t>
  </si>
  <si>
    <t>https://podminky.urs.cz/item/CS_URS_2023_02/711113127</t>
  </si>
  <si>
    <t>sprcha</t>
  </si>
  <si>
    <t>2*0,9*2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</si>
  <si>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</si>
  <si>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</si>
  <si>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</si>
  <si>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-1686765959</t>
  </si>
  <si>
    <t>https://podminky.urs.cz/item/CS_URS_2023_02/998711201</t>
  </si>
  <si>
    <t>735</t>
  </si>
  <si>
    <t>Ústřední vytápění - otopná tělesa</t>
  </si>
  <si>
    <t>735111810</t>
  </si>
  <si>
    <t>Demontáž otopných těles litinových článkových</t>
  </si>
  <si>
    <t>-359672037</t>
  </si>
  <si>
    <t>https://podminky.urs.cz/item/CS_URS_2023_02/735111810</t>
  </si>
  <si>
    <t>1,8*0,8*6+0,6*0,8</t>
  </si>
  <si>
    <t>751</t>
  </si>
  <si>
    <t>Vzduchotechnika</t>
  </si>
  <si>
    <t>751111812</t>
  </si>
  <si>
    <t>Demontáž ventilátoru axiálního nízkotlakého kruhové potrubí, průměru přes 200 do 400 mm</t>
  </si>
  <si>
    <t>-1558925199</t>
  </si>
  <si>
    <t>https://podminky.urs.cz/item/CS_URS_2023_02/751111812</t>
  </si>
  <si>
    <t>751711858</t>
  </si>
  <si>
    <t>Demontáž klimatizační jednotky vnitřní podstropní o výkonu (pro objem místnosti) přes 43 do 54 kW (přes 430 do 540 m3) vč rozvodů</t>
  </si>
  <si>
    <t>798007448</t>
  </si>
  <si>
    <t>https://podminky.urs.cz/item/CS_URS_2023_02/751711858</t>
  </si>
  <si>
    <t>751721811</t>
  </si>
  <si>
    <t>Demontáž klimatizační jednotky venkovní jednofázové napájení do 2 vnitřních jednotek vč rozvodů</t>
  </si>
  <si>
    <t>1856852688</t>
  </si>
  <si>
    <t>https://podminky.urs.cz/item/CS_URS_2023_02/751721811</t>
  </si>
  <si>
    <t>763</t>
  </si>
  <si>
    <t>Konstrukce suché výstavby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</si>
  <si>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</si>
  <si>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</si>
  <si>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174635163</t>
  </si>
  <si>
    <t>https://podminky.urs.cz/item/CS_URS_2023_02/763111431</t>
  </si>
  <si>
    <t>3,135*(1,525*2+3,2+1,97+1,92)</t>
  </si>
  <si>
    <t>763111717</t>
  </si>
  <si>
    <t>Příčka ze sádrokartonových desek ostatní konstrukce a práce na příčkách ze sádrokartonových desek základní penetrační nátěr (oboustranný)</t>
  </si>
  <si>
    <t>-1929329492</t>
  </si>
  <si>
    <t>https://podminky.urs.cz/item/CS_URS_2023_02/763111717</t>
  </si>
  <si>
    <t>6,207+31,789</t>
  </si>
  <si>
    <t>763113341</t>
  </si>
  <si>
    <t>Příčka instalační ze sádrokartonových desek s nosnou konstrukcí ze zdvojených ocelových profilů UW, CW s mezerou, CW profily navzájem spojeny páskem sádry dvojitě opláštěná deskami impregnovanými H2 tl. 2 x 12,5 mm s izolací, EI 60, Rw do 54 dB, příčka tl. 150 - 650 mm, profil 50</t>
  </si>
  <si>
    <t>-1405830808</t>
  </si>
  <si>
    <t>https://podminky.urs.cz/item/CS_URS_2023_02/763113341</t>
  </si>
  <si>
    <t>3,135*1,98</t>
  </si>
  <si>
    <t>76311334R</t>
  </si>
  <si>
    <t>Předstěna ze sádrokartonových desek s nosnou konstrukcí ze zdvojených ocelových profilů UW, CW s mezerou, CW profily navzájem spojeny páskem sádry dvojitě opláštěná deskami impregnovanými H2 tl. 2 x 12,5 mm bez, EI 60, Rw do 54 dB, příčka tl. 205 - 700 mm, profil 75</t>
  </si>
  <si>
    <t>-1701385793</t>
  </si>
  <si>
    <t>2,6*5,15+3,135*3,49</t>
  </si>
  <si>
    <t>763121453</t>
  </si>
  <si>
    <t>Stěna předsazená ze sádrokartonových desek s nosnou konstrukcí z ocelových profilů CW, UW dvojitě opláštěná deskami A tl. 2 x 12,5 mm bez izolace, EI 30, stěna tl. 100 mm, profil 75</t>
  </si>
  <si>
    <t>1466354159</t>
  </si>
  <si>
    <t>https://podminky.urs.cz/item/CS_URS_2023_02/763121453</t>
  </si>
  <si>
    <t>3,135*4,248</t>
  </si>
  <si>
    <t>763121455</t>
  </si>
  <si>
    <t>Stěna předsazená ze sádrokartonových desek s nosnou konstrukcí z ocelových profilů CW, UW dvojitě opláštěná deskami A tl. 2 x 12,5 mm bez izolace, EI 30, stěna tl. 125-140 mm, profil 100</t>
  </si>
  <si>
    <t>625370763</t>
  </si>
  <si>
    <t>https://podminky.urs.cz/item/CS_URS_2023_02/763121455</t>
  </si>
  <si>
    <t>2,4*1,09</t>
  </si>
  <si>
    <t>763121714</t>
  </si>
  <si>
    <t>Stěna předsazená ze sádrokartonových desek ostatní konstrukce a práce na předsazených stěnách ze sádrokartonových desek základní penetrační nátěr</t>
  </si>
  <si>
    <t>-1162341851</t>
  </si>
  <si>
    <t>https://podminky.urs.cz/item/CS_URS_2023_02/763121714</t>
  </si>
  <si>
    <t>13,317+2,616+24,331</t>
  </si>
  <si>
    <t>763164651</t>
  </si>
  <si>
    <t>Obklad konstrukcí sádrokartonovými deskami včetně ochranných úhelníků ve tvaru U rozvinuté šíře přes 1,2 m, opláštěný deskou standardní A, tl. 12,5 mm</t>
  </si>
  <si>
    <t>-581853492</t>
  </si>
  <si>
    <t>https://podminky.urs.cz/item/CS_URS_2023_02/763164651</t>
  </si>
  <si>
    <t>zaplentování VZT potrubí</t>
  </si>
  <si>
    <t>1,5*(0,5+1+0,5)</t>
  </si>
  <si>
    <t>998763401</t>
  </si>
  <si>
    <t>Přesun hmot pro konstrukce montované z desek stanovený procentní sazbou (%) z ceny vodorovná dopravní vzdálenost do 50 m v objektech výšky do 6 m</t>
  </si>
  <si>
    <t>90191027</t>
  </si>
  <si>
    <t>https://podminky.urs.cz/item/CS_URS_2023_02/998763401</t>
  </si>
  <si>
    <t>766</t>
  </si>
  <si>
    <t>Konstrukce truhlářské</t>
  </si>
  <si>
    <t>766623911</t>
  </si>
  <si>
    <t>Oprava oken dřevěných zdvojených s otevíravými a sklápěcími křídly zatmelením</t>
  </si>
  <si>
    <t>-1156760683</t>
  </si>
  <si>
    <t>https://podminky.urs.cz/item/CS_URS_2023_02/766623911</t>
  </si>
  <si>
    <t>1,2*1,7*2*6</t>
  </si>
  <si>
    <t>766660171</t>
  </si>
  <si>
    <t>Montáž dveřních křídel dřevěných nebo plastových otevíravých do obložkové zárubně povrchově upravených jednokřídlových, šířky do 800 mm</t>
  </si>
  <si>
    <t>552351879</t>
  </si>
  <si>
    <t>https://podminky.urs.cz/item/CS_URS_2023_02/766660171</t>
  </si>
  <si>
    <t>61160816</t>
  </si>
  <si>
    <t>D2 dveře jednokřídlé plné masiv,kompletizované vč kování 600x1970-2100mm dle popisu v tabulce</t>
  </si>
  <si>
    <t>-1800849467</t>
  </si>
  <si>
    <t>61160817</t>
  </si>
  <si>
    <t>D3 dveře jednokřídlé plné masiv,kompletizované vč kování 700x1970-2100mm dle popisu v tabulce</t>
  </si>
  <si>
    <t>-1955610286</t>
  </si>
  <si>
    <t>61160818</t>
  </si>
  <si>
    <t>D4 dveře jednokřídlé plné masiv,kompletizované vč kování 800x1970-2100mm dle popisu v tabulce</t>
  </si>
  <si>
    <t>-732982003</t>
  </si>
  <si>
    <t>766660411</t>
  </si>
  <si>
    <t>Montáž dveřních křídel dřevěných vchodových dveří včetně rámu do zdiva jednokřídlových bez nadsvětlíku</t>
  </si>
  <si>
    <t>1400995887</t>
  </si>
  <si>
    <t>https://podminky.urs.cz/item/CS_URS_2023_02/766660411</t>
  </si>
  <si>
    <t>61173202</t>
  </si>
  <si>
    <t>D1 dveře jednokřídlé masiv vč rámu masiv kompletizované bezpečnostní dle popisu v tabulce vel 800(900)/1970 mm</t>
  </si>
  <si>
    <t>-2080512033</t>
  </si>
  <si>
    <t>1*1,8 'Přepočtené koeficientem množství</t>
  </si>
  <si>
    <t>766660720</t>
  </si>
  <si>
    <t>Montáž dveřních doplňků větrací mřížky s vyříznutím otvoru</t>
  </si>
  <si>
    <t>1335572974</t>
  </si>
  <si>
    <t>https://podminky.urs.cz/item/CS_URS_2023_02/766660720</t>
  </si>
  <si>
    <t>55341421</t>
  </si>
  <si>
    <t>větrací mřížka 453x90mm</t>
  </si>
  <si>
    <t>1826413187</t>
  </si>
  <si>
    <t>766663912</t>
  </si>
  <si>
    <t>Oprava dveřních křídel dřevěných vyřezání otvoru v dveřních křídlech pro větrací mřížky z tvrdého dřeva</t>
  </si>
  <si>
    <t>1111197799</t>
  </si>
  <si>
    <t>https://podminky.urs.cz/item/CS_URS_2023_02/766663912</t>
  </si>
  <si>
    <t>766682111</t>
  </si>
  <si>
    <t>Montáž zárubní dřevěných obložkových, pro dveře jednokřídlové, tloušťky stěny do 170 mm</t>
  </si>
  <si>
    <t>1885477498</t>
  </si>
  <si>
    <t>https://podminky.urs.cz/item/CS_URS_2023_02/766682111</t>
  </si>
  <si>
    <t>D2</t>
  </si>
  <si>
    <t>D3</t>
  </si>
  <si>
    <t>D4</t>
  </si>
  <si>
    <t>61182307</t>
  </si>
  <si>
    <t>zárubeň jednokřídlá obložková s laminátovým povrchem tl stěny 60-150mm rozměru 600-1100/1970, 2100mm</t>
  </si>
  <si>
    <t>-996475319</t>
  </si>
  <si>
    <t>766691911</t>
  </si>
  <si>
    <t>Ostatní práce vyvěšení nebo zavěšení křídel dřevěných okenních, plochy do 1,5 m2</t>
  </si>
  <si>
    <t>1200733327</t>
  </si>
  <si>
    <t>https://podminky.urs.cz/item/CS_URS_2023_02/766691911</t>
  </si>
  <si>
    <t>2*6</t>
  </si>
  <si>
    <t>766812820</t>
  </si>
  <si>
    <t>Demontáž kuchyňských linek dřevěných nebo kovových včetně skříněk uchycených na stěně, délky do 1500 mm</t>
  </si>
  <si>
    <t>513780128</t>
  </si>
  <si>
    <t>https://podminky.urs.cz/item/CS_URS_2023_02/766812820</t>
  </si>
  <si>
    <t>766812840</t>
  </si>
  <si>
    <t>Demontáž kuchyňských linek dřevěných nebo kovových včetně skříněk uchycených na stěně, délky přes 1800 do 2100 mm</t>
  </si>
  <si>
    <t>-1098915150</t>
  </si>
  <si>
    <t>https://podminky.urs.cz/item/CS_URS_2023_02/766812840</t>
  </si>
  <si>
    <t>998766201</t>
  </si>
  <si>
    <t>Přesun hmot pro konstrukce truhlářské stanovený procentní sazbou (%) z ceny vodorovná dopravní vzdálenost do 50 m v objektech výšky do 6 m</t>
  </si>
  <si>
    <t>-1510912707</t>
  </si>
  <si>
    <t>https://podminky.urs.cz/item/CS_URS_2023_02/998766201</t>
  </si>
  <si>
    <t>767</t>
  </si>
  <si>
    <t>Konstrukce zámečnické</t>
  </si>
  <si>
    <t>767812611</t>
  </si>
  <si>
    <t>Montáž markýz fasádních, šířky do 2 000 mm</t>
  </si>
  <si>
    <t>-971834054</t>
  </si>
  <si>
    <t>https://podminky.urs.cz/item/CS_URS_2023_02/767812611</t>
  </si>
  <si>
    <t>5534650R</t>
  </si>
  <si>
    <t>Z3 - markýza nad vstupem Al rám s bezpečnostním sklem,vel 1600x1100 mm  dle popisu v tabulce</t>
  </si>
  <si>
    <t>-847012436</t>
  </si>
  <si>
    <t>767893816</t>
  </si>
  <si>
    <t>Demontáž stříšek nad venkovními vstupy z kovových profilů, výplň z plechu</t>
  </si>
  <si>
    <t>1537719743</t>
  </si>
  <si>
    <t>https://podminky.urs.cz/item/CS_URS_2023_02/767893816</t>
  </si>
  <si>
    <t>1,6*1,1</t>
  </si>
  <si>
    <t>76799511R</t>
  </si>
  <si>
    <t xml:space="preserve">Z4 - Konstrukce pro zakrytí venkovních jednotek,kompl prov D+M+kotvení dle podrobného popisu v tabulce </t>
  </si>
  <si>
    <t>1509687544</t>
  </si>
  <si>
    <t>998767201</t>
  </si>
  <si>
    <t>Přesun hmot pro zámečnické konstrukce stanovený procentní sazbou (%) z ceny vodorovná dopravní vzdálenost do 50 m v objektech výšky do 6 m</t>
  </si>
  <si>
    <t>2032294192</t>
  </si>
  <si>
    <t>https://podminky.urs.cz/item/CS_URS_2023_02/998767201</t>
  </si>
  <si>
    <t>771</t>
  </si>
  <si>
    <t>Podlahy z dlaždic</t>
  </si>
  <si>
    <t>771121011</t>
  </si>
  <si>
    <t>Příprava podkladu před provedením dlažby nátěr penetrační na podlahu</t>
  </si>
  <si>
    <t>1842553699</t>
  </si>
  <si>
    <t>https://podminky.urs.cz/item/CS_URS_2023_02/771121011</t>
  </si>
  <si>
    <t>771151022</t>
  </si>
  <si>
    <t>Příprava podkladu před provedením dlažby samonivelační stěrka min.pevnosti 30 MPa, tloušťky přes 3 do 5 mm</t>
  </si>
  <si>
    <t>-1326262956</t>
  </si>
  <si>
    <t>https://podminky.urs.cz/item/CS_URS_2023_02/771151022</t>
  </si>
  <si>
    <t>3,73+1,51+16,73</t>
  </si>
  <si>
    <t>771274313</t>
  </si>
  <si>
    <t>Montáž obkladů schodišť z dlaždic keramických lepených flexibilním rychletuhnoucím lepidlem stupnic hladkých, šířky přes 250 do 300 mm</t>
  </si>
  <si>
    <t>-749689676</t>
  </si>
  <si>
    <t>https://podminky.urs.cz/item/CS_URS_2023_02/771274313</t>
  </si>
  <si>
    <t>771274333</t>
  </si>
  <si>
    <t>Montáž obkladů schodišť z dlaždic keramických lepených flexibilním rychletuhnoucím lepidlem podstupnic hladkých, výšky přes 200 do 250 mm</t>
  </si>
  <si>
    <t>1122861010</t>
  </si>
  <si>
    <t>https://podminky.urs.cz/item/CS_URS_2023_02/771274333</t>
  </si>
  <si>
    <t>1,01*2</t>
  </si>
  <si>
    <t>59761131</t>
  </si>
  <si>
    <t>dlažba keramická slinutá mrazuvzdorná do interiéru i exteriéru povrch hladký/leštěný tl do 10mm přes 4 do 6ks/m2 - dle výběru</t>
  </si>
  <si>
    <t>503610914</t>
  </si>
  <si>
    <t>1,01*0,3+0,27*1,01*2</t>
  </si>
  <si>
    <t>0,848*1,1 'Přepočtené koeficientem množství</t>
  </si>
  <si>
    <t>771473810</t>
  </si>
  <si>
    <t>Demontáž soklíků z dlaždic keramických lepených rovných</t>
  </si>
  <si>
    <t>-975799271</t>
  </si>
  <si>
    <t>https://podminky.urs.cz/item/CS_URS_2023_02/771473810</t>
  </si>
  <si>
    <t>2*(1,845+1,51+1+1,51)-0,8-0,6*2</t>
  </si>
  <si>
    <t>771474211</t>
  </si>
  <si>
    <t>Montáž soklů z dlaždic keramických lepených cementovým flexibilním rychletuhnoucím lepidlem rovných, výšky do 65 mm</t>
  </si>
  <si>
    <t>-1669490082</t>
  </si>
  <si>
    <t>https://podminky.urs.cz/item/CS_URS_2023_02/771474211</t>
  </si>
  <si>
    <t>mč 1.01</t>
  </si>
  <si>
    <t>2*(1,55+0,25+1,51)-0,6-1,01</t>
  </si>
  <si>
    <t>mč 1.03</t>
  </si>
  <si>
    <t>2*(4,01+5,1+0,25*2*3)-1-0,8</t>
  </si>
  <si>
    <t>240156549</t>
  </si>
  <si>
    <t>24,43*0,06</t>
  </si>
  <si>
    <t>771573810</t>
  </si>
  <si>
    <t>Demontáž podlah z dlaždic keramických lepených</t>
  </si>
  <si>
    <t>-59185545</t>
  </si>
  <si>
    <t>https://podminky.urs.cz/item/CS_URS_2023_02/771573810</t>
  </si>
  <si>
    <t>2,69+1,51</t>
  </si>
  <si>
    <t>771574514</t>
  </si>
  <si>
    <t>Montáž podlah z dlaždic keramických lepených cementovým flexibilním rychletuhnoucím lepidlem hladkých, tloušťky do 10 mm přes 4 do 6 ks/m2</t>
  </si>
  <si>
    <t>-596333043</t>
  </si>
  <si>
    <t>https://podminky.urs.cz/item/CS_URS_2023_02/771574514</t>
  </si>
  <si>
    <t>525650424</t>
  </si>
  <si>
    <t>21,97*1,15 'Přepočtené koeficientem množství</t>
  </si>
  <si>
    <t>-663146262</t>
  </si>
  <si>
    <t>-1588855161</t>
  </si>
  <si>
    <t>10,87*1,15 'Přepočtené koeficientem množství</t>
  </si>
  <si>
    <t>771591184</t>
  </si>
  <si>
    <t>Podlahy - dokončovací práce řezání dlaždic keramických rovné pro sokl</t>
  </si>
  <si>
    <t>-277751683</t>
  </si>
  <si>
    <t>https://podminky.urs.cz/item/CS_URS_2023_02/771591184</t>
  </si>
  <si>
    <t>771592011</t>
  </si>
  <si>
    <t>Čištění vnitřních ploch po položení dlažby podlah nebo schodišť chemickými prostředky</t>
  </si>
  <si>
    <t>-576245173</t>
  </si>
  <si>
    <t>https://podminky.urs.cz/item/CS_URS_2023_02/771592011</t>
  </si>
  <si>
    <t>998771201</t>
  </si>
  <si>
    <t>Přesun hmot pro podlahy z dlaždic stanovený procentní sazbou (%) z ceny vodorovná dopravní vzdálenost do 50 m v objektech výšky do 6 m</t>
  </si>
  <si>
    <t>-1516201981</t>
  </si>
  <si>
    <t>https://podminky.urs.cz/item/CS_URS_2023_02/998771201</t>
  </si>
  <si>
    <t>775</t>
  </si>
  <si>
    <t>Podlahy skládané</t>
  </si>
  <si>
    <t>775141122</t>
  </si>
  <si>
    <t>Příprava podkladu skládaných podlah vyrovnání samonivelační stěrkou podlah min.pevnosti 30 MPa, tloušťky přes 3 do 5 mm</t>
  </si>
  <si>
    <t>923270528</t>
  </si>
  <si>
    <t>https://podminky.urs.cz/item/CS_URS_2023_02/775141122</t>
  </si>
  <si>
    <t>P1</t>
  </si>
  <si>
    <t>26,99+23,09+0,8*0,9+0,8*1,2+0,25*1,5*4</t>
  </si>
  <si>
    <t>775429121</t>
  </si>
  <si>
    <t>Montáž lišty přechodové (vyrovnávací) připevněné vruty</t>
  </si>
  <si>
    <t>-1845079962</t>
  </si>
  <si>
    <t>https://podminky.urs.cz/item/CS_URS_2023_02/775429121</t>
  </si>
  <si>
    <t>0,8+0,7*3</t>
  </si>
  <si>
    <t>55343119</t>
  </si>
  <si>
    <t>profil přechodový Al narážecí 40mm dub, buk, javor, třešeň</t>
  </si>
  <si>
    <t>1910688944</t>
  </si>
  <si>
    <t>2,9*1,08 'Přepočtené koeficientem množství</t>
  </si>
  <si>
    <t>775511599</t>
  </si>
  <si>
    <t>Podlahy vlysové masivní lepené rybinový, řemenový, průpletový vzor s tmelením a broušením, bez povrchové úpravy a olištování z vlysů tl. do 22 mm šířky přes 60 do 70 mm, délky přes 350 do 400 mm montáž (přilepení) z jakýchkoliv dřevin</t>
  </si>
  <si>
    <t>310519800</t>
  </si>
  <si>
    <t>https://podminky.urs.cz/item/CS_URS_2023_02/775511599</t>
  </si>
  <si>
    <t>61192574</t>
  </si>
  <si>
    <t>vlysy parketové š 70mm nad dl 300mm I třída dub - dle výběru</t>
  </si>
  <si>
    <t>-1299649205</t>
  </si>
  <si>
    <t>53,26*1,08 'Přepočtené koeficientem množství</t>
  </si>
  <si>
    <t>775591411</t>
  </si>
  <si>
    <t>Skládané podlahy - ostatní práce dokončovací nátěr olejem a voskování</t>
  </si>
  <si>
    <t>951337199</t>
  </si>
  <si>
    <t>https://podminky.urs.cz/item/CS_URS_2023_02/775591411</t>
  </si>
  <si>
    <t>998775201</t>
  </si>
  <si>
    <t>Přesun hmot pro podlahy skládané stanovený procentní sazbou (%) z ceny vodorovná dopravní vzdálenost do 50 m v objektech výšky do 6 m</t>
  </si>
  <si>
    <t>-1571782943</t>
  </si>
  <si>
    <t>https://podminky.urs.cz/item/CS_URS_2023_02/998775201</t>
  </si>
  <si>
    <t>776</t>
  </si>
  <si>
    <t>Podlahy povlakové</t>
  </si>
  <si>
    <t>776111116</t>
  </si>
  <si>
    <t>Příprava podkladu broušení podlah stávajícího podkladu pro odstranění lepidla (po starých krytinách)</t>
  </si>
  <si>
    <t>-144997069</t>
  </si>
  <si>
    <t>https://podminky.urs.cz/item/CS_URS_2023_02/776111116</t>
  </si>
  <si>
    <t>776201812</t>
  </si>
  <si>
    <t>Demontáž povlakových podlahovin lepených ručně s podložkou</t>
  </si>
  <si>
    <t>-656646739</t>
  </si>
  <si>
    <t>https://podminky.urs.cz/item/CS_URS_2023_02/776201812</t>
  </si>
  <si>
    <t>30,76+26,8+23,11+0,25*1,5*6+0,8*1,2+0,9*0,8</t>
  </si>
  <si>
    <t>776410811</t>
  </si>
  <si>
    <t xml:space="preserve">Demontáž soklíků nebo lišt </t>
  </si>
  <si>
    <t>-2089719908</t>
  </si>
  <si>
    <t>https://podminky.urs.cz/item/CS_URS_2023_02/776410811</t>
  </si>
  <si>
    <t>2*(4,33+5,67+4,34+5,87+5,1+5,68)+0,25*2*6+0,8*4</t>
  </si>
  <si>
    <t>998776201</t>
  </si>
  <si>
    <t>Přesun hmot pro podlahy povlakové stanovený procentní sazbou (%) z ceny vodorovná dopravní vzdálenost do 50 m v objektech výšky do 6 m</t>
  </si>
  <si>
    <t>894758866</t>
  </si>
  <si>
    <t>https://podminky.urs.cz/item/CS_URS_2023_02/998776201</t>
  </si>
  <si>
    <t>781</t>
  </si>
  <si>
    <t>Dokončovací práce - obklady</t>
  </si>
  <si>
    <t>781121011</t>
  </si>
  <si>
    <t>Příprava podkladu před provedením obkladu nátěr penetrační na stěnu</t>
  </si>
  <si>
    <t>-1450097310</t>
  </si>
  <si>
    <t>https://podminky.urs.cz/item/CS_URS_2023_02/781121011</t>
  </si>
  <si>
    <t>781473810</t>
  </si>
  <si>
    <t>Demontáž obkladů z dlaždic keramických lepených</t>
  </si>
  <si>
    <t>-1032866097</t>
  </si>
  <si>
    <t>https://podminky.urs.cz/item/CS_URS_2023_02/781473810</t>
  </si>
  <si>
    <t>1,5*1+1,8*(1+0,6*2)</t>
  </si>
  <si>
    <t>0,6*0,6</t>
  </si>
  <si>
    <t>781474154</t>
  </si>
  <si>
    <t>Montáž obkladů vnitřních stěn z dlaždic keramických lepených flexibilním lepidlem velkoformátových hladkých přes 4 do 6 ks/m2</t>
  </si>
  <si>
    <t>1969738151</t>
  </si>
  <si>
    <t>https://podminky.urs.cz/item/CS_URS_2023_02/781474154</t>
  </si>
  <si>
    <t>mč 1,02</t>
  </si>
  <si>
    <t>2,0*2*(1+1,51)-1,2</t>
  </si>
  <si>
    <t>mč 1.04</t>
  </si>
  <si>
    <t>2,0*2*(1,38+1+1,1+1,53)-1,4*3</t>
  </si>
  <si>
    <t>mč 1.05</t>
  </si>
  <si>
    <t>2,0*2*(2,71+1,58)-1,4</t>
  </si>
  <si>
    <t>mč 1.06</t>
  </si>
  <si>
    <t>2,0*2*(1,67+1,92)*1,4</t>
  </si>
  <si>
    <t>59761001</t>
  </si>
  <si>
    <t>obklad velkoformátový keramický hladký přes 4 do 6ks/m2 - dle výběru</t>
  </si>
  <si>
    <t>1491465461</t>
  </si>
  <si>
    <t>60,544*1,15 'Přepočtené koeficientem množství</t>
  </si>
  <si>
    <t>781492351</t>
  </si>
  <si>
    <t>Obklad - dokončující práce montáž profilu lepeného flexibilním cementovým rychletuhnoucím lepidlem ukončovacího</t>
  </si>
  <si>
    <t>-121636770</t>
  </si>
  <si>
    <t>https://podminky.urs.cz/item/CS_URS_2023_02/781492351</t>
  </si>
  <si>
    <t>2*(1+1,51+1,38+1+1,1+1,53+2,71+1,58+1,67+1,92)</t>
  </si>
  <si>
    <t>19416012</t>
  </si>
  <si>
    <t>lišta ukončovací nerezová 10mm</t>
  </si>
  <si>
    <t>1932366872</t>
  </si>
  <si>
    <t>30,8*1,05 'Přepočtené koeficientem množství</t>
  </si>
  <si>
    <t>781495211</t>
  </si>
  <si>
    <t>Čištění vnitřních ploch po provedení obkladu stěn chemickými prostředky</t>
  </si>
  <si>
    <t>136849783</t>
  </si>
  <si>
    <t>https://podminky.urs.cz/item/CS_URS_2023_02/781495211</t>
  </si>
  <si>
    <t>998781201</t>
  </si>
  <si>
    <t>Přesun hmot pro obklady keramické stanovený procentní sazbou (%) z ceny vodorovná dopravní vzdálenost do 50 m v objektech výšky do 6 m</t>
  </si>
  <si>
    <t>-385890709</t>
  </si>
  <si>
    <t>https://podminky.urs.cz/item/CS_URS_2023_02/998781201</t>
  </si>
  <si>
    <t>783</t>
  </si>
  <si>
    <t>Dokončovací práce - nátěry</t>
  </si>
  <si>
    <t>783101201</t>
  </si>
  <si>
    <t>Příprava podkladu truhlářských konstrukcí před provedením nátěru broušení smirkovým papírem nebo plátnem hrubé</t>
  </si>
  <si>
    <t>-364633891</t>
  </si>
  <si>
    <t>https://podminky.urs.cz/item/CS_URS_2023_02/783101201</t>
  </si>
  <si>
    <t>783101203</t>
  </si>
  <si>
    <t>Příprava podkladu truhlářských konstrukcí před provedením nátěru broušení smirkovým papírem nebo plátnem jemné</t>
  </si>
  <si>
    <t>1305332694</t>
  </si>
  <si>
    <t>https://podminky.urs.cz/item/CS_URS_2023_02/783101203</t>
  </si>
  <si>
    <t>783101401</t>
  </si>
  <si>
    <t>Příprava podkladu truhlářských konstrukcí před provedením nátěru ometení</t>
  </si>
  <si>
    <t>-1431676465</t>
  </si>
  <si>
    <t>https://podminky.urs.cz/item/CS_URS_2023_02/783101401</t>
  </si>
  <si>
    <t>783106805</t>
  </si>
  <si>
    <t>Odstranění nátěrů z truhlářských konstrukcí opálením s obroušením</t>
  </si>
  <si>
    <t>185098062</t>
  </si>
  <si>
    <t>https://podminky.urs.cz/item/CS_URS_2023_02/783106805</t>
  </si>
  <si>
    <t>parapety vnitřní</t>
  </si>
  <si>
    <t>0,3*1,5*6</t>
  </si>
  <si>
    <t>okna</t>
  </si>
  <si>
    <t>783113101</t>
  </si>
  <si>
    <t>Napouštěcí nátěr truhlářských konstrukcí jednonásobný syntetický</t>
  </si>
  <si>
    <t>-1079289267</t>
  </si>
  <si>
    <t>https://podminky.urs.cz/item/CS_URS_2023_02/783113101</t>
  </si>
  <si>
    <t>783114101</t>
  </si>
  <si>
    <t>Základní nátěr truhlářských konstrukcí jednonásobný syntetický</t>
  </si>
  <si>
    <t>73253053</t>
  </si>
  <si>
    <t>https://podminky.urs.cz/item/CS_URS_2023_02/783114101</t>
  </si>
  <si>
    <t>783117101</t>
  </si>
  <si>
    <t>Krycí nátěr truhlářských konstrukcí jednonásobný syntetický</t>
  </si>
  <si>
    <t>-969595441</t>
  </si>
  <si>
    <t>https://podminky.urs.cz/item/CS_URS_2023_02/783117101</t>
  </si>
  <si>
    <t>783132121</t>
  </si>
  <si>
    <t>Tmelení truhlářských konstrukcí lokální, včetně přebroušení tmelených míst rozsahu přes 30 do 50% plochy, tmelem epoxidovým</t>
  </si>
  <si>
    <t>-267601628</t>
  </si>
  <si>
    <t>https://podminky.urs.cz/item/CS_URS_2023_02/783132121</t>
  </si>
  <si>
    <t>783301303</t>
  </si>
  <si>
    <t>Příprava podkladu zámečnických konstrukcí před provedením nátěru odrezivění odrezovačem bezoplachovým</t>
  </si>
  <si>
    <t>1150933287</t>
  </si>
  <si>
    <t>https://podminky.urs.cz/item/CS_URS_2023_02/783301303</t>
  </si>
  <si>
    <t>783301311</t>
  </si>
  <si>
    <t>Příprava podkladu zámečnických konstrukcí před provedením nátěru odmaštění odmašťovačem vodou ředitelným</t>
  </si>
  <si>
    <t>455747493</t>
  </si>
  <si>
    <t>https://podminky.urs.cz/item/CS_URS_2023_02/783301311</t>
  </si>
  <si>
    <t>783306807</t>
  </si>
  <si>
    <t>Odstranění nátěrů ze zámečnických konstrukcí odstraňovačem nátěrů s obroušením - Z2 mříže</t>
  </si>
  <si>
    <t>-1166720393</t>
  </si>
  <si>
    <t>https://podminky.urs.cz/item/CS_URS_2023_02/783306807</t>
  </si>
  <si>
    <t>Z2 - mříže</t>
  </si>
  <si>
    <t>1,18*1,65*2*6</t>
  </si>
  <si>
    <t>783314201</t>
  </si>
  <si>
    <t>Základní antikorozní nátěr zámečnických konstrukcí jednonásobný syntetický standardní</t>
  </si>
  <si>
    <t>-1717466281</t>
  </si>
  <si>
    <t>https://podminky.urs.cz/item/CS_URS_2023_02/783314201</t>
  </si>
  <si>
    <t>783315101</t>
  </si>
  <si>
    <t>Mezinátěr zámečnických konstrukcí jednonásobný syntetický standardní</t>
  </si>
  <si>
    <t>-752668359</t>
  </si>
  <si>
    <t>https://podminky.urs.cz/item/CS_URS_2023_02/783315101</t>
  </si>
  <si>
    <t>783317101</t>
  </si>
  <si>
    <t>Krycí nátěr (email) zámečnických konstrukcí jednonásobný syntetický standardní</t>
  </si>
  <si>
    <t>-1799566000</t>
  </si>
  <si>
    <t>https://podminky.urs.cz/item/CS_URS_2023_02/783317101</t>
  </si>
  <si>
    <t>783903150</t>
  </si>
  <si>
    <t>Provedení nátěru betonových podlah penetračního hladkých (zbroušených)</t>
  </si>
  <si>
    <t>599247824</t>
  </si>
  <si>
    <t>https://podminky.urs.cz/item/CS_URS_2023_02/783903150</t>
  </si>
  <si>
    <t>3,73+1,1+16,73</t>
  </si>
  <si>
    <t>24618219</t>
  </si>
  <si>
    <t>hmota nátěrová epoxidová rozpouštědlová na beton</t>
  </si>
  <si>
    <t>kg</t>
  </si>
  <si>
    <t>-480468687</t>
  </si>
  <si>
    <t>85,69*0,19 'Přepočtené koeficientem množství</t>
  </si>
  <si>
    <t>784</t>
  </si>
  <si>
    <t>Dokončovací práce - malby a tapety</t>
  </si>
  <si>
    <t>784111031</t>
  </si>
  <si>
    <t>Omytí podkladu omytí v místnostech výšky do 3,80 m</t>
  </si>
  <si>
    <t>1358531686</t>
  </si>
  <si>
    <t>https://podminky.urs.cz/item/CS_URS_2023_02/784111031</t>
  </si>
  <si>
    <t>784121001</t>
  </si>
  <si>
    <t>Oškrabání malby v místnostech výšky do 3,80 m</t>
  </si>
  <si>
    <t>-1857199046</t>
  </si>
  <si>
    <t>https://podminky.urs.cz/item/CS_URS_2023_02/784121001</t>
  </si>
  <si>
    <t>klenby</t>
  </si>
  <si>
    <t>stěny</t>
  </si>
  <si>
    <t>784121011</t>
  </si>
  <si>
    <t>Rozmývání podkladu po oškrabání malby v místnostech výšky do 3,80 m</t>
  </si>
  <si>
    <t>-1849897982</t>
  </si>
  <si>
    <t>https://podminky.urs.cz/item/CS_URS_2023_02/784121011</t>
  </si>
  <si>
    <t>784161511</t>
  </si>
  <si>
    <t>Celoplošné vyrovnání podkladu disperzní stěrkou, tloušťky do 3 mm vyrovnáním v místnostech výšky do 3,80 m</t>
  </si>
  <si>
    <t>-2059852691</t>
  </si>
  <si>
    <t>https://podminky.urs.cz/item/CS_URS_2023_02/784161511</t>
  </si>
  <si>
    <t>strop</t>
  </si>
  <si>
    <t>(3,73+1,51+16,73+3,13+3,9+3,09+26,99+23,09)*1,14</t>
  </si>
  <si>
    <t>2,7*(1,7+1)*2+2,4*1,09</t>
  </si>
  <si>
    <t>3,135*(4,025+5,1+1,94)</t>
  </si>
  <si>
    <t>3,145*(4,34+5,87)*2</t>
  </si>
  <si>
    <t>3,145*(5,67*2+4,33)</t>
  </si>
  <si>
    <t>0,25*(1,6+1,7*2)*6</t>
  </si>
  <si>
    <t>784171111</t>
  </si>
  <si>
    <t>Zakrytí nemalovaných ploch (materiál ve specifikaci) včetně pozdějšího odkrytí svislých ploch oken</t>
  </si>
  <si>
    <t>149699736</t>
  </si>
  <si>
    <t>https://podminky.urs.cz/item/CS_URS_2023_02/784171111</t>
  </si>
  <si>
    <t>28323156</t>
  </si>
  <si>
    <t>fólie pro malířské potřeby zakrývací tl 41µ 4x5m</t>
  </si>
  <si>
    <t>2074531126</t>
  </si>
  <si>
    <t>12,24*1,05 'Přepočtené koeficientem množství</t>
  </si>
  <si>
    <t>784312021</t>
  </si>
  <si>
    <t>Malby vápenné dvojnásobné, bílé v místnostech výšky do 3,80 m</t>
  </si>
  <si>
    <t>-1512313235</t>
  </si>
  <si>
    <t>https://podminky.urs.cz/item/CS_URS_2023_02/784312021</t>
  </si>
  <si>
    <t>SDK</t>
  </si>
  <si>
    <t>2*(6,207+31,789)</t>
  </si>
  <si>
    <t>-2*(1,375+1*2+1,1*2+1,52*2+1,52*2+2,7*2+1,67*2+1,91*2)</t>
  </si>
  <si>
    <t>HZS</t>
  </si>
  <si>
    <t>Hodinové zúčtovací sazby</t>
  </si>
  <si>
    <t>HZS1291</t>
  </si>
  <si>
    <t>Hodinové zúčtovací sazby profesí HSV zemní a pomocné práce pomocný stavební dělník-vystěhování objektu</t>
  </si>
  <si>
    <t>hod</t>
  </si>
  <si>
    <t>512</t>
  </si>
  <si>
    <t>-961577971</t>
  </si>
  <si>
    <t>https://podminky.urs.cz/item/CS_URS_2023_02/HZS1291</t>
  </si>
  <si>
    <t>3*8*2</t>
  </si>
  <si>
    <t>02 - TZB</t>
  </si>
  <si>
    <t xml:space="preserve">    721 - Zdravotechnika </t>
  </si>
  <si>
    <t xml:space="preserve">    731 - Ústřední vytápění </t>
  </si>
  <si>
    <t xml:space="preserve">    741 - Elektroinstalace - silnoproud</t>
  </si>
  <si>
    <t xml:space="preserve">    742 - Elektroinstalace - slaboproud</t>
  </si>
  <si>
    <t>721</t>
  </si>
  <si>
    <t xml:space="preserve">Zdravotechnika </t>
  </si>
  <si>
    <t>Zdavotechnika - dle přílohy</t>
  </si>
  <si>
    <t>118919216</t>
  </si>
  <si>
    <t>731</t>
  </si>
  <si>
    <t xml:space="preserve">Ústřední vytápění </t>
  </si>
  <si>
    <t>Vytápění - dle přílohy</t>
  </si>
  <si>
    <t>-407370701</t>
  </si>
  <si>
    <t>741</t>
  </si>
  <si>
    <t>Elektroinstalace - silnoproud</t>
  </si>
  <si>
    <t>Silnoproud - dle přílohy</t>
  </si>
  <si>
    <t>1935987253</t>
  </si>
  <si>
    <t>742</t>
  </si>
  <si>
    <t>Elektroinstalace - slaboproud</t>
  </si>
  <si>
    <t>Slaboproud - dle přílohy</t>
  </si>
  <si>
    <t>-1767233015</t>
  </si>
  <si>
    <t>Vzduchotechnika - dle přílihy</t>
  </si>
  <si>
    <t>-744521904</t>
  </si>
  <si>
    <t>OBJ.</t>
  </si>
  <si>
    <t>Dětská skupina areál Karolinum Areál UK, Celetná 559/14, 110 00 Praha 1</t>
  </si>
  <si>
    <t>09/2023</t>
  </si>
  <si>
    <t>ČÁST</t>
  </si>
  <si>
    <t>ZTI</t>
  </si>
  <si>
    <t xml:space="preserve"> D.1.4.1 – Zdravotně technické instalace</t>
  </si>
  <si>
    <t>Číslo zakázky:</t>
  </si>
  <si>
    <t>702ids.08</t>
  </si>
  <si>
    <t>Položka</t>
  </si>
  <si>
    <t xml:space="preserve">  </t>
  </si>
  <si>
    <t>dimenze</t>
  </si>
  <si>
    <t>výměra</t>
  </si>
  <si>
    <t>Cena v Kč bez DPH</t>
  </si>
  <si>
    <t>SO</t>
  </si>
  <si>
    <t>část</t>
  </si>
  <si>
    <t>Poř.č.</t>
  </si>
  <si>
    <t>Specifikace - popis</t>
  </si>
  <si>
    <t>parametry</t>
  </si>
  <si>
    <t>počet</t>
  </si>
  <si>
    <t>měr. jed.</t>
  </si>
  <si>
    <t>za jednotku</t>
  </si>
  <si>
    <t>za položku</t>
  </si>
  <si>
    <t>nadpis</t>
  </si>
  <si>
    <t>KANALIZACE  (dodávka + montáž vč. přesunů hmot)</t>
  </si>
  <si>
    <t xml:space="preserve">Odpadní potrubí (stoupací vedení) a připojovací potrubí – plast. kanal. systém  PP zesílený, SN6 (max. 17dB při Q=2,0L), včetně tvarovek, objímek a kotvení ref. výr. Polokal NG </t>
  </si>
  <si>
    <t>Ø32</t>
  </si>
  <si>
    <t>Ø40</t>
  </si>
  <si>
    <t>Ø50</t>
  </si>
  <si>
    <t>Ø110</t>
  </si>
  <si>
    <t>Svodné potrubí v podlaze – plast. kanal. systém  PP zesílený, SN8, včetně tvarovek, objímek a kotvení ref. výr. Osma PP KG2000</t>
  </si>
  <si>
    <t>Ø125</t>
  </si>
  <si>
    <t>Pračkový sifon podomítkový HL400</t>
  </si>
  <si>
    <t>DN50</t>
  </si>
  <si>
    <t>ks</t>
  </si>
  <si>
    <t>Pračkový sifon podomítkový s přivzdušňovacím ventilem HL404.1</t>
  </si>
  <si>
    <t>Sifon pro kondenzáty podomítkový HL136N</t>
  </si>
  <si>
    <t>DN40</t>
  </si>
  <si>
    <t>Přivzdušňovací ventil podomítkový HL905 (AII, 12l/s)</t>
  </si>
  <si>
    <t>Čistící kus</t>
  </si>
  <si>
    <t>Dvířka 200x200mm otvíravá s pantem, AL rám pod obklad, klick otvírání</t>
  </si>
  <si>
    <t>Dvířka 300x300mm otvíravá s pantem, AL rám pod obklad, klick otvírání</t>
  </si>
  <si>
    <t>Jádrové vrtání - prostup stěnou</t>
  </si>
  <si>
    <t>Ø62</t>
  </si>
  <si>
    <t>Ø72</t>
  </si>
  <si>
    <t>Ø82</t>
  </si>
  <si>
    <t>Napojení na stáv. kanalizaci, vysazení odbočky</t>
  </si>
  <si>
    <t>DN125</t>
  </si>
  <si>
    <t>Napojení na stáv. kanalizaci, hrdlo litina (vč. přechodového těsnění)</t>
  </si>
  <si>
    <t>DN100</t>
  </si>
  <si>
    <t>Posun čistícího kusu na stáv. potrubí</t>
  </si>
  <si>
    <t>kpl</t>
  </si>
  <si>
    <t>Sekání drážek pro kanalizaci ve zdivu, zednické přípomoci, vč. vyspravení povrchů, drážka 75x75mm</t>
  </si>
  <si>
    <t>Sekání drážek pro kanalizaci ve zdivu, zednické přípomoci, vč. vyspravení povrchů, drážka 150x150mm</t>
  </si>
  <si>
    <t>Zemní práce pro kanalizaci (podlaha)</t>
  </si>
  <si>
    <t>Řezání betonové podlahy</t>
  </si>
  <si>
    <t>Vybourání betonové podlahy</t>
  </si>
  <si>
    <t>Vyspravení betonové podlahy</t>
  </si>
  <si>
    <t>Lože a obsyp potrubí, písek 0-4mm, ruční hutnění</t>
  </si>
  <si>
    <t>Čištění a kamerový průzkum stáv. kanalizace</t>
  </si>
  <si>
    <t>Demontáže potrubí (litina, plast), vč. odvozu na skládku</t>
  </si>
  <si>
    <t xml:space="preserve">Uzátkování (zaslepení) potrubí </t>
  </si>
  <si>
    <t>Zkouška těsnosti  kanalizace</t>
  </si>
  <si>
    <t>Dílenská dokumentace</t>
  </si>
  <si>
    <t>Dokumentace skutečného provedení</t>
  </si>
  <si>
    <t>VODOVOD (dodávka + montáž vč. přesunů hmot)</t>
  </si>
  <si>
    <t>Plastové potrubí pro pitnou vodu z EVO PP-RCT včetně tvarovek, závěsů, objímek a kotvení. Pro studenou vodu</t>
  </si>
  <si>
    <t xml:space="preserve"> DN15 (20x2,3)</t>
  </si>
  <si>
    <t xml:space="preserve"> DN20 (25x2,8)</t>
  </si>
  <si>
    <t xml:space="preserve"> DN25 (32x3,6)</t>
  </si>
  <si>
    <t xml:space="preserve"> DN32 (40x4,5)</t>
  </si>
  <si>
    <t xml:space="preserve">Plastové potrubí pro pitnou vodu z EVO PP-RCT včetně tvarovek, závěsů, objímek a kotvení. Pro teplou vodu </t>
  </si>
  <si>
    <t>Plastové potrubí pro pitnou vodu z  PP-RCT+BF (FIBER BASALT) včetně tvarovek, závěsů, objímek a kotvení. Pro teplou vodu v kolektoru</t>
  </si>
  <si>
    <t xml:space="preserve"> DN25 (32x4,4)</t>
  </si>
  <si>
    <t xml:space="preserve"> DN32 (40x5,5)</t>
  </si>
  <si>
    <t>Izolace trubek potrubí ve stěnách – PE návlekové trubice - (vnitřní ø x tl.stěny 9 mm – studená voda) vč. montážního materiálu, svorek a pásek</t>
  </si>
  <si>
    <t>Ø20</t>
  </si>
  <si>
    <t>Ø25</t>
  </si>
  <si>
    <t>Izolace trubek – trubice ze syntetického kaučuku - (vnitřní ø x tl.stěny 13 mm – teplá voda) vč. montážního materiálu, svorek a pásek</t>
  </si>
  <si>
    <t>Ø35</t>
  </si>
  <si>
    <t>Izolace trubek – trubice ze syntetického kaučuku - (vnitřní ø x tl.stěny 25 mm – studená voda v kolektoru) vč. montážního materiálu, svorek a pásek</t>
  </si>
  <si>
    <t>Ø42/25</t>
  </si>
  <si>
    <t>Izolace trubek – trubice ze syntetického kaučuku - (vnitřní ø x tl.stěny – teplá voda v kolektoru) vč. montážního materiálu, svorek a pásek</t>
  </si>
  <si>
    <t>Ø35/32</t>
  </si>
  <si>
    <t>Ø42/40</t>
  </si>
  <si>
    <t>Ocelová nosný žlab pozinkovaný, l=2,0m pro potrubí</t>
  </si>
  <si>
    <t>Kulový kohout průchozí pro pitnou vodu PN 16 vč. šroubení a izolačního pouzdra</t>
  </si>
  <si>
    <t>DN15</t>
  </si>
  <si>
    <t>DN20</t>
  </si>
  <si>
    <t>DN25</t>
  </si>
  <si>
    <t>Pračkový ventil se zpětným ventilem</t>
  </si>
  <si>
    <t>Rohový ventil 1/2“, Schell (viz zařizovací předměty)</t>
  </si>
  <si>
    <t>Termostatický směšovací ventil, ochrana proti opaření, 2x zpětný ventil s filtrem, 3ks šroubení, Kvs 1,8 (ref. výr. TVmix-G1M,ZV)</t>
  </si>
  <si>
    <t>Podružný vodoměr Q3=2,5m3/h, pro dálkový odečet, studená voda, vč. šroubení</t>
  </si>
  <si>
    <t>Podružný vodoměr Q3=2,5m3/h, pro dálkový odečet, teplá voda, vč. šroubení</t>
  </si>
  <si>
    <t>Dvířka 300x300mm, AL rám, klik s pantem, pod obklad</t>
  </si>
  <si>
    <t xml:space="preserve">Napojení na stáv. potrubí </t>
  </si>
  <si>
    <t>Přeložení ventilu na stáv. potrubí</t>
  </si>
  <si>
    <t>Sekání drážek pro vodovod ve zdivu, zednické přípomoci, vyspravení povrchů, drážka 50x50mm</t>
  </si>
  <si>
    <t>Sekání drážek pro vodovod ve zdivu, zednické přípomoci, vyspravení povrchů, drážka 50x100mm</t>
  </si>
  <si>
    <t>Sekání drážek pro vodovod ve zdivu, zednické přípomoci, vyspravení povrchů, drážka 50x150mm</t>
  </si>
  <si>
    <t>Demontáže potrubí vodovodu, vč. izolací a odvozu k likvidaci</t>
  </si>
  <si>
    <t>Proplach, dezinfekce a tlaková zkouška vodovodu</t>
  </si>
  <si>
    <t>Označení potrubí a uzávěrů štítky</t>
  </si>
  <si>
    <t xml:space="preserve">Dokumentace skutečného provedení </t>
  </si>
  <si>
    <t>ZAŘIZOVACÍ PŘEDMĚTY (dodávka + montáž vč. přesunů hmot)</t>
  </si>
  <si>
    <t>WC</t>
  </si>
  <si>
    <t xml:space="preserve">Záchodová mísa keramická závěsná bílá s hlubokým splachováním </t>
  </si>
  <si>
    <t>WC/ WCd</t>
  </si>
  <si>
    <t>Instalační prvek s nádržkou pro závěsnou mísu (Geberit) Duofix Sigma 12,  v=112cm,  upevňovací set pro předstěnovou montáž, připojovací manžeta (111.300.00.5)</t>
  </si>
  <si>
    <t>WCd</t>
  </si>
  <si>
    <t>Instalační prvek s nádržkou pro dětské stojící WC (Geberit) Duofix Sigma 12,  v=112cm,  upevňovací set pro předstěnovou montáž, připojovací manžeta (111.915.00.5)</t>
  </si>
  <si>
    <t xml:space="preserve">Ovládací tlačítko pro instalační prvek Geberit Sigma 20  (dvě množství vody) </t>
  </si>
  <si>
    <t>Ovládací tlačítko pro instalační prvek Geberit Sigma 01  (dvě množství vody) (115.770.LA.5)</t>
  </si>
  <si>
    <t xml:space="preserve">Záchodové sedátko bílé duroplast soft-close s kovovými panty </t>
  </si>
  <si>
    <t>Záchodové sedátko Geberit Bambini (573366000)</t>
  </si>
  <si>
    <t>Záchodové sedátko Geberit Bambini (573367000)</t>
  </si>
  <si>
    <t>WC/WCd</t>
  </si>
  <si>
    <t xml:space="preserve">Souprava pro tlumení hluku, izolační deska </t>
  </si>
  <si>
    <t>Záchodová mísa keramická závěsná bílá s hlubokým splachováním dětská – Geberit Bambini, sedací výška 350mm (201700000)</t>
  </si>
  <si>
    <t>Záchodová mísa keramická stojící bílá dětská – Geberit Bambini, sedací výška 300mm (212000000)</t>
  </si>
  <si>
    <t>U</t>
  </si>
  <si>
    <t>Umyvadlo keramické bílé 500mm s otvorem pro baterii a přepadem, zápachová uzávěrka umyvadlová HL135, odtokový ventil klick-klack, instalační sada, 2x rohový ventil pochromovaný DN15 (Schell)</t>
  </si>
  <si>
    <t>Ud</t>
  </si>
  <si>
    <t>U / Ud kuchyňka</t>
  </si>
  <si>
    <t>Baterie umyvadlová stojánk. pochrom. páková, připojovací flexi hadice (10bar) nerez</t>
  </si>
  <si>
    <t>Baterie umyvadlová stojánk. Geberit Bambini, připojovací flexi hadice (10bar) (571600000)</t>
  </si>
  <si>
    <t>KL</t>
  </si>
  <si>
    <t>Dřez v kuchyňské lince nerezový s otvorem pro baterii a přepadem, zápachová uzávěrka dřezová, instalační sada, připojovací flexi hadice (10bar), 2x rohový ventil pochromovaný DN15 (Schell)</t>
  </si>
  <si>
    <t>VL</t>
  </si>
  <si>
    <t>Výlevka keramická bílá stacionární DN100 Jika Mira, vč. příslušenství,  splachovací nádržka vysokopoložená, propojovací potrubí, baterie páková s keramickou kartuší 150mm, nástěnná, pochrom., s dlouhým raménkem, pochrom. mřížka, připojovací manžeta, rohový ventil schell</t>
  </si>
  <si>
    <t>SK</t>
  </si>
  <si>
    <t>Sprchová vanička 800x800mm, litý mramor, sifon pr. 90mm, 0,44l/s, nožičky, sprchová baterie páková, sprchová souprava</t>
  </si>
  <si>
    <t>Sprchová stěna boční 800mm, pevná, bezpečnostní sklo</t>
  </si>
  <si>
    <t>Dávkovač tekutého mýdla, plast bílý (např. VA825)</t>
  </si>
  <si>
    <t>Zásobník na toaletní papír, typ Medijumbo maxi, plast bílý (např. VA588)</t>
  </si>
  <si>
    <t xml:space="preserve">Věšák na oděvy, kovový, bílý </t>
  </si>
  <si>
    <t>Zásobník na hygienické sáčky, plastový bílý (např. VA584)</t>
  </si>
  <si>
    <t>Hygienický koš, výklopné víko, nástěnný, bílý plast (např.VA579-580-664)</t>
  </si>
  <si>
    <t>WC štětka – souprava nástěnná malá, bílý plast E7151900</t>
  </si>
  <si>
    <t>Zrcadlo 300x400mm</t>
  </si>
  <si>
    <t>Demontáž umyvadla vč. sifonu a baterie, odvoz k likvidaci</t>
  </si>
  <si>
    <t>Demontáž WC vč. nádržky, odvoz k likvidaci</t>
  </si>
  <si>
    <t>Demontáž dřezu vč. sifonu a baterie, odvoz k likvidaci</t>
  </si>
  <si>
    <t>Typy zařizovacích předmětů, sifonů a baterií budou vyvzorkovány a upřesněny dle požadavků zákazníka</t>
  </si>
  <si>
    <t>Vybavení gastro je řešeno v samostatné části</t>
  </si>
  <si>
    <t>Rekapitulace:</t>
  </si>
  <si>
    <t>Kanalizace splašková</t>
  </si>
  <si>
    <t>Vodovod</t>
  </si>
  <si>
    <t>Zařizovací předměty</t>
  </si>
  <si>
    <t>CELKEM ZTI</t>
  </si>
  <si>
    <t>a) veškeré položky na přípomoce, lešení, přesuny hmot a suti, uložení suti na skládku, dopravu, montáž, zpevněné montážní plochy, atd... jsou zahrnuty v jednotlivých jednotkových cenách</t>
  </si>
  <si>
    <t>b) součásti prací jsou veškeré zkoušky, potřebná měření, inspekce, uvedení zařízení do provozu a revize</t>
  </si>
  <si>
    <t xml:space="preserve">c) v rozsahu prací zhotovitele jsou rovněž jakékoliv prvky, zařízení, práce a pomocné materiály, neuvedené v tomto soupisu výkonů, které jsou ale nezbytně nutné k dodání, instalaci , dokončení a provozování díla které je provedeno řádně a je plně funkční </t>
  </si>
  <si>
    <t>d) Zhotovitel provede kontrolu stávajícího potrubí kanalizace a vodovodu, které bude využito k napojení. Pokud bude nalezena porucha či poškození těchto vedení, zhotovitel navrhne majiteli objektu řešení na opravu.</t>
  </si>
  <si>
    <t xml:space="preserve">
Za úplnost a správnost rozpočtu odpovídá nabízející. Nabízející zodpovídá za to, že jeho cenová nabídka zahrnuje dílo jako kompletní celek splňující všechny zákonné normy nutné k úspěšné kolaudaci a uvedení do provozu a všechny požadavky zadavatele. Nabízející zejména zodpovídá za to, že jeho cenová nabídka zahrnuje i případné práce a dodávky přímo nespecifikované ve Výkazu výměr nebo projektové dokumentaci, avšak dle norem či jiných zákonných požadavků nutné ke zdárnému dokončení, kolaudaci a uvedení díla do provozu.
Nabízející není oprávněn v tomto rozpočtu měnit žádné údaje, specifikace ani parametry! Případná variantní řešení uvede nabízející v samostatném dokumentu, který nebude započítán do základní cenové nabídky.
</t>
  </si>
  <si>
    <t>vv-s</t>
  </si>
  <si>
    <t>pol</t>
  </si>
  <si>
    <t>P.Č.</t>
  </si>
  <si>
    <t>Množství celkem</t>
  </si>
  <si>
    <t>Cena/jednotku</t>
  </si>
  <si>
    <t>Cena  (bez DPH) celkem</t>
  </si>
  <si>
    <t>Poznámka</t>
  </si>
  <si>
    <t>Potrubní rozvod</t>
  </si>
  <si>
    <t>Potrubí z trubek ocelových svařovaných DN 15 vč. ohybů, tvarovek a konstrukcí</t>
  </si>
  <si>
    <t>Potrubí z trubek ocelových svařovaných DN 20 vč. ohybů, tvarovek a konstrukcí</t>
  </si>
  <si>
    <t>Potrubí z trubek ocelových svařovaných DN 25 vč. ohybů, tvarovek a konstrukcí</t>
  </si>
  <si>
    <t>Potrubí z trubek ocelových svařovaných DN 65 vč. ohybů, tvarovek a konstrukcí - výměna rozvodů v prostoru instalačního kanálu</t>
  </si>
  <si>
    <t>Tep. izol. potrubí na bázi polyethylenu s kašírovanou Al. fólií - λ&lt;0,04, pro ocelové potrubí  DN15, tloušťka 20 mm vč. montáže</t>
  </si>
  <si>
    <t>Tep. izol. potrubí na bázi polyethylenu s kašírovanou Al. fólií - λ&lt;0,04 pro ocelové potrubí  DN20, tloušťka 20 mm vč. montáže</t>
  </si>
  <si>
    <t>Tep. izol. potrubí na bázi polyethylenu s kašírovanou Al. fólií - λ&lt;0,04 pro ocelové potrubí  DN25, tloušťka 20 mm vč. montáže</t>
  </si>
  <si>
    <t>Tep. izol. potrubí na bázi polyethylenu s kašírovanou Al. fólií - λ&lt;0,04 pro ocelové potrubí  DN65, tloušťka 45 mm vč. montáže</t>
  </si>
  <si>
    <t>Přesun hmot procentní pro rozvody potrubí v objektech v do 12 m</t>
  </si>
  <si>
    <t>3,39%</t>
  </si>
  <si>
    <t>Tělesa</t>
  </si>
  <si>
    <t>deskové</t>
  </si>
  <si>
    <t>Otopné těleso článkové ocelové např. CAT30500022WAB01, barva bílá, výška 500 mm, délka 1000 mm s vrchním nátěrem, vč. instalace</t>
  </si>
  <si>
    <t>trubkové</t>
  </si>
  <si>
    <t>Otopné těleso ocelové trubkové SE STŘEDOVÝM PŘIPOJENÍM, barva bílá, typ např. KLM-182060-00-10, výška 1820 mm, délka 600 mm s vrchním nátěrem</t>
  </si>
  <si>
    <t>Otopné těleso ocelové trubkové SE STŘEDOVÝM PŘIPOJENÍM, barva bílá, typ např. KLM-150060-00-10, výška 1500 mm, délka 600 mm s vrchním nátěrem</t>
  </si>
  <si>
    <t>armatury k tělesům</t>
  </si>
  <si>
    <t>Ventilová vložka Kvs=0,75</t>
  </si>
  <si>
    <t>Uzavírací šroubení s vypouštěním pro otopná tělesa s integrovanou ventilovou vložkou,rohové DN15, Kvs=1,48</t>
  </si>
  <si>
    <t xml:space="preserve">Termostatický radiátorový ventil DN15 včetně uzavíracího a regulačního šroubení s vypouštěním pro trubkové tělesa, Kvs=0,67. </t>
  </si>
  <si>
    <t>Termostatická hlavice K Standartní Heimeier, Připojovací závit M30x1,5</t>
  </si>
  <si>
    <t>Kotvy, závěsy a uložení potrubí, uchycení armatur a potrubí, šroubení, přechodové kusy, pevné body</t>
  </si>
  <si>
    <t>Montáž systému (jako celku, montáž zařízení oceněna v rámci jednotlivých položek) a napuštění</t>
  </si>
  <si>
    <t>Tlakové zkoušky těsnosti  (i dílčí) dle ČSN 06 0310</t>
  </si>
  <si>
    <t>Proplach potrubí a zařízení</t>
  </si>
  <si>
    <t>Topná zkouška (i dílčí) dle ČSN 06 0310</t>
  </si>
  <si>
    <t>h</t>
  </si>
  <si>
    <t>Veškeré revizní zprávy od zařízení, vč. případné úřední zkoušky apod.</t>
  </si>
  <si>
    <t>Zaregulování systému vytápění -  při uvedení do provozu, po první topné sezóně</t>
  </si>
  <si>
    <t>Vypušětní stávající soustavy, demontáž stávajících stoupacích potrubí do stěny, napojení na stávající rozvod</t>
  </si>
  <si>
    <t>CELKEM</t>
  </si>
  <si>
    <t>Podlahový konvektor s ventilátorem, délka 1200 mm, hloubka 270 mm, výška 90 mm, vč. odvzdušňovacího ventilu a pochozí krycí mřížky, vč. připojení na prostorový regulátor dodaný MaR</t>
  </si>
  <si>
    <t>ROZPOČET</t>
  </si>
  <si>
    <t>Elektroinstalace</t>
  </si>
  <si>
    <t>Zařízení silnoproudé elektroinstalace</t>
  </si>
  <si>
    <t>Číslo pol:</t>
  </si>
  <si>
    <t>Název položky:</t>
  </si>
  <si>
    <t>m.j.</t>
  </si>
  <si>
    <t>množství</t>
  </si>
  <si>
    <t>cena za jedn.</t>
  </si>
  <si>
    <t>cena celkem Kč</t>
  </si>
  <si>
    <t>Kabely bezhalogenové CYKY(Lo) Dca - kabely na povrchu, přívody k závěsným svítidlům, kabely volně ložené nad podhledem</t>
  </si>
  <si>
    <t>Kabel CYKY Dca J 3x1,5mm2</t>
  </si>
  <si>
    <t>Kabely CYKY(Lo)  - kabely v drážce pod omítkou</t>
  </si>
  <si>
    <t>Kabel CYKY J 3x1,5mm2</t>
  </si>
  <si>
    <t>Kabel CYKY J 3x2,5mm2</t>
  </si>
  <si>
    <t>Kabel CYKY O 3x1,5mm2</t>
  </si>
  <si>
    <t>Kabel CYKY O 5x1,5mm2</t>
  </si>
  <si>
    <t>Kabel CYKY J 5x1,5mm2</t>
  </si>
  <si>
    <t>Kabel CYKY J 7x1,5mm2</t>
  </si>
  <si>
    <t>Kabel CYKY J 5x2,5mm2</t>
  </si>
  <si>
    <t>Kabel CYKY J 5x4mm2</t>
  </si>
  <si>
    <t>Kabel CYKY J 4x10mm2</t>
  </si>
  <si>
    <t xml:space="preserve">Kabel 1-H07 V-K/CYA/10mm2 </t>
  </si>
  <si>
    <t xml:space="preserve">Kabel 1-H07 V-K/CYA/6mm2 </t>
  </si>
  <si>
    <t>Skříň hlavního pospojení (MET)</t>
  </si>
  <si>
    <t>Rozváděče</t>
  </si>
  <si>
    <t>Nový rozváděč rozváděč  R v protipožárním provedení dle PBŘ viz.příloha 03</t>
  </si>
  <si>
    <t>Zásuvky, spínače - koncové prvky elektro v design dle architekta  -  soustředěny ve vícenásobných rámečcích(dle ČSN 33 21 30 ed.3)</t>
  </si>
  <si>
    <t>Zásuvka jednonásobná s ochranými clonkami, IP44, do vícenasobných rámečků komplet 230V/16A(zapuštěná montáž). vč.rámečků</t>
  </si>
  <si>
    <t>Přepínač střídavý řaz.6, komplet, 230V/10A, IP20-zapuštěná montáž</t>
  </si>
  <si>
    <t>Přepínač střídavý dvojitý řaz.6+6, komplet 230V/10A, IP20-zapuštěná montáž</t>
  </si>
  <si>
    <t>Spínač jednopólový řaz.1, komplet 230V/10A, IP20-zapuštěná montáž</t>
  </si>
  <si>
    <t>Přepínač lustrový řaz. 5, komplet 230V/10A IP20- zapuštěná montáž</t>
  </si>
  <si>
    <t>Trojpólový odpínač 400V/16A</t>
  </si>
  <si>
    <t>Drátěný kabelový žlab  100/50 mm komplet vč.příslušenství(spojky, držáky, nosníky, atd)</t>
  </si>
  <si>
    <t>Přístrojová krabice univerzální</t>
  </si>
  <si>
    <t>Svítidla - výpočet intenzity osvětlení byl proveden na svítidla MODUS</t>
  </si>
  <si>
    <t>Nástěnné kruhové LED svítidlo s plastovým krytem IP40 34W/3900lm</t>
  </si>
  <si>
    <t>Nástěnné venkovní LED svítidlo s pohybovým, soumrakovým čidlem IP44</t>
  </si>
  <si>
    <t>Přisazený, závěsný LED panel 5600lm/54W s nižším UGR 19, Ra80</t>
  </si>
  <si>
    <t>Přisazený, závěsný LED panel 4000lm/35W s nižším UGR 19, Ra80</t>
  </si>
  <si>
    <t>Nástěnné LED svítidlo na kuchyňskou linku</t>
  </si>
  <si>
    <t>Nouzové LED antipanické svítidlo se směrem úniku 2x1W</t>
  </si>
  <si>
    <t>Ostatní náklady</t>
  </si>
  <si>
    <t>Úpravy stávajících rozvodů, práce na stávajícím zařízení, dohledání stávajících vývodů, přepojení, naspojkování atd.</t>
  </si>
  <si>
    <t xml:space="preserve">Stavební přípomoce - vrtání prostupů, drážkování, niky pro rozváděče, odvoz materiálu, začištění, lokální výmalba atd. </t>
  </si>
  <si>
    <t>Drobný materiál (hmoždinky, šrouby, sádra, atd..)</t>
  </si>
  <si>
    <t>Demontáž stávající elektroinstalace včetně odvozu, skládkovného atd.</t>
  </si>
  <si>
    <t>Zkoušky, revize</t>
  </si>
  <si>
    <t>Montáž (práce) včetně dopravy 25%</t>
  </si>
  <si>
    <t>Cena celkem Kč</t>
  </si>
  <si>
    <t>D1.4.5. Slaboproudá elektrotechnika</t>
  </si>
  <si>
    <t>UVEDENÉ CENY JSOU BEZ DPH!</t>
  </si>
  <si>
    <t>(</t>
  </si>
  <si>
    <t>Nespecifikované práce (doprava, přesun materiálu apod.)</t>
  </si>
  <si>
    <t>CENA CELKEM bez DPH:</t>
  </si>
  <si>
    <t>Název obj.:</t>
  </si>
  <si>
    <t>Slaboproudé instalace</t>
  </si>
  <si>
    <t>Popis konstrukcí a prací</t>
  </si>
  <si>
    <t>počet m.j.</t>
  </si>
  <si>
    <t>cena za m.j.</t>
  </si>
  <si>
    <t>celkem</t>
  </si>
  <si>
    <t>Dodávka včetně montáže</t>
  </si>
  <si>
    <t>Strukturovaná kabeláž- syst. záruka 25 let</t>
  </si>
  <si>
    <t>datový rozvaděč 19" 12U š.600, hl.500mm, prosklené dveře</t>
  </si>
  <si>
    <t>optický 19" rozvaděč 1U pro ukončení 12vl. SM, LC, kompl. vybavený</t>
  </si>
  <si>
    <t>modularni patch panel 19" 24xRJ45 U/FTP cat.6a  - komplet vč. keystone</t>
  </si>
  <si>
    <t>vyvazovací panel 19" 1U</t>
  </si>
  <si>
    <t xml:space="preserve">datová dvouzásuvka 2xRJ45 cat.6a FTP design NN - komplet </t>
  </si>
  <si>
    <t xml:space="preserve">datová zásuvka 1xRJ45 cat.6a FTP design NN - komplet </t>
  </si>
  <si>
    <t xml:space="preserve">keystone cat.6a </t>
  </si>
  <si>
    <t xml:space="preserve">switch TYP 1 (TYP 2), 24port 10/100/1000, 2x SFP vč.opt. modulů, 802.3at PoE+ , PoE, Smart Managed (web, SNMP, DNA utility), DNA licence 7let, servis 24/7, neomez licence, SW - upřesní IT při realizaci </t>
  </si>
  <si>
    <t xml:space="preserve">acess point - přístupový bod TYP 5 viz tech. zpráva - upřesní IT při realizaci </t>
  </si>
  <si>
    <t xml:space="preserve">19" UPS 750W, vč. baterie a dohl. karty </t>
  </si>
  <si>
    <t xml:space="preserve">19" napájecí panel s přepěť ochranou 5x zásuvka 230V do racku </t>
  </si>
  <si>
    <t>měření FTP segmentu vč. protokolu</t>
  </si>
  <si>
    <t>měření optického vlákna vč. protokolu</t>
  </si>
  <si>
    <t>telefonní přístroj analogový s funkcí klip - popis viz TZ</t>
  </si>
  <si>
    <t>konfigurace,oživení, nastavení sítě</t>
  </si>
  <si>
    <t>měření WiFi signálu, vč. protokolu</t>
  </si>
  <si>
    <t>PZTS - stáv. systém MB Secure</t>
  </si>
  <si>
    <t xml:space="preserve">MB expandér (koncentrátor)  16/16, vč instal boxu </t>
  </si>
  <si>
    <t>zdroj pro expandér 12V/2A vč. instal. boxu a baterie</t>
  </si>
  <si>
    <t>čidlo PIR+MW BT2, antimasking</t>
  </si>
  <si>
    <t>přípojení, montáž, konfigurace, integrace do graf. nadstavby</t>
  </si>
  <si>
    <t>hod.</t>
  </si>
  <si>
    <t>EPS - stáv. systém Zettler</t>
  </si>
  <si>
    <t xml:space="preserve">multisenzorový hlásič 830PC </t>
  </si>
  <si>
    <t>zásuvka/patice pod hlásič</t>
  </si>
  <si>
    <t>tlačítkový hlásič CP820</t>
  </si>
  <si>
    <t>zásuvka/patice pod hlásič se sirénou 80DSB</t>
  </si>
  <si>
    <t xml:space="preserve">vstupně /výstupní prvek (kopler) vč. boxu </t>
  </si>
  <si>
    <t>přípojení, montáž, programování, integrace do graf. nadstavby</t>
  </si>
  <si>
    <t>Kabely</t>
  </si>
  <si>
    <t>kabel U/FTP cat.6a Dca (syst. záruka na rozvody SK 25 let)</t>
  </si>
  <si>
    <t>otpický (mikro) kabel 12vl. SM 9/125 OS2</t>
  </si>
  <si>
    <t>kabel linky EPS typu J-Y(ST)Y 1x2x0,8</t>
  </si>
  <si>
    <t>kabel linky EPS 1x2x0,8 P15R "V" B2cas1d1a1</t>
  </si>
  <si>
    <t>kabel PZTS typu FTP cat.5e UTP Dca</t>
  </si>
  <si>
    <t>patch kabel cat.6a FTP do 2m</t>
  </si>
  <si>
    <t xml:space="preserve">optický SM patchcord 2m duplex (LC-LC) dle opt. modulů  </t>
  </si>
  <si>
    <t>vodič CYY 6mm2</t>
  </si>
  <si>
    <t>Kabelové trasy</t>
  </si>
  <si>
    <t>drátěný žlab 50/50 pozink. vč. mont. materiálu</t>
  </si>
  <si>
    <t>mikrotrubička 12/10 vč. příslušenství</t>
  </si>
  <si>
    <t xml:space="preserve">el. instal trubka vnější prům. 16mm </t>
  </si>
  <si>
    <t xml:space="preserve">el. instal trubka vnější prům. 20mm </t>
  </si>
  <si>
    <t xml:space="preserve">el. instal trubka vnější prům. 32mm </t>
  </si>
  <si>
    <t xml:space="preserve">instalační krabice do zdi </t>
  </si>
  <si>
    <t>přeložení stáv. Interkomu a čtečky EKV</t>
  </si>
  <si>
    <t>vrtání prostupu do prům. 25mm hl. do 60cm</t>
  </si>
  <si>
    <t>tlaková zkouška mikrtubičky vč protokolu</t>
  </si>
  <si>
    <t>drobné stavební práce - sekání drážek, začištění apod.</t>
  </si>
  <si>
    <t>sada</t>
  </si>
  <si>
    <t>drobný úlož.a inst.mat.(příchytky, pásky, štítky, hmoždínky apod.)</t>
  </si>
  <si>
    <t>demontáž stávajícího zařízení slaboproudu, ekol. likvidace</t>
  </si>
  <si>
    <t>kpl.</t>
  </si>
  <si>
    <t>demontáž stávajících rozvodů slaboproudu, vč. kabel. tras</t>
  </si>
  <si>
    <t>dohledání/přesnění stávajících tras a rozvodů slaboproudu</t>
  </si>
  <si>
    <t>vypracování  dílenské dokumentace</t>
  </si>
  <si>
    <t>komplexní přezkoušení, revize</t>
  </si>
  <si>
    <t>projekt skut. provedeni + elektr. podobě (pdf)</t>
  </si>
  <si>
    <t>paré</t>
  </si>
  <si>
    <t xml:space="preserve">Součástí nabídkové ceny musí být veškeré náklady, aby cena byla konečná a zahrnovala celou dodávku a montáž. </t>
  </si>
  <si>
    <t xml:space="preserve">Dodávky a montáže uvedené v nabídce musí být, včetně veškerého souvisejícího doplňkového, podružného a montážního materiálu, tak, aby celé zařízení bylo funkční a splňovalo všechny předpisy, které se na ně vztahují.  </t>
  </si>
  <si>
    <t>Pozice</t>
  </si>
  <si>
    <t>cena jedn.</t>
  </si>
  <si>
    <t>cena celkem</t>
  </si>
  <si>
    <t>Zař. č. 1 - Větrání</t>
  </si>
  <si>
    <t>1.001</t>
  </si>
  <si>
    <t>VZT jednotka V=1020m3/h, venkovní provedení 2000x867, výška 1343mm, např. TOPVEX SC20, 400V,30A, Ne=8,2kW včetně rozvaděče MaR, filtrační komora F5, rotační výměník, elektrický ohřev, nasávací a výdechová komora</t>
  </si>
  <si>
    <t>1.002</t>
  </si>
  <si>
    <t>Přívodní vyústka dvouřadá 525x85, na kruhové potrubí, včetně regulace</t>
  </si>
  <si>
    <t>1.003</t>
  </si>
  <si>
    <t>Přívodní vyústka dvouřadá 420x125, na čtyřhranné potrubí, včetně regulace, napojeno pomocí nástavců</t>
  </si>
  <si>
    <t>1.004</t>
  </si>
  <si>
    <t>Odvodní vyústka jednořadá 525x85, na kruhové potrubí, včetně regulace</t>
  </si>
  <si>
    <t>1.005</t>
  </si>
  <si>
    <t>Mřížka 200x200, provedení pozink</t>
  </si>
  <si>
    <t>1.006</t>
  </si>
  <si>
    <t>Tlumič hluku d=315, délka 900mm</t>
  </si>
  <si>
    <t>1.007</t>
  </si>
  <si>
    <t>Ruční regulační klapka 200x200</t>
  </si>
  <si>
    <t>1.008</t>
  </si>
  <si>
    <t>Požární klapka d=315, servopohon 230V, odolnost 90 minut, ovládáno od EPS</t>
  </si>
  <si>
    <t>1.009</t>
  </si>
  <si>
    <t>Požární izolace odolnost 90 minut</t>
  </si>
  <si>
    <t>1.010</t>
  </si>
  <si>
    <t>Systém MaR</t>
  </si>
  <si>
    <t>Zař. č. 2 - Chlazení</t>
  </si>
  <si>
    <t>2.001</t>
  </si>
  <si>
    <t>Kondenzační jednotka Qch=12kW,
rozměry 950x330 výška 1380mm,
Ne=5,1kW, 400V, včetně konstrukce pro instalaci na stěnu, chladivo R410</t>
  </si>
  <si>
    <t>2.002</t>
  </si>
  <si>
    <t>Nástěnná chladicí jednotka
Qch=3,5kW, včetně kabelového ovladače</t>
  </si>
  <si>
    <t>2.003</t>
  </si>
  <si>
    <t>Dvojité potrubí včetně tepelné izolace a ovládacího kabelu</t>
  </si>
  <si>
    <t>bm</t>
  </si>
  <si>
    <t>Spiro potrubí d=150</t>
  </si>
  <si>
    <t>Spiro potrubí d=160</t>
  </si>
  <si>
    <t>Spiro potrubí d=315</t>
  </si>
  <si>
    <t>Potrubí skupiny I. třída těsnosti C</t>
  </si>
  <si>
    <t>Tepelná izolace na bázi kaučuku 25mm</t>
  </si>
  <si>
    <t>Montáž vzt zařízení</t>
  </si>
  <si>
    <r>
      <rPr>
        <b/>
        <sz val="9"/>
        <rFont val="Arial"/>
        <family val="2"/>
      </rPr>
      <t>Doplňkové činnosti</t>
    </r>
  </si>
  <si>
    <t>Stavební přípomoce</t>
  </si>
  <si>
    <r>
      <rPr>
        <sz val="9"/>
        <rFont val="Arial"/>
        <family val="2"/>
      </rPr>
      <t>Doprava</t>
    </r>
  </si>
  <si>
    <r>
      <rPr>
        <sz val="9"/>
        <rFont val="Arial"/>
        <family val="2"/>
      </rPr>
      <t>kpl</t>
    </r>
  </si>
  <si>
    <t>Měření hluku od vzduchotechniky</t>
  </si>
  <si>
    <r>
      <rPr>
        <sz val="9"/>
        <rFont val="Arial"/>
        <family val="2"/>
      </rPr>
      <t>Měření průtočných množství</t>
    </r>
  </si>
  <si>
    <r>
      <rPr>
        <sz val="9"/>
        <rFont val="Arial"/>
        <family val="2"/>
      </rPr>
      <t>Zaškolení obsluhy</t>
    </r>
  </si>
  <si>
    <r>
      <rPr>
        <sz val="9"/>
        <rFont val="Arial"/>
        <family val="2"/>
      </rPr>
      <t>Zkoušky a protokoly</t>
    </r>
  </si>
  <si>
    <t>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</si>
  <si>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</si>
  <si>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</si>
  <si>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</si>
  <si>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</si>
  <si>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</si>
  <si>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</si>
  <si>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</si>
  <si>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</si>
  <si>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</si>
  <si>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</si>
  <si>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011534000</t>
  </si>
  <si>
    <t>Hist.+arch. průzkumy - administrativní práce</t>
  </si>
  <si>
    <t>1024</t>
  </si>
  <si>
    <t>1440480796</t>
  </si>
  <si>
    <t>https://podminky.urs.cz/item/CS_URS_2023_02/011534000</t>
  </si>
  <si>
    <t>0115340001</t>
  </si>
  <si>
    <t>Hist.+arch. průzkumy - montážní práce (borání, kopání atd.)</t>
  </si>
  <si>
    <t>-1539865839</t>
  </si>
  <si>
    <t>013203000</t>
  </si>
  <si>
    <t>Zpracování dodavatelské výrobně technické a montážní dokumentace</t>
  </si>
  <si>
    <t>902048867</t>
  </si>
  <si>
    <t>https://podminky.urs.cz/item/CS_URS_2023_02/013203000</t>
  </si>
  <si>
    <t>0132030001</t>
  </si>
  <si>
    <t>Zpracování plánu organizace výstavby včetně harmonogramu</t>
  </si>
  <si>
    <t>1185375286</t>
  </si>
  <si>
    <t>013254000</t>
  </si>
  <si>
    <t>Dokumentace skutečného provedení stavby</t>
  </si>
  <si>
    <t>906021166</t>
  </si>
  <si>
    <t>https://podminky.urs.cz/item/CS_URS_2023_02/013254000</t>
  </si>
  <si>
    <t>VRN3</t>
  </si>
  <si>
    <t>Zařízení staveniště</t>
  </si>
  <si>
    <t>030001000</t>
  </si>
  <si>
    <t>2057677825</t>
  </si>
  <si>
    <t>https://podminky.urs.cz/item/CS_URS_2023_02/030001000</t>
  </si>
  <si>
    <t>VRN4</t>
  </si>
  <si>
    <t>Inženýrská činnost</t>
  </si>
  <si>
    <t>041403000</t>
  </si>
  <si>
    <t>Koordinátor BOZP na staveništi + zpracování plánu</t>
  </si>
  <si>
    <t>310121902</t>
  </si>
  <si>
    <t>https://podminky.urs.cz/item/CS_URS_2023_02/041403000</t>
  </si>
  <si>
    <t>041903000</t>
  </si>
  <si>
    <t>Koordinace s ostatními profesemi v souladu s dodavetelskou VTD</t>
  </si>
  <si>
    <t>1654392072</t>
  </si>
  <si>
    <t>https://podminky.urs.cz/item/CS_URS_2023_02/041903000</t>
  </si>
  <si>
    <t>0419030001</t>
  </si>
  <si>
    <t>Průběžné projednání s dočenými orgány státní správy</t>
  </si>
  <si>
    <t>97993189</t>
  </si>
  <si>
    <t>043002000</t>
  </si>
  <si>
    <t>Zkoušky bez rozlišení</t>
  </si>
  <si>
    <t>-840305943</t>
  </si>
  <si>
    <t>https://podminky.urs.cz/item/CS_URS_2023_02/043002000</t>
  </si>
  <si>
    <t>045002000</t>
  </si>
  <si>
    <t>Kompletační a koordinační činnost</t>
  </si>
  <si>
    <t>-1571315536</t>
  </si>
  <si>
    <t>https://podminky.urs.cz/item/CS_URS_2023_02/045002000</t>
  </si>
  <si>
    <t>VRN6</t>
  </si>
  <si>
    <t>Územní vlivy</t>
  </si>
  <si>
    <t>062002000</t>
  </si>
  <si>
    <t>Ztížené dopravní podmínky</t>
  </si>
  <si>
    <t>-878664418</t>
  </si>
  <si>
    <t>https://podminky.urs.cz/item/CS_URS_2023_02/062002000</t>
  </si>
  <si>
    <t>VRN7</t>
  </si>
  <si>
    <t>Provozní vlivy</t>
  </si>
  <si>
    <t>070001000</t>
  </si>
  <si>
    <t>929638961</t>
  </si>
  <si>
    <t>https://podminky.urs.cz/item/CS_URS_2023_02/070001000</t>
  </si>
  <si>
    <t>VRN9</t>
  </si>
  <si>
    <t>092002000</t>
  </si>
  <si>
    <t>Ostatní náklady související s provozem</t>
  </si>
  <si>
    <t>1101476889</t>
  </si>
  <si>
    <t>https://podminky.urs.cz/item/CS_URS_2023_02/092002000</t>
  </si>
  <si>
    <t>092103001</t>
  </si>
  <si>
    <t>Náklady na provozu,seřízení,vyzkoušení</t>
  </si>
  <si>
    <t>-514935184</t>
  </si>
  <si>
    <t>https://podminky.urs.cz/item/CS_URS_2023_02/092103001</t>
  </si>
  <si>
    <t>092203000</t>
  </si>
  <si>
    <t>Náklady na zaškolení obsluhy</t>
  </si>
  <si>
    <t>-348270392</t>
  </si>
  <si>
    <t>https://podminky.urs.cz/item/CS_URS_2023_02/092203000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</si>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</sst>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* #,##0\ &quot;Kč&quot;_-;\-* #,##0\ &quot;Kč&quot;_-;_-* &quot;-&quot;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\ "/>
    <numFmt numFmtId="169" formatCode="#"/>
    <numFmt numFmtId="170" formatCode="0.0"/>
    <numFmt numFmtId="171" formatCode="#,##0.00\ _K_č"/>
    <numFmt numFmtId="172" formatCode="#,##0.0"/>
    <numFmt numFmtId="173" formatCode="_(#,##0_);[Red]\-\ #,##0_);&quot;–&quot;??;_(@_)"/>
    <numFmt numFmtId="174" formatCode="#,##0.00_ ;[Red]\-#,##0.00\ "/>
    <numFmt numFmtId="175" formatCode="#,##0\ &quot;Kč&quot;"/>
    <numFmt numFmtId="176" formatCode="_-* #,##0\ &quot;zł&quot;_-;\-* #,##0\ &quot;zł&quot;_-;_-* &quot;-&quot;\ &quot;zł&quot;_-;_-@_-"/>
  </numFmts>
  <fonts count="120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i/>
      <sz val="9"/>
      <name val="Arial Narrow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i/>
      <sz val="10"/>
      <name val="Lucida Sans Unicode"/>
      <family val="2"/>
      <charset val="238"/>
    </font>
    <font>
      <sz val="10"/>
      <name val="Arial CE"/>
      <family val="2"/>
      <charset val="238"/>
    </font>
    <font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sz val="10"/>
      <color indexed="30"/>
      <name val="Arial"/>
      <family val="2"/>
      <charset val="238"/>
    </font>
    <font>
      <sz val="10"/>
      <name val="Arial"/>
      <family val="2"/>
      <charset val="1"/>
    </font>
    <font>
      <sz val="10"/>
      <color indexed="10"/>
      <name val="Arial"/>
      <family val="2"/>
      <charset val="238"/>
    </font>
    <font>
      <sz val="9"/>
      <color indexed="10"/>
      <name val="Arial CE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1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charset val="238"/>
    </font>
    <font>
      <sz val="20"/>
      <color theme="1" tint="0.499984740745262"/>
      <name val="Arial CE"/>
      <charset val="238"/>
    </font>
    <font>
      <sz val="10"/>
      <color indexed="10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9"/>
      <color theme="1"/>
      <name val="Arial CE"/>
      <charset val="238"/>
    </font>
    <font>
      <sz val="7"/>
      <color rgb="FFFF0000"/>
      <name val="Arial CE"/>
      <charset val="238"/>
    </font>
    <font>
      <sz val="7"/>
      <color theme="1"/>
      <name val="Arial CE"/>
      <charset val="238"/>
    </font>
    <font>
      <b/>
      <sz val="9"/>
      <color theme="1"/>
      <name val="Arial CE"/>
      <charset val="238"/>
    </font>
    <font>
      <sz val="10"/>
      <color rgb="FFFF0000"/>
      <name val="Arial CE"/>
      <charset val="238"/>
    </font>
    <font>
      <sz val="10"/>
      <color theme="1"/>
      <name val="Arial CE"/>
      <charset val="238"/>
    </font>
    <font>
      <sz val="7"/>
      <name val="Arial CE"/>
      <family val="2"/>
      <charset val="238"/>
    </font>
    <font>
      <b/>
      <sz val="14"/>
      <name val="Arial CE"/>
      <charset val="238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 CE"/>
      <family val="2"/>
    </font>
    <font>
      <sz val="9"/>
      <color rgb="FF003366"/>
      <name val="Arial CE"/>
      <family val="2"/>
      <charset val="238"/>
    </font>
    <font>
      <sz val="9"/>
      <color theme="1"/>
      <name val="Arial"/>
      <family val="2"/>
      <charset val="238"/>
    </font>
    <font>
      <sz val="9"/>
      <color rgb="FF800080"/>
      <name val="Arial CE"/>
      <family val="2"/>
      <charset val="238"/>
    </font>
    <font>
      <sz val="9"/>
      <color rgb="FF505050"/>
      <name val="Arial CE"/>
      <family val="2"/>
      <charset val="238"/>
    </font>
    <font>
      <b/>
      <sz val="9"/>
      <color rgb="FF003366"/>
      <name val="Arial CE"/>
      <family val="2"/>
      <charset val="238"/>
    </font>
    <font>
      <sz val="9"/>
      <color rgb="FFFF0000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b/>
      <sz val="9"/>
      <name val="Arial CE"/>
      <family val="2"/>
      <charset val="238"/>
    </font>
    <font>
      <sz val="8"/>
      <color rgb="FF003366"/>
      <name val="Arial CE"/>
      <family val="2"/>
      <charset val="238"/>
    </font>
    <font>
      <b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9"/>
      <color rgb="FF969696"/>
      <name val="Arial CE"/>
      <family val="2"/>
      <charset val="238"/>
    </font>
    <font>
      <sz val="9"/>
      <color rgb="FF960000"/>
      <name val="Arial CE"/>
      <family val="2"/>
      <charset val="238"/>
    </font>
    <font>
      <b/>
      <sz val="9"/>
      <color rgb="FFFF0000"/>
      <name val="Arial CE"/>
      <family val="2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12"/>
      <name val="Arial CE"/>
      <charset val="238"/>
    </font>
    <font>
      <b/>
      <sz val="14"/>
      <color rgb="FFFF0000"/>
      <name val="Arial CE"/>
      <charset val="238"/>
    </font>
    <font>
      <sz val="8"/>
      <name val="Arial CE"/>
      <family val="2"/>
      <charset val="238"/>
    </font>
    <font>
      <b/>
      <sz val="8"/>
      <color rgb="FFFF0000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31"/>
      </patternFill>
    </fill>
    <fill>
      <patternFill patternType="solid">
        <fgColor indexed="19"/>
        <bgColor indexed="53"/>
      </patternFill>
    </fill>
    <fill>
      <patternFill patternType="solid">
        <fgColor indexed="15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11"/>
        <b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32"/>
      </patternFill>
    </fill>
  </fills>
  <borders count="1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DB303B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3">
    <xf numFmtId="0" fontId="0" fillId="0" borderId="0"/>
    <xf numFmtId="0" fontId="46" fillId="0" borderId="0" applyNumberFormat="0" applyFill="0" applyBorder="0" applyAlignment="0" applyProtection="0"/>
    <xf numFmtId="0" fontId="48" fillId="0" borderId="1"/>
    <xf numFmtId="168" fontId="48" fillId="0" borderId="1" applyFill="0" applyBorder="0">
      <alignment horizontal="right" vertical="center"/>
    </xf>
    <xf numFmtId="0" fontId="48" fillId="0" borderId="1"/>
    <xf numFmtId="0" fontId="48" fillId="0" borderId="1"/>
    <xf numFmtId="0" fontId="48" fillId="0" borderId="1"/>
    <xf numFmtId="0" fontId="1" fillId="0" borderId="1"/>
    <xf numFmtId="0" fontId="66" fillId="0" borderId="1"/>
    <xf numFmtId="0" fontId="48" fillId="0" borderId="1"/>
    <xf numFmtId="0" fontId="70" fillId="0" borderId="1"/>
    <xf numFmtId="0" fontId="85" fillId="0" borderId="1"/>
    <xf numFmtId="176" fontId="48" fillId="0" borderId="1" applyFont="0" applyFill="0" applyBorder="0" applyAlignment="0" applyProtection="0"/>
  </cellStyleXfs>
  <cellXfs count="75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9" fillId="0" borderId="4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9" fillId="0" borderId="15" xfId="0" applyFont="1" applyBorder="1"/>
    <xf numFmtId="166" fontId="9" fillId="0" borderId="0" xfId="0" applyNumberFormat="1" applyFont="1"/>
    <xf numFmtId="166" fontId="9" fillId="0" borderId="16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15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0" borderId="15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1" fillId="0" borderId="20" xfId="0" applyFont="1" applyBorder="1" applyAlignment="1">
      <alignment horizontal="left" vertical="center"/>
    </xf>
    <xf numFmtId="0" fontId="21" fillId="0" borderId="21" xfId="0" applyFont="1" applyBorder="1" applyAlignment="1">
      <alignment horizontal="center"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48" fillId="0" borderId="1" xfId="2"/>
    <xf numFmtId="2" fontId="48" fillId="0" borderId="1" xfId="2" applyNumberFormat="1" applyAlignment="1">
      <alignment horizontal="center"/>
    </xf>
    <xf numFmtId="2" fontId="48" fillId="0" borderId="1" xfId="2" applyNumberFormat="1"/>
    <xf numFmtId="2" fontId="48" fillId="0" borderId="32" xfId="2" applyNumberFormat="1" applyBorder="1"/>
    <xf numFmtId="2" fontId="49" fillId="0" borderId="33" xfId="2" applyNumberFormat="1" applyFont="1" applyBorder="1" applyAlignment="1">
      <alignment horizontal="center" vertical="center"/>
    </xf>
    <xf numFmtId="2" fontId="49" fillId="0" borderId="34" xfId="2" applyNumberFormat="1" applyFont="1" applyBorder="1" applyAlignment="1">
      <alignment horizontal="center" vertical="center"/>
    </xf>
    <xf numFmtId="2" fontId="51" fillId="0" borderId="36" xfId="2" applyNumberFormat="1" applyFont="1" applyBorder="1" applyAlignment="1">
      <alignment horizontal="center" vertical="center"/>
    </xf>
    <xf numFmtId="49" fontId="48" fillId="0" borderId="36" xfId="2" applyNumberFormat="1" applyBorder="1" applyAlignment="1">
      <alignment horizontal="left" vertical="center"/>
    </xf>
    <xf numFmtId="2" fontId="51" fillId="0" borderId="37" xfId="2" applyNumberFormat="1" applyFont="1" applyBorder="1" applyAlignment="1">
      <alignment horizontal="center" vertical="center"/>
    </xf>
    <xf numFmtId="2" fontId="49" fillId="0" borderId="38" xfId="2" applyNumberFormat="1" applyFont="1" applyBorder="1" applyAlignment="1">
      <alignment horizontal="center" vertical="center"/>
    </xf>
    <xf numFmtId="2" fontId="48" fillId="0" borderId="39" xfId="2" applyNumberFormat="1" applyBorder="1" applyAlignment="1">
      <alignment horizontal="center" vertical="center"/>
    </xf>
    <xf numFmtId="2" fontId="50" fillId="0" borderId="32" xfId="2" applyNumberFormat="1" applyFont="1" applyBorder="1" applyAlignment="1">
      <alignment horizontal="left" vertical="center"/>
    </xf>
    <xf numFmtId="2" fontId="49" fillId="0" borderId="32" xfId="2" applyNumberFormat="1" applyFont="1" applyBorder="1" applyAlignment="1">
      <alignment horizontal="center" vertical="center"/>
    </xf>
    <xf numFmtId="2" fontId="48" fillId="0" borderId="32" xfId="2" applyNumberFormat="1" applyBorder="1" applyAlignment="1">
      <alignment horizontal="left" vertical="center"/>
    </xf>
    <xf numFmtId="0" fontId="48" fillId="0" borderId="40" xfId="2" applyBorder="1" applyAlignment="1">
      <alignment horizontal="left"/>
    </xf>
    <xf numFmtId="2" fontId="48" fillId="0" borderId="41" xfId="2" applyNumberFormat="1" applyBorder="1" applyAlignment="1">
      <alignment horizontal="center" vertical="center"/>
    </xf>
    <xf numFmtId="2" fontId="48" fillId="0" borderId="42" xfId="2" applyNumberFormat="1" applyBorder="1" applyAlignment="1">
      <alignment horizontal="center" vertical="center"/>
    </xf>
    <xf numFmtId="2" fontId="48" fillId="0" borderId="43" xfId="2" applyNumberFormat="1" applyBorder="1" applyAlignment="1">
      <alignment horizontal="center" vertical="center"/>
    </xf>
    <xf numFmtId="0" fontId="50" fillId="0" borderId="1" xfId="2" applyFont="1" applyAlignment="1">
      <alignment horizontal="center"/>
    </xf>
    <xf numFmtId="2" fontId="50" fillId="0" borderId="44" xfId="2" applyNumberFormat="1" applyFont="1" applyBorder="1" applyAlignment="1">
      <alignment horizontal="center" vertical="center"/>
    </xf>
    <xf numFmtId="2" fontId="50" fillId="0" borderId="45" xfId="2" applyNumberFormat="1" applyFont="1" applyBorder="1" applyAlignment="1">
      <alignment horizontal="center" vertical="center"/>
    </xf>
    <xf numFmtId="2" fontId="50" fillId="0" borderId="47" xfId="2" applyNumberFormat="1" applyFont="1" applyBorder="1" applyAlignment="1">
      <alignment horizontal="center" vertical="center"/>
    </xf>
    <xf numFmtId="2" fontId="50" fillId="0" borderId="48" xfId="2" applyNumberFormat="1" applyFont="1" applyBorder="1" applyAlignment="1">
      <alignment horizontal="center" vertical="center"/>
    </xf>
    <xf numFmtId="2" fontId="50" fillId="0" borderId="49" xfId="2" applyNumberFormat="1" applyFont="1" applyBorder="1" applyAlignment="1">
      <alignment horizontal="center" vertical="center"/>
    </xf>
    <xf numFmtId="2" fontId="50" fillId="0" borderId="50" xfId="2" applyNumberFormat="1" applyFont="1" applyBorder="1" applyAlignment="1">
      <alignment horizontal="center" vertical="center"/>
    </xf>
    <xf numFmtId="2" fontId="50" fillId="0" borderId="48" xfId="2" applyNumberFormat="1" applyFont="1" applyBorder="1" applyAlignment="1">
      <alignment horizontal="center"/>
    </xf>
    <xf numFmtId="2" fontId="50" fillId="0" borderId="51" xfId="2" applyNumberFormat="1" applyFont="1" applyBorder="1" applyAlignment="1">
      <alignment horizontal="center"/>
    </xf>
    <xf numFmtId="2" fontId="48" fillId="0" borderId="52" xfId="2" applyNumberFormat="1" applyBorder="1" applyAlignment="1">
      <alignment horizontal="center"/>
    </xf>
    <xf numFmtId="2" fontId="48" fillId="0" borderId="32" xfId="2" applyNumberFormat="1" applyBorder="1" applyAlignment="1">
      <alignment horizontal="center"/>
    </xf>
    <xf numFmtId="2" fontId="48" fillId="0" borderId="53" xfId="2" applyNumberFormat="1" applyBorder="1" applyAlignment="1">
      <alignment horizontal="center"/>
    </xf>
    <xf numFmtId="0" fontId="52" fillId="5" borderId="1" xfId="2" applyFont="1" applyFill="1"/>
    <xf numFmtId="49" fontId="48" fillId="6" borderId="54" xfId="2" applyNumberFormat="1" applyFill="1" applyBorder="1" applyAlignment="1">
      <alignment horizontal="center" vertical="center"/>
    </xf>
    <xf numFmtId="2" fontId="48" fillId="6" borderId="55" xfId="2" applyNumberFormat="1" applyFill="1" applyBorder="1" applyAlignment="1">
      <alignment horizontal="center" vertical="center"/>
    </xf>
    <xf numFmtId="0" fontId="49" fillId="6" borderId="55" xfId="2" applyFont="1" applyFill="1" applyBorder="1" applyAlignment="1">
      <alignment horizontal="center"/>
    </xf>
    <xf numFmtId="2" fontId="53" fillId="6" borderId="55" xfId="2" applyNumberFormat="1" applyFont="1" applyFill="1" applyBorder="1" applyAlignment="1">
      <alignment vertical="center" wrapText="1"/>
    </xf>
    <xf numFmtId="49" fontId="53" fillId="6" borderId="55" xfId="2" applyNumberFormat="1" applyFont="1" applyFill="1" applyBorder="1" applyAlignment="1">
      <alignment vertical="center"/>
    </xf>
    <xf numFmtId="2" fontId="54" fillId="6" borderId="55" xfId="3" applyNumberFormat="1" applyFont="1" applyFill="1" applyBorder="1" applyAlignment="1">
      <alignment vertical="center"/>
    </xf>
    <xf numFmtId="2" fontId="53" fillId="6" borderId="55" xfId="2" applyNumberFormat="1" applyFont="1" applyFill="1" applyBorder="1" applyAlignment="1">
      <alignment horizontal="center" vertical="center"/>
    </xf>
    <xf numFmtId="4" fontId="48" fillId="6" borderId="55" xfId="2" applyNumberFormat="1" applyFill="1" applyBorder="1"/>
    <xf numFmtId="3" fontId="48" fillId="6" borderId="56" xfId="2" applyNumberFormat="1" applyFill="1" applyBorder="1" applyAlignment="1">
      <alignment horizontal="center"/>
    </xf>
    <xf numFmtId="0" fontId="48" fillId="0" borderId="1" xfId="2" applyAlignment="1">
      <alignment wrapText="1"/>
    </xf>
    <xf numFmtId="2" fontId="48" fillId="0" borderId="57" xfId="2" applyNumberFormat="1" applyBorder="1" applyAlignment="1">
      <alignment horizontal="center" vertical="center" wrapText="1"/>
    </xf>
    <xf numFmtId="2" fontId="48" fillId="0" borderId="58" xfId="2" applyNumberFormat="1" applyBorder="1" applyAlignment="1">
      <alignment horizontal="center" vertical="center" wrapText="1"/>
    </xf>
    <xf numFmtId="0" fontId="48" fillId="0" borderId="58" xfId="2" applyBorder="1" applyAlignment="1">
      <alignment horizontal="center"/>
    </xf>
    <xf numFmtId="0" fontId="48" fillId="0" borderId="58" xfId="2" applyBorder="1" applyAlignment="1">
      <alignment wrapText="1"/>
    </xf>
    <xf numFmtId="0" fontId="48" fillId="0" borderId="58" xfId="2" applyBorder="1" applyAlignment="1">
      <alignment horizontal="center" wrapText="1"/>
    </xf>
    <xf numFmtId="49" fontId="48" fillId="0" borderId="58" xfId="2" applyNumberFormat="1" applyBorder="1" applyAlignment="1" applyProtection="1">
      <alignment horizontal="center" wrapText="1"/>
      <protection locked="0"/>
    </xf>
    <xf numFmtId="3" fontId="48" fillId="0" borderId="59" xfId="2" applyNumberFormat="1" applyBorder="1" applyAlignment="1">
      <alignment horizontal="center" wrapText="1"/>
    </xf>
    <xf numFmtId="0" fontId="52" fillId="5" borderId="1" xfId="2" applyFont="1" applyFill="1" applyAlignment="1">
      <alignment wrapText="1"/>
    </xf>
    <xf numFmtId="0" fontId="55" fillId="0" borderId="58" xfId="2" applyFont="1" applyBorder="1" applyAlignment="1">
      <alignment wrapText="1"/>
    </xf>
    <xf numFmtId="0" fontId="48" fillId="0" borderId="59" xfId="2" applyBorder="1" applyAlignment="1">
      <alignment horizontal="center" wrapText="1"/>
    </xf>
    <xf numFmtId="49" fontId="56" fillId="0" borderId="58" xfId="2" applyNumberFormat="1" applyFont="1" applyBorder="1" applyAlignment="1">
      <alignment wrapText="1"/>
    </xf>
    <xf numFmtId="49" fontId="48" fillId="0" borderId="58" xfId="2" applyNumberFormat="1" applyBorder="1" applyAlignment="1">
      <alignment horizontal="center" wrapText="1"/>
    </xf>
    <xf numFmtId="49" fontId="56" fillId="0" borderId="58" xfId="2" applyNumberFormat="1" applyFont="1" applyBorder="1" applyAlignment="1">
      <alignment horizontal="center" wrapText="1"/>
    </xf>
    <xf numFmtId="0" fontId="48" fillId="0" borderId="60" xfId="2" applyBorder="1" applyAlignment="1">
      <alignment horizontal="center" wrapText="1"/>
    </xf>
    <xf numFmtId="0" fontId="48" fillId="0" borderId="60" xfId="2" applyBorder="1" applyAlignment="1">
      <alignment horizontal="center"/>
    </xf>
    <xf numFmtId="0" fontId="48" fillId="0" borderId="61" xfId="2" applyBorder="1" applyAlignment="1">
      <alignment wrapText="1"/>
    </xf>
    <xf numFmtId="0" fontId="48" fillId="0" borderId="61" xfId="2" applyBorder="1" applyAlignment="1">
      <alignment horizontal="center"/>
    </xf>
    <xf numFmtId="49" fontId="48" fillId="7" borderId="54" xfId="2" applyNumberFormat="1" applyFill="1" applyBorder="1" applyAlignment="1">
      <alignment horizontal="center" vertical="center"/>
    </xf>
    <xf numFmtId="2" fontId="48" fillId="7" borderId="55" xfId="2" applyNumberFormat="1" applyFill="1" applyBorder="1" applyAlignment="1">
      <alignment horizontal="center" vertical="center" wrapText="1"/>
    </xf>
    <xf numFmtId="169" fontId="49" fillId="7" borderId="55" xfId="2" applyNumberFormat="1" applyFont="1" applyFill="1" applyBorder="1" applyAlignment="1">
      <alignment horizontal="center" wrapText="1"/>
    </xf>
    <xf numFmtId="0" fontId="49" fillId="7" borderId="62" xfId="2" applyFont="1" applyFill="1" applyBorder="1"/>
    <xf numFmtId="49" fontId="54" fillId="7" borderId="55" xfId="2" applyNumberFormat="1" applyFont="1" applyFill="1" applyBorder="1" applyAlignment="1">
      <alignment horizontal="left" wrapText="1"/>
    </xf>
    <xf numFmtId="2" fontId="50" fillId="7" borderId="55" xfId="2" applyNumberFormat="1" applyFont="1" applyFill="1" applyBorder="1" applyAlignment="1">
      <alignment wrapText="1"/>
    </xf>
    <xf numFmtId="2" fontId="54" fillId="7" borderId="55" xfId="2" applyNumberFormat="1" applyFont="1" applyFill="1" applyBorder="1" applyAlignment="1">
      <alignment horizontal="center" wrapText="1"/>
    </xf>
    <xf numFmtId="4" fontId="50" fillId="7" borderId="55" xfId="2" applyNumberFormat="1" applyFont="1" applyFill="1" applyBorder="1" applyAlignment="1">
      <alignment wrapText="1"/>
    </xf>
    <xf numFmtId="4" fontId="48" fillId="7" borderId="56" xfId="2" applyNumberFormat="1" applyFill="1" applyBorder="1" applyAlignment="1">
      <alignment wrapText="1"/>
    </xf>
    <xf numFmtId="0" fontId="48" fillId="5" borderId="1" xfId="2" applyFill="1"/>
    <xf numFmtId="0" fontId="57" fillId="5" borderId="1" xfId="2" applyFont="1" applyFill="1" applyAlignment="1">
      <alignment horizontal="left" vertical="top"/>
    </xf>
    <xf numFmtId="2" fontId="48" fillId="0" borderId="57" xfId="2" applyNumberFormat="1" applyBorder="1" applyAlignment="1">
      <alignment horizontal="center" vertical="center"/>
    </xf>
    <xf numFmtId="1" fontId="48" fillId="0" borderId="59" xfId="2" applyNumberFormat="1" applyBorder="1" applyAlignment="1">
      <alignment horizontal="center"/>
    </xf>
    <xf numFmtId="0" fontId="58" fillId="0" borderId="58" xfId="2" applyFont="1" applyBorder="1" applyAlignment="1">
      <alignment wrapText="1"/>
    </xf>
    <xf numFmtId="1" fontId="48" fillId="0" borderId="59" xfId="2" applyNumberFormat="1" applyBorder="1" applyAlignment="1">
      <alignment horizontal="center" wrapText="1"/>
    </xf>
    <xf numFmtId="0" fontId="48" fillId="5" borderId="1" xfId="2" applyFill="1" applyAlignment="1">
      <alignment wrapText="1"/>
    </xf>
    <xf numFmtId="0" fontId="57" fillId="5" borderId="1" xfId="2" applyFont="1" applyFill="1" applyAlignment="1">
      <alignment horizontal="left" vertical="top" wrapText="1"/>
    </xf>
    <xf numFmtId="0" fontId="48" fillId="8" borderId="1" xfId="2" applyFill="1"/>
    <xf numFmtId="49" fontId="48" fillId="9" borderId="54" xfId="2" applyNumberFormat="1" applyFill="1" applyBorder="1" applyAlignment="1">
      <alignment horizontal="center" vertical="center"/>
    </xf>
    <xf numFmtId="2" fontId="48" fillId="9" borderId="55" xfId="2" applyNumberFormat="1" applyFill="1" applyBorder="1" applyAlignment="1">
      <alignment horizontal="center" vertical="center" wrapText="1"/>
    </xf>
    <xf numFmtId="2" fontId="49" fillId="9" borderId="55" xfId="2" applyNumberFormat="1" applyFont="1" applyFill="1" applyBorder="1" applyAlignment="1">
      <alignment horizontal="center" wrapText="1"/>
    </xf>
    <xf numFmtId="2" fontId="53" fillId="9" borderId="55" xfId="2" applyNumberFormat="1" applyFont="1" applyFill="1" applyBorder="1" applyAlignment="1">
      <alignment vertical="center" wrapText="1"/>
    </xf>
    <xf numFmtId="49" fontId="54" fillId="9" borderId="55" xfId="2" applyNumberFormat="1" applyFont="1" applyFill="1" applyBorder="1" applyAlignment="1">
      <alignment horizontal="left" wrapText="1"/>
    </xf>
    <xf numFmtId="2" fontId="50" fillId="9" borderId="55" xfId="2" applyNumberFormat="1" applyFont="1" applyFill="1" applyBorder="1" applyAlignment="1">
      <alignment wrapText="1"/>
    </xf>
    <xf numFmtId="2" fontId="54" fillId="9" borderId="55" xfId="2" applyNumberFormat="1" applyFont="1" applyFill="1" applyBorder="1" applyAlignment="1">
      <alignment horizontal="center" wrapText="1"/>
    </xf>
    <xf numFmtId="4" fontId="50" fillId="9" borderId="55" xfId="2" applyNumberFormat="1" applyFont="1" applyFill="1" applyBorder="1" applyAlignment="1">
      <alignment wrapText="1"/>
    </xf>
    <xf numFmtId="4" fontId="48" fillId="9" borderId="56" xfId="2" applyNumberFormat="1" applyFill="1" applyBorder="1" applyAlignment="1">
      <alignment wrapText="1"/>
    </xf>
    <xf numFmtId="2" fontId="59" fillId="0" borderId="57" xfId="2" applyNumberFormat="1" applyFont="1" applyBorder="1" applyAlignment="1">
      <alignment horizontal="center" vertical="center" wrapText="1"/>
    </xf>
    <xf numFmtId="2" fontId="59" fillId="0" borderId="58" xfId="2" applyNumberFormat="1" applyFont="1" applyBorder="1" applyAlignment="1">
      <alignment horizontal="center" vertical="center" wrapText="1"/>
    </xf>
    <xf numFmtId="0" fontId="60" fillId="0" borderId="58" xfId="2" applyFont="1" applyBorder="1" applyAlignment="1">
      <alignment wrapText="1"/>
    </xf>
    <xf numFmtId="3" fontId="48" fillId="0" borderId="59" xfId="2" applyNumberFormat="1" applyBorder="1" applyAlignment="1">
      <alignment horizontal="center"/>
    </xf>
    <xf numFmtId="0" fontId="48" fillId="8" borderId="1" xfId="2" applyFill="1" applyAlignment="1">
      <alignment wrapText="1"/>
    </xf>
    <xf numFmtId="0" fontId="60" fillId="0" borderId="58" xfId="4" applyFont="1" applyBorder="1" applyAlignment="1">
      <alignment wrapText="1"/>
    </xf>
    <xf numFmtId="2" fontId="59" fillId="10" borderId="57" xfId="2" applyNumberFormat="1" applyFont="1" applyFill="1" applyBorder="1" applyAlignment="1">
      <alignment horizontal="center" vertical="center" wrapText="1"/>
    </xf>
    <xf numFmtId="0" fontId="49" fillId="0" borderId="58" xfId="2" applyFont="1" applyBorder="1" applyAlignment="1">
      <alignment wrapText="1"/>
    </xf>
    <xf numFmtId="0" fontId="61" fillId="0" borderId="58" xfId="2" applyFont="1" applyBorder="1" applyAlignment="1">
      <alignment horizontal="center" wrapText="1"/>
    </xf>
    <xf numFmtId="2" fontId="48" fillId="0" borderId="54" xfId="2" applyNumberFormat="1" applyBorder="1" applyAlignment="1">
      <alignment horizontal="center" vertical="center"/>
    </xf>
    <xf numFmtId="2" fontId="48" fillId="0" borderId="55" xfId="2" applyNumberFormat="1" applyBorder="1" applyAlignment="1">
      <alignment horizontal="center" vertical="center" wrapText="1"/>
    </xf>
    <xf numFmtId="49" fontId="62" fillId="0" borderId="55" xfId="2" applyNumberFormat="1" applyFont="1" applyBorder="1" applyAlignment="1">
      <alignment horizontal="left" wrapText="1"/>
    </xf>
    <xf numFmtId="0" fontId="63" fillId="0" borderId="55" xfId="2" applyFont="1" applyBorder="1" applyAlignment="1">
      <alignment wrapText="1"/>
    </xf>
    <xf numFmtId="0" fontId="48" fillId="0" borderId="55" xfId="2" applyBorder="1" applyAlignment="1">
      <alignment horizontal="center" wrapText="1"/>
    </xf>
    <xf numFmtId="4" fontId="48" fillId="0" borderId="56" xfId="2" applyNumberFormat="1" applyBorder="1" applyAlignment="1">
      <alignment wrapText="1"/>
    </xf>
    <xf numFmtId="49" fontId="62" fillId="0" borderId="58" xfId="2" applyNumberFormat="1" applyFont="1" applyBorder="1" applyAlignment="1">
      <alignment horizontal="left" wrapText="1"/>
    </xf>
    <xf numFmtId="3" fontId="48" fillId="0" borderId="59" xfId="2" applyNumberFormat="1" applyBorder="1" applyAlignment="1">
      <alignment wrapText="1"/>
    </xf>
    <xf numFmtId="2" fontId="48" fillId="0" borderId="63" xfId="2" applyNumberFormat="1" applyBorder="1" applyAlignment="1">
      <alignment horizontal="center" vertical="center"/>
    </xf>
    <xf numFmtId="2" fontId="48" fillId="0" borderId="64" xfId="2" applyNumberFormat="1" applyBorder="1" applyAlignment="1">
      <alignment horizontal="center"/>
    </xf>
    <xf numFmtId="2" fontId="62" fillId="0" borderId="64" xfId="2" applyNumberFormat="1" applyFont="1" applyBorder="1" applyAlignment="1">
      <alignment horizontal="center"/>
    </xf>
    <xf numFmtId="0" fontId="49" fillId="0" borderId="64" xfId="2" applyFont="1" applyBorder="1" applyAlignment="1">
      <alignment wrapText="1"/>
    </xf>
    <xf numFmtId="2" fontId="53" fillId="0" borderId="64" xfId="2" applyNumberFormat="1" applyFont="1" applyBorder="1" applyAlignment="1">
      <alignment vertical="center"/>
    </xf>
    <xf numFmtId="2" fontId="54" fillId="0" borderId="64" xfId="3" applyNumberFormat="1" applyFont="1" applyFill="1" applyBorder="1">
      <alignment horizontal="right" vertical="center"/>
    </xf>
    <xf numFmtId="2" fontId="48" fillId="0" borderId="64" xfId="2" applyNumberFormat="1" applyBorder="1"/>
    <xf numFmtId="3" fontId="49" fillId="0" borderId="65" xfId="2" applyNumberFormat="1" applyFont="1" applyBorder="1"/>
    <xf numFmtId="2" fontId="48" fillId="0" borderId="66" xfId="2" applyNumberFormat="1" applyBorder="1" applyAlignment="1">
      <alignment horizontal="center"/>
    </xf>
    <xf numFmtId="2" fontId="48" fillId="0" borderId="67" xfId="2" applyNumberFormat="1" applyBorder="1" applyAlignment="1">
      <alignment horizontal="center"/>
    </xf>
    <xf numFmtId="49" fontId="53" fillId="0" borderId="60" xfId="2" applyNumberFormat="1" applyFont="1" applyBorder="1" applyAlignment="1">
      <alignment wrapText="1"/>
    </xf>
    <xf numFmtId="2" fontId="48" fillId="0" borderId="68" xfId="2" applyNumberFormat="1" applyBorder="1" applyAlignment="1">
      <alignment horizontal="center"/>
    </xf>
    <xf numFmtId="2" fontId="48" fillId="0" borderId="69" xfId="2" applyNumberFormat="1" applyBorder="1" applyAlignment="1">
      <alignment horizontal="center"/>
    </xf>
    <xf numFmtId="2" fontId="48" fillId="0" borderId="60" xfId="2" applyNumberFormat="1" applyBorder="1" applyAlignment="1">
      <alignment horizontal="center"/>
    </xf>
    <xf numFmtId="0" fontId="0" fillId="0" borderId="60" xfId="5" applyFont="1" applyBorder="1" applyAlignment="1">
      <alignment vertical="center" wrapText="1"/>
    </xf>
    <xf numFmtId="2" fontId="48" fillId="0" borderId="70" xfId="2" applyNumberFormat="1" applyBorder="1" applyAlignment="1">
      <alignment horizontal="center"/>
    </xf>
    <xf numFmtId="0" fontId="0" fillId="0" borderId="60" xfId="6" applyFont="1" applyBorder="1" applyAlignment="1">
      <alignment vertical="center" wrapText="1"/>
    </xf>
    <xf numFmtId="0" fontId="64" fillId="0" borderId="60" xfId="6" applyFont="1" applyBorder="1" applyAlignment="1">
      <alignment vertical="center" wrapText="1"/>
    </xf>
    <xf numFmtId="2" fontId="48" fillId="0" borderId="52" xfId="2" applyNumberFormat="1" applyBorder="1" applyAlignment="1">
      <alignment horizontal="center" wrapText="1"/>
    </xf>
    <xf numFmtId="0" fontId="48" fillId="0" borderId="32" xfId="2" applyBorder="1"/>
    <xf numFmtId="2" fontId="49" fillId="0" borderId="32" xfId="2" applyNumberFormat="1" applyFont="1" applyBorder="1" applyAlignment="1">
      <alignment horizontal="center" wrapText="1"/>
    </xf>
    <xf numFmtId="2" fontId="48" fillId="0" borderId="53" xfId="2" applyNumberFormat="1" applyBorder="1" applyAlignment="1">
      <alignment horizontal="center" wrapText="1"/>
    </xf>
    <xf numFmtId="0" fontId="48" fillId="0" borderId="1" xfId="2" applyAlignment="1">
      <alignment horizontal="center"/>
    </xf>
    <xf numFmtId="0" fontId="57" fillId="0" borderId="1" xfId="2" applyFont="1" applyAlignment="1">
      <alignment horizontal="left" vertical="top"/>
    </xf>
    <xf numFmtId="0" fontId="52" fillId="0" borderId="1" xfId="2" applyFont="1"/>
    <xf numFmtId="0" fontId="48" fillId="11" borderId="1" xfId="2" applyFill="1"/>
    <xf numFmtId="0" fontId="51" fillId="0" borderId="1" xfId="2" applyFont="1"/>
    <xf numFmtId="0" fontId="48" fillId="0" borderId="71" xfId="2" applyBorder="1"/>
    <xf numFmtId="0" fontId="48" fillId="0" borderId="67" xfId="2" applyBorder="1"/>
    <xf numFmtId="0" fontId="48" fillId="0" borderId="60" xfId="2" applyBorder="1"/>
    <xf numFmtId="0" fontId="48" fillId="0" borderId="72" xfId="2" applyBorder="1"/>
    <xf numFmtId="0" fontId="51" fillId="5" borderId="1" xfId="2" applyFont="1" applyFill="1"/>
    <xf numFmtId="0" fontId="65" fillId="12" borderId="73" xfId="7" applyFont="1" applyFill="1" applyBorder="1" applyAlignment="1">
      <alignment horizontal="center" wrapText="1"/>
    </xf>
    <xf numFmtId="0" fontId="66" fillId="0" borderId="1" xfId="8"/>
    <xf numFmtId="0" fontId="66" fillId="0" borderId="73" xfId="8" applyBorder="1" applyAlignment="1">
      <alignment horizontal="center"/>
    </xf>
    <xf numFmtId="0" fontId="67" fillId="13" borderId="73" xfId="8" applyFont="1" applyFill="1" applyBorder="1"/>
    <xf numFmtId="0" fontId="66" fillId="13" borderId="73" xfId="8" applyFill="1" applyBorder="1" applyAlignment="1">
      <alignment horizontal="center"/>
    </xf>
    <xf numFmtId="170" fontId="66" fillId="13" borderId="73" xfId="8" applyNumberFormat="1" applyFill="1" applyBorder="1" applyAlignment="1">
      <alignment horizontal="center"/>
    </xf>
    <xf numFmtId="171" fontId="66" fillId="13" borderId="73" xfId="8" applyNumberFormat="1" applyFill="1" applyBorder="1"/>
    <xf numFmtId="171" fontId="66" fillId="13" borderId="73" xfId="8" applyNumberFormat="1" applyFill="1" applyBorder="1" applyAlignment="1">
      <alignment vertical="center"/>
    </xf>
    <xf numFmtId="0" fontId="66" fillId="13" borderId="73" xfId="8" applyFill="1" applyBorder="1"/>
    <xf numFmtId="0" fontId="48" fillId="0" borderId="73" xfId="8" applyFont="1" applyBorder="1" applyAlignment="1">
      <alignment vertical="center" wrapText="1"/>
    </xf>
    <xf numFmtId="0" fontId="48" fillId="0" borderId="73" xfId="8" applyFont="1" applyBorder="1" applyAlignment="1">
      <alignment horizontal="center" vertical="center"/>
    </xf>
    <xf numFmtId="170" fontId="66" fillId="0" borderId="73" xfId="8" applyNumberFormat="1" applyBorder="1" applyAlignment="1">
      <alignment horizontal="center" vertical="center"/>
    </xf>
    <xf numFmtId="171" fontId="66" fillId="0" borderId="73" xfId="8" applyNumberFormat="1" applyBorder="1" applyAlignment="1">
      <alignment vertical="center"/>
    </xf>
    <xf numFmtId="0" fontId="66" fillId="0" borderId="73" xfId="8" applyBorder="1" applyAlignment="1">
      <alignment vertical="center" wrapText="1"/>
    </xf>
    <xf numFmtId="0" fontId="66" fillId="0" borderId="73" xfId="8" applyBorder="1" applyAlignment="1">
      <alignment wrapText="1"/>
    </xf>
    <xf numFmtId="0" fontId="66" fillId="0" borderId="73" xfId="8" applyBorder="1" applyAlignment="1">
      <alignment horizontal="center" vertical="center"/>
    </xf>
    <xf numFmtId="0" fontId="66" fillId="0" borderId="73" xfId="8" applyBorder="1" applyAlignment="1">
      <alignment vertical="top" wrapText="1"/>
    </xf>
    <xf numFmtId="0" fontId="48" fillId="0" borderId="73" xfId="8" applyFont="1" applyBorder="1" applyAlignment="1">
      <alignment vertical="top" wrapText="1"/>
    </xf>
    <xf numFmtId="49" fontId="66" fillId="0" borderId="73" xfId="8" applyNumberFormat="1" applyBorder="1" applyAlignment="1">
      <alignment horizontal="center" vertical="center"/>
    </xf>
    <xf numFmtId="49" fontId="48" fillId="0" borderId="73" xfId="9" applyNumberFormat="1" applyBorder="1" applyAlignment="1">
      <alignment vertical="top" wrapText="1"/>
    </xf>
    <xf numFmtId="49" fontId="50" fillId="0" borderId="73" xfId="9" applyNumberFormat="1" applyFont="1" applyBorder="1" applyAlignment="1">
      <alignment horizontal="center" vertical="top" wrapText="1"/>
    </xf>
    <xf numFmtId="170" fontId="66" fillId="0" borderId="73" xfId="8" applyNumberFormat="1" applyBorder="1" applyAlignment="1">
      <alignment horizontal="center"/>
    </xf>
    <xf numFmtId="171" fontId="66" fillId="0" borderId="73" xfId="8" applyNumberFormat="1" applyBorder="1"/>
    <xf numFmtId="0" fontId="66" fillId="0" borderId="73" xfId="8" applyBorder="1"/>
    <xf numFmtId="49" fontId="49" fillId="13" borderId="73" xfId="9" applyNumberFormat="1" applyFont="1" applyFill="1" applyBorder="1" applyAlignment="1">
      <alignment vertical="top" wrapText="1"/>
    </xf>
    <xf numFmtId="49" fontId="50" fillId="13" borderId="73" xfId="9" applyNumberFormat="1" applyFont="1" applyFill="1" applyBorder="1" applyAlignment="1">
      <alignment horizontal="center" vertical="top" wrapText="1"/>
    </xf>
    <xf numFmtId="0" fontId="66" fillId="0" borderId="74" xfId="8" applyBorder="1" applyAlignment="1">
      <alignment horizontal="center"/>
    </xf>
    <xf numFmtId="49" fontId="49" fillId="14" borderId="74" xfId="9" applyNumberFormat="1" applyFont="1" applyFill="1" applyBorder="1" applyAlignment="1">
      <alignment vertical="top" wrapText="1"/>
    </xf>
    <xf numFmtId="49" fontId="50" fillId="14" borderId="74" xfId="9" applyNumberFormat="1" applyFont="1" applyFill="1" applyBorder="1" applyAlignment="1">
      <alignment horizontal="center" vertical="top" wrapText="1"/>
    </xf>
    <xf numFmtId="170" fontId="66" fillId="14" borderId="74" xfId="8" applyNumberFormat="1" applyFill="1" applyBorder="1" applyAlignment="1">
      <alignment horizontal="center"/>
    </xf>
    <xf numFmtId="171" fontId="66" fillId="14" borderId="74" xfId="8" applyNumberFormat="1" applyFill="1" applyBorder="1" applyAlignment="1">
      <alignment vertical="center"/>
    </xf>
    <xf numFmtId="49" fontId="48" fillId="14" borderId="73" xfId="9" applyNumberFormat="1" applyFill="1" applyBorder="1" applyAlignment="1">
      <alignment vertical="top" wrapText="1"/>
    </xf>
    <xf numFmtId="49" fontId="50" fillId="14" borderId="73" xfId="9" applyNumberFormat="1" applyFont="1" applyFill="1" applyBorder="1" applyAlignment="1">
      <alignment horizontal="center" vertical="center" wrapText="1"/>
    </xf>
    <xf numFmtId="171" fontId="69" fillId="0" borderId="73" xfId="8" applyNumberFormat="1" applyFont="1" applyBorder="1" applyAlignment="1">
      <alignment horizontal="right" vertical="center" wrapText="1" indent="1"/>
    </xf>
    <xf numFmtId="171" fontId="66" fillId="14" borderId="73" xfId="8" applyNumberFormat="1" applyFill="1" applyBorder="1" applyAlignment="1">
      <alignment vertical="center"/>
    </xf>
    <xf numFmtId="49" fontId="49" fillId="0" borderId="73" xfId="9" applyNumberFormat="1" applyFont="1" applyBorder="1" applyAlignment="1">
      <alignment vertical="top" wrapText="1"/>
    </xf>
    <xf numFmtId="49" fontId="48" fillId="0" borderId="73" xfId="9" applyNumberFormat="1" applyBorder="1" applyAlignment="1">
      <alignment horizontal="center" vertical="center" wrapText="1"/>
    </xf>
    <xf numFmtId="171" fontId="66" fillId="0" borderId="73" xfId="8" applyNumberFormat="1" applyBorder="1" applyAlignment="1">
      <alignment horizontal="right" vertical="center"/>
    </xf>
    <xf numFmtId="0" fontId="66" fillId="0" borderId="73" xfId="8" applyBorder="1" applyAlignment="1">
      <alignment vertical="center"/>
    </xf>
    <xf numFmtId="0" fontId="48" fillId="0" borderId="73" xfId="8" applyFont="1" applyBorder="1" applyAlignment="1">
      <alignment horizontal="center" vertical="center" wrapText="1"/>
    </xf>
    <xf numFmtId="49" fontId="50" fillId="0" borderId="73" xfId="9" applyNumberFormat="1" applyFont="1" applyBorder="1" applyAlignment="1">
      <alignment vertical="top" wrapText="1"/>
    </xf>
    <xf numFmtId="49" fontId="49" fillId="13" borderId="73" xfId="9" applyNumberFormat="1" applyFont="1" applyFill="1" applyBorder="1"/>
    <xf numFmtId="49" fontId="49" fillId="13" borderId="73" xfId="9" applyNumberFormat="1" applyFont="1" applyFill="1" applyBorder="1" applyAlignment="1">
      <alignment horizontal="center"/>
    </xf>
    <xf numFmtId="170" fontId="49" fillId="13" borderId="73" xfId="9" applyNumberFormat="1" applyFont="1" applyFill="1" applyBorder="1" applyAlignment="1">
      <alignment horizontal="center"/>
    </xf>
    <xf numFmtId="171" fontId="49" fillId="13" borderId="73" xfId="9" applyNumberFormat="1" applyFont="1" applyFill="1" applyBorder="1" applyAlignment="1">
      <alignment horizontal="center"/>
    </xf>
    <xf numFmtId="49" fontId="48" fillId="0" borderId="73" xfId="9" applyNumberFormat="1" applyBorder="1" applyAlignment="1">
      <alignment horizontal="center" vertical="center"/>
    </xf>
    <xf numFmtId="170" fontId="70" fillId="0" borderId="73" xfId="9" applyNumberFormat="1" applyFont="1" applyBorder="1" applyAlignment="1">
      <alignment horizontal="center" vertical="center"/>
    </xf>
    <xf numFmtId="49" fontId="48" fillId="0" borderId="73" xfId="9" applyNumberFormat="1" applyBorder="1" applyAlignment="1">
      <alignment horizontal="center" vertical="top"/>
    </xf>
    <xf numFmtId="170" fontId="70" fillId="0" borderId="73" xfId="9" applyNumberFormat="1" applyFont="1" applyBorder="1" applyAlignment="1">
      <alignment horizontal="center" vertical="top"/>
    </xf>
    <xf numFmtId="0" fontId="67" fillId="0" borderId="73" xfId="8" applyFont="1" applyBorder="1"/>
    <xf numFmtId="171" fontId="67" fillId="0" borderId="73" xfId="8" applyNumberFormat="1" applyFont="1" applyBorder="1"/>
    <xf numFmtId="0" fontId="66" fillId="0" borderId="1" xfId="8" applyAlignment="1">
      <alignment horizontal="center"/>
    </xf>
    <xf numFmtId="170" fontId="66" fillId="0" borderId="1" xfId="8" applyNumberFormat="1" applyAlignment="1">
      <alignment horizontal="center"/>
    </xf>
    <xf numFmtId="0" fontId="68" fillId="0" borderId="75" xfId="8" applyFont="1" applyBorder="1" applyAlignment="1">
      <alignment vertical="top" wrapText="1"/>
    </xf>
    <xf numFmtId="3" fontId="68" fillId="0" borderId="75" xfId="8" applyNumberFormat="1" applyFont="1" applyBorder="1" applyAlignment="1">
      <alignment vertical="top" wrapText="1"/>
    </xf>
    <xf numFmtId="4" fontId="68" fillId="0" borderId="76" xfId="8" applyNumberFormat="1" applyFont="1" applyBorder="1" applyAlignment="1">
      <alignment vertical="top" wrapText="1"/>
    </xf>
    <xf numFmtId="0" fontId="70" fillId="0" borderId="1" xfId="10" applyAlignment="1">
      <alignment vertical="top"/>
    </xf>
    <xf numFmtId="0" fontId="70" fillId="0" borderId="1" xfId="10" applyAlignment="1">
      <alignment horizontal="center" vertical="top"/>
    </xf>
    <xf numFmtId="0" fontId="71" fillId="0" borderId="1" xfId="10" applyFont="1" applyAlignment="1">
      <alignment horizontal="center" vertical="center"/>
    </xf>
    <xf numFmtId="0" fontId="70" fillId="0" borderId="77" xfId="10" applyBorder="1" applyAlignment="1">
      <alignment horizontal="center" vertical="center"/>
    </xf>
    <xf numFmtId="0" fontId="53" fillId="0" borderId="1" xfId="10" applyFont="1" applyAlignment="1">
      <alignment horizontal="center" vertical="top"/>
    </xf>
    <xf numFmtId="0" fontId="70" fillId="0" borderId="78" xfId="10" applyBorder="1" applyAlignment="1">
      <alignment vertical="center"/>
    </xf>
    <xf numFmtId="0" fontId="72" fillId="0" borderId="78" xfId="10" applyFont="1" applyBorder="1" applyAlignment="1">
      <alignment vertical="center"/>
    </xf>
    <xf numFmtId="0" fontId="73" fillId="0" borderId="78" xfId="10" applyFont="1" applyBorder="1" applyAlignment="1">
      <alignment vertical="center"/>
    </xf>
    <xf numFmtId="0" fontId="70" fillId="0" borderId="78" xfId="10" applyBorder="1" applyAlignment="1">
      <alignment vertical="top"/>
    </xf>
    <xf numFmtId="0" fontId="70" fillId="0" borderId="79" xfId="10" applyBorder="1" applyAlignment="1">
      <alignment vertical="top"/>
    </xf>
    <xf numFmtId="0" fontId="73" fillId="0" borderId="1" xfId="10" applyFont="1" applyAlignment="1">
      <alignment horizontal="centerContinuous" vertical="top"/>
    </xf>
    <xf numFmtId="0" fontId="74" fillId="0" borderId="80" xfId="10" applyFont="1" applyBorder="1" applyAlignment="1">
      <alignment horizontal="center" vertical="center"/>
    </xf>
    <xf numFmtId="0" fontId="74" fillId="0" borderId="81" xfId="10" applyFont="1" applyBorder="1" applyAlignment="1">
      <alignment horizontal="center" vertical="center"/>
    </xf>
    <xf numFmtId="0" fontId="74" fillId="0" borderId="82" xfId="10" applyFont="1" applyBorder="1" applyAlignment="1">
      <alignment horizontal="center" vertical="center" wrapText="1"/>
    </xf>
    <xf numFmtId="0" fontId="74" fillId="0" borderId="83" xfId="10" applyFont="1" applyBorder="1" applyAlignment="1">
      <alignment horizontal="center" vertical="center" wrapText="1"/>
    </xf>
    <xf numFmtId="16" fontId="75" fillId="0" borderId="84" xfId="10" applyNumberFormat="1" applyFont="1" applyBorder="1" applyAlignment="1">
      <alignment horizontal="center" vertical="top" wrapText="1"/>
    </xf>
    <xf numFmtId="0" fontId="75" fillId="0" borderId="85" xfId="10" applyFont="1" applyBorder="1" applyAlignment="1">
      <alignment vertical="top" wrapText="1"/>
    </xf>
    <xf numFmtId="0" fontId="75" fillId="0" borderId="85" xfId="10" applyFont="1" applyBorder="1" applyAlignment="1">
      <alignment horizontal="center" vertical="top" wrapText="1"/>
    </xf>
    <xf numFmtId="0" fontId="75" fillId="0" borderId="86" xfId="10" applyFont="1" applyBorder="1" applyAlignment="1">
      <alignment horizontal="center" vertical="top" wrapText="1"/>
    </xf>
    <xf numFmtId="0" fontId="70" fillId="0" borderId="85" xfId="10" applyBorder="1" applyAlignment="1">
      <alignment vertical="top" wrapText="1"/>
    </xf>
    <xf numFmtId="0" fontId="70" fillId="0" borderId="87" xfId="10" applyBorder="1" applyAlignment="1">
      <alignment vertical="top" wrapText="1"/>
    </xf>
    <xf numFmtId="0" fontId="70" fillId="0" borderId="1" xfId="10" applyAlignment="1">
      <alignment vertical="top" wrapText="1"/>
    </xf>
    <xf numFmtId="0" fontId="76" fillId="15" borderId="84" xfId="10" applyFont="1" applyFill="1" applyBorder="1" applyAlignment="1">
      <alignment horizontal="center" vertical="center"/>
    </xf>
    <xf numFmtId="0" fontId="70" fillId="15" borderId="85" xfId="10" applyFill="1" applyBorder="1" applyAlignment="1">
      <alignment vertical="top" wrapText="1"/>
    </xf>
    <xf numFmtId="0" fontId="74" fillId="15" borderId="85" xfId="10" applyFont="1" applyFill="1" applyBorder="1" applyAlignment="1">
      <alignment wrapText="1"/>
    </xf>
    <xf numFmtId="49" fontId="75" fillId="15" borderId="85" xfId="10" applyNumberFormat="1" applyFont="1" applyFill="1" applyBorder="1" applyAlignment="1">
      <alignment horizontal="center"/>
    </xf>
    <xf numFmtId="170" fontId="75" fillId="15" borderId="86" xfId="10" applyNumberFormat="1" applyFont="1" applyFill="1" applyBorder="1" applyAlignment="1">
      <alignment horizontal="right"/>
    </xf>
    <xf numFmtId="0" fontId="70" fillId="15" borderId="87" xfId="10" applyFill="1" applyBorder="1" applyAlignment="1">
      <alignment vertical="top" wrapText="1"/>
    </xf>
    <xf numFmtId="0" fontId="75" fillId="0" borderId="84" xfId="10" applyFont="1" applyBorder="1" applyAlignment="1">
      <alignment horizontal="center" vertical="center"/>
    </xf>
    <xf numFmtId="0" fontId="77" fillId="0" borderId="85" xfId="10" applyFont="1" applyBorder="1"/>
    <xf numFmtId="49" fontId="77" fillId="0" borderId="85" xfId="10" applyNumberFormat="1" applyFont="1" applyBorder="1" applyAlignment="1">
      <alignment horizontal="center"/>
    </xf>
    <xf numFmtId="170" fontId="77" fillId="0" borderId="86" xfId="10" applyNumberFormat="1" applyFont="1" applyBorder="1"/>
    <xf numFmtId="172" fontId="75" fillId="0" borderId="85" xfId="10" applyNumberFormat="1" applyFont="1" applyBorder="1" applyAlignment="1">
      <alignment vertical="top" wrapText="1"/>
    </xf>
    <xf numFmtId="172" fontId="75" fillId="0" borderId="87" xfId="10" applyNumberFormat="1" applyFont="1" applyBorder="1" applyAlignment="1">
      <alignment vertical="top" wrapText="1"/>
    </xf>
    <xf numFmtId="0" fontId="77" fillId="0" borderId="85" xfId="10" applyFont="1" applyBorder="1" applyAlignment="1">
      <alignment wrapText="1"/>
    </xf>
    <xf numFmtId="0" fontId="74" fillId="15" borderId="85" xfId="10" applyFont="1" applyFill="1" applyBorder="1"/>
    <xf numFmtId="172" fontId="75" fillId="15" borderId="85" xfId="10" applyNumberFormat="1" applyFont="1" applyFill="1" applyBorder="1" applyAlignment="1">
      <alignment vertical="top" wrapText="1"/>
    </xf>
    <xf numFmtId="172" fontId="75" fillId="15" borderId="87" xfId="10" applyNumberFormat="1" applyFont="1" applyFill="1" applyBorder="1" applyAlignment="1">
      <alignment vertical="top" wrapText="1"/>
    </xf>
    <xf numFmtId="0" fontId="75" fillId="0" borderId="85" xfId="10" applyFont="1" applyBorder="1" applyAlignment="1">
      <alignment wrapText="1"/>
    </xf>
    <xf numFmtId="49" fontId="75" fillId="0" borderId="85" xfId="10" applyNumberFormat="1" applyFont="1" applyBorder="1" applyAlignment="1">
      <alignment horizontal="center"/>
    </xf>
    <xf numFmtId="170" fontId="75" fillId="0" borderId="86" xfId="10" applyNumberFormat="1" applyFont="1" applyBorder="1"/>
    <xf numFmtId="0" fontId="74" fillId="15" borderId="85" xfId="10" applyFont="1" applyFill="1" applyBorder="1" applyAlignment="1">
      <alignment vertical="top" wrapText="1"/>
    </xf>
    <xf numFmtId="172" fontId="75" fillId="0" borderId="85" xfId="10" applyNumberFormat="1" applyFont="1" applyBorder="1" applyAlignment="1">
      <alignment horizontal="right" wrapText="1"/>
    </xf>
    <xf numFmtId="172" fontId="75" fillId="0" borderId="87" xfId="10" applyNumberFormat="1" applyFont="1" applyBorder="1" applyAlignment="1">
      <alignment horizontal="right" wrapText="1"/>
    </xf>
    <xf numFmtId="0" fontId="75" fillId="0" borderId="85" xfId="10" applyFont="1" applyBorder="1"/>
    <xf numFmtId="0" fontId="78" fillId="15" borderId="86" xfId="10" applyFont="1" applyFill="1" applyBorder="1" applyAlignment="1">
      <alignment horizontal="center"/>
    </xf>
    <xf numFmtId="0" fontId="75" fillId="0" borderId="85" xfId="10" applyFont="1" applyBorder="1" applyAlignment="1">
      <alignment vertical="center" wrapText="1"/>
    </xf>
    <xf numFmtId="172" fontId="75" fillId="0" borderId="86" xfId="10" applyNumberFormat="1" applyFont="1" applyBorder="1" applyAlignment="1">
      <alignment vertical="center" wrapText="1"/>
    </xf>
    <xf numFmtId="0" fontId="77" fillId="0" borderId="84" xfId="10" applyFont="1" applyBorder="1" applyAlignment="1">
      <alignment horizontal="center" vertical="center"/>
    </xf>
    <xf numFmtId="0" fontId="77" fillId="0" borderId="85" xfId="10" applyFont="1" applyBorder="1" applyAlignment="1">
      <alignment vertical="top" wrapText="1"/>
    </xf>
    <xf numFmtId="0" fontId="77" fillId="0" borderId="85" xfId="10" applyFont="1" applyBorder="1" applyAlignment="1">
      <alignment vertical="center" wrapText="1"/>
    </xf>
    <xf numFmtId="172" fontId="77" fillId="0" borderId="86" xfId="10" applyNumberFormat="1" applyFont="1" applyBorder="1" applyAlignment="1">
      <alignment vertical="center" wrapText="1"/>
    </xf>
    <xf numFmtId="172" fontId="77" fillId="0" borderId="85" xfId="10" applyNumberFormat="1" applyFont="1" applyBorder="1" applyAlignment="1">
      <alignment vertical="top" wrapText="1"/>
    </xf>
    <xf numFmtId="172" fontId="77" fillId="0" borderId="87" xfId="10" applyNumberFormat="1" applyFont="1" applyBorder="1" applyAlignment="1">
      <alignment vertical="top" wrapText="1"/>
    </xf>
    <xf numFmtId="0" fontId="79" fillId="15" borderId="84" xfId="10" applyFont="1" applyFill="1" applyBorder="1" applyAlignment="1">
      <alignment horizontal="center"/>
    </xf>
    <xf numFmtId="0" fontId="80" fillId="15" borderId="85" xfId="10" applyFont="1" applyFill="1" applyBorder="1"/>
    <xf numFmtId="0" fontId="80" fillId="16" borderId="85" xfId="10" applyFont="1" applyFill="1" applyBorder="1"/>
    <xf numFmtId="0" fontId="79" fillId="15" borderId="85" xfId="10" applyFont="1" applyFill="1" applyBorder="1" applyAlignment="1">
      <alignment horizontal="center"/>
    </xf>
    <xf numFmtId="0" fontId="79" fillId="15" borderId="86" xfId="10" applyFont="1" applyFill="1" applyBorder="1" applyAlignment="1">
      <alignment horizontal="center"/>
    </xf>
    <xf numFmtId="0" fontId="81" fillId="0" borderId="1" xfId="10" applyFont="1" applyAlignment="1">
      <alignment vertical="top" wrapText="1"/>
    </xf>
    <xf numFmtId="0" fontId="82" fillId="0" borderId="85" xfId="10" applyFont="1" applyBorder="1" applyAlignment="1">
      <alignment vertical="top" wrapText="1"/>
    </xf>
    <xf numFmtId="0" fontId="77" fillId="0" borderId="88" xfId="10" applyFont="1" applyBorder="1" applyAlignment="1">
      <alignment horizontal="center" vertical="center"/>
    </xf>
    <xf numFmtId="0" fontId="82" fillId="0" borderId="89" xfId="10" applyFont="1" applyBorder="1" applyAlignment="1">
      <alignment vertical="top" wrapText="1"/>
    </xf>
    <xf numFmtId="0" fontId="77" fillId="0" borderId="89" xfId="10" applyFont="1" applyBorder="1"/>
    <xf numFmtId="49" fontId="77" fillId="0" borderId="89" xfId="10" applyNumberFormat="1" applyFont="1" applyBorder="1" applyAlignment="1">
      <alignment horizontal="center"/>
    </xf>
    <xf numFmtId="170" fontId="77" fillId="0" borderId="90" xfId="10" applyNumberFormat="1" applyFont="1" applyBorder="1"/>
    <xf numFmtId="172" fontId="75" fillId="0" borderId="89" xfId="10" applyNumberFormat="1" applyFont="1" applyBorder="1" applyAlignment="1">
      <alignment vertical="top" wrapText="1"/>
    </xf>
    <xf numFmtId="172" fontId="75" fillId="0" borderId="91" xfId="10" applyNumberFormat="1" applyFont="1" applyBorder="1" applyAlignment="1">
      <alignment vertical="top" wrapText="1"/>
    </xf>
    <xf numFmtId="0" fontId="83" fillId="0" borderId="1" xfId="10" applyFont="1" applyAlignment="1">
      <alignment horizontal="center" vertical="center"/>
    </xf>
    <xf numFmtId="0" fontId="48" fillId="0" borderId="1" xfId="10" applyFont="1" applyAlignment="1">
      <alignment vertical="top" wrapText="1"/>
    </xf>
    <xf numFmtId="0" fontId="54" fillId="0" borderId="1" xfId="10" applyFont="1"/>
    <xf numFmtId="49" fontId="54" fillId="0" borderId="1" xfId="10" applyNumberFormat="1" applyFont="1" applyAlignment="1">
      <alignment horizontal="center"/>
    </xf>
    <xf numFmtId="0" fontId="84" fillId="0" borderId="1" xfId="10" applyFont="1" applyAlignment="1">
      <alignment vertical="top"/>
    </xf>
    <xf numFmtId="172" fontId="84" fillId="0" borderId="1" xfId="10" applyNumberFormat="1" applyFont="1" applyAlignment="1">
      <alignment vertical="top"/>
    </xf>
    <xf numFmtId="49" fontId="86" fillId="0" borderId="73" xfId="11" applyNumberFormat="1" applyFont="1" applyBorder="1" applyAlignment="1">
      <alignment horizontal="center" vertical="top" wrapText="1"/>
    </xf>
    <xf numFmtId="2" fontId="86" fillId="0" borderId="73" xfId="11" applyNumberFormat="1" applyFont="1" applyBorder="1" applyAlignment="1">
      <alignment horizontal="center" vertical="top" wrapText="1"/>
    </xf>
    <xf numFmtId="49" fontId="86" fillId="0" borderId="92" xfId="11" applyNumberFormat="1" applyFont="1" applyBorder="1" applyAlignment="1">
      <alignment horizontal="center" vertical="top" wrapText="1"/>
    </xf>
    <xf numFmtId="0" fontId="85" fillId="0" borderId="1" xfId="11"/>
    <xf numFmtId="49" fontId="86" fillId="0" borderId="30" xfId="11" applyNumberFormat="1" applyFont="1" applyBorder="1" applyAlignment="1">
      <alignment horizontal="left" vertical="top"/>
    </xf>
    <xf numFmtId="49" fontId="86" fillId="0" borderId="29" xfId="11" applyNumberFormat="1" applyFont="1" applyBorder="1" applyAlignment="1">
      <alignment horizontal="left" vertical="top" wrapText="1"/>
    </xf>
    <xf numFmtId="49" fontId="86" fillId="0" borderId="29" xfId="11" applyNumberFormat="1" applyFont="1" applyBorder="1" applyAlignment="1">
      <alignment horizontal="center" vertical="top" wrapText="1"/>
    </xf>
    <xf numFmtId="2" fontId="86" fillId="0" borderId="31" xfId="11" applyNumberFormat="1" applyFont="1" applyBorder="1" applyAlignment="1">
      <alignment horizontal="right" vertical="top" wrapText="1"/>
    </xf>
    <xf numFmtId="49" fontId="87" fillId="0" borderId="93" xfId="11" applyNumberFormat="1" applyFont="1" applyBorder="1" applyAlignment="1">
      <alignment horizontal="left" vertical="top" wrapText="1"/>
    </xf>
    <xf numFmtId="49" fontId="87" fillId="0" borderId="93" xfId="11" applyNumberFormat="1" applyFont="1" applyBorder="1" applyAlignment="1">
      <alignment horizontal="center" vertical="top" wrapText="1"/>
    </xf>
    <xf numFmtId="2" fontId="87" fillId="0" borderId="93" xfId="11" applyNumberFormat="1" applyFont="1" applyBorder="1" applyAlignment="1">
      <alignment horizontal="right" vertical="top" wrapText="1"/>
    </xf>
    <xf numFmtId="49" fontId="87" fillId="0" borderId="30" xfId="11" applyNumberFormat="1" applyFont="1" applyBorder="1" applyAlignment="1">
      <alignment horizontal="left" vertical="top" wrapText="1"/>
    </xf>
    <xf numFmtId="49" fontId="56" fillId="0" borderId="73" xfId="11" applyNumberFormat="1" applyFont="1" applyBorder="1" applyAlignment="1">
      <alignment horizontal="center"/>
    </xf>
    <xf numFmtId="0" fontId="70" fillId="0" borderId="73" xfId="11" applyFont="1" applyBorder="1" applyAlignment="1">
      <alignment wrapText="1"/>
    </xf>
    <xf numFmtId="0" fontId="56" fillId="0" borderId="73" xfId="11" applyFont="1" applyBorder="1" applyAlignment="1">
      <alignment horizontal="center"/>
    </xf>
    <xf numFmtId="0" fontId="90" fillId="0" borderId="73" xfId="11" applyFont="1" applyBorder="1" applyAlignment="1">
      <alignment wrapText="1"/>
    </xf>
    <xf numFmtId="49" fontId="56" fillId="0" borderId="1" xfId="11" applyNumberFormat="1" applyFont="1" applyAlignment="1">
      <alignment horizontal="center"/>
    </xf>
    <xf numFmtId="0" fontId="70" fillId="0" borderId="1" xfId="11" applyFont="1" applyAlignment="1">
      <alignment wrapText="1"/>
    </xf>
    <xf numFmtId="0" fontId="56" fillId="0" borderId="1" xfId="11" applyFont="1" applyAlignment="1">
      <alignment horizontal="center"/>
    </xf>
    <xf numFmtId="49" fontId="91" fillId="0" borderId="1" xfId="11" applyNumberFormat="1" applyFont="1" applyAlignment="1">
      <alignment horizontal="left" vertical="top" wrapText="1"/>
    </xf>
    <xf numFmtId="49" fontId="91" fillId="0" borderId="1" xfId="11" applyNumberFormat="1" applyFont="1" applyAlignment="1">
      <alignment horizontal="center" vertical="top" wrapText="1"/>
    </xf>
    <xf numFmtId="2" fontId="91" fillId="0" borderId="1" xfId="11" applyNumberFormat="1" applyFont="1" applyAlignment="1">
      <alignment horizontal="right" vertical="top" wrapText="1"/>
    </xf>
    <xf numFmtId="0" fontId="67" fillId="0" borderId="1" xfId="11" applyFont="1"/>
    <xf numFmtId="49" fontId="87" fillId="0" borderId="1" xfId="11" applyNumberFormat="1" applyFont="1" applyAlignment="1">
      <alignment horizontal="left" vertical="top" wrapText="1"/>
    </xf>
    <xf numFmtId="49" fontId="87" fillId="0" borderId="1" xfId="11" applyNumberFormat="1" applyFont="1" applyAlignment="1">
      <alignment horizontal="center" vertical="top" wrapText="1"/>
    </xf>
    <xf numFmtId="2" fontId="87" fillId="0" borderId="1" xfId="11" applyNumberFormat="1" applyFont="1" applyAlignment="1">
      <alignment horizontal="right" vertical="top" wrapText="1"/>
    </xf>
    <xf numFmtId="0" fontId="92" fillId="0" borderId="0" xfId="0" applyFont="1"/>
    <xf numFmtId="0" fontId="92" fillId="0" borderId="0" xfId="0" applyFont="1" applyAlignment="1">
      <alignment horizontal="center"/>
    </xf>
    <xf numFmtId="173" fontId="93" fillId="0" borderId="97" xfId="0" applyNumberFormat="1" applyFont="1" applyBorder="1" applyAlignment="1">
      <alignment horizontal="center"/>
    </xf>
    <xf numFmtId="0" fontId="95" fillId="0" borderId="0" xfId="0" applyFont="1"/>
    <xf numFmtId="0" fontId="95" fillId="0" borderId="0" xfId="0" applyFont="1" applyAlignment="1">
      <alignment vertical="center"/>
    </xf>
    <xf numFmtId="0" fontId="95" fillId="0" borderId="0" xfId="0" applyFont="1" applyAlignment="1">
      <alignment vertical="center" wrapText="1"/>
    </xf>
    <xf numFmtId="0" fontId="96" fillId="0" borderId="0" xfId="0" applyFont="1" applyAlignment="1">
      <alignment vertical="center"/>
    </xf>
    <xf numFmtId="173" fontId="94" fillId="0" borderId="0" xfId="0" applyNumberFormat="1" applyFont="1" applyAlignment="1">
      <alignment horizontal="center"/>
    </xf>
    <xf numFmtId="0" fontId="97" fillId="0" borderId="0" xfId="0" applyFont="1"/>
    <xf numFmtId="173" fontId="94" fillId="0" borderId="97" xfId="0" applyNumberFormat="1" applyFont="1" applyBorder="1" applyAlignment="1">
      <alignment horizontal="center"/>
    </xf>
    <xf numFmtId="0" fontId="96" fillId="0" borderId="0" xfId="0" applyFont="1"/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4" fontId="100" fillId="0" borderId="0" xfId="0" applyNumberFormat="1" applyFont="1"/>
    <xf numFmtId="4" fontId="95" fillId="0" borderId="0" xfId="0" applyNumberFormat="1" applyFont="1" applyAlignment="1">
      <alignment vertical="center"/>
    </xf>
    <xf numFmtId="0" fontId="10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35" fillId="0" borderId="1" xfId="0" applyFont="1" applyBorder="1" applyAlignment="1" applyProtection="1">
      <alignment horizontal="center" vertical="center"/>
      <protection locked="0"/>
    </xf>
    <xf numFmtId="49" fontId="35" fillId="0" borderId="1" xfId="0" applyNumberFormat="1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167" fontId="35" fillId="0" borderId="1" xfId="0" applyNumberFormat="1" applyFont="1" applyBorder="1" applyAlignment="1" applyProtection="1">
      <alignment vertical="center"/>
      <protection locked="0"/>
    </xf>
    <xf numFmtId="4" fontId="35" fillId="0" borderId="1" xfId="0" applyNumberFormat="1" applyFont="1" applyBorder="1" applyAlignment="1" applyProtection="1">
      <alignment vertical="center"/>
      <protection locked="0"/>
    </xf>
    <xf numFmtId="0" fontId="35" fillId="0" borderId="1" xfId="0" applyFont="1" applyBorder="1" applyAlignment="1">
      <alignment horizontal="center" vertical="center"/>
    </xf>
    <xf numFmtId="166" fontId="21" fillId="0" borderId="1" xfId="0" applyNumberFormat="1" applyFont="1" applyBorder="1" applyAlignment="1">
      <alignment vertical="center"/>
    </xf>
    <xf numFmtId="0" fontId="102" fillId="0" borderId="23" xfId="0" applyFont="1" applyBorder="1" applyAlignment="1" applyProtection="1">
      <alignment horizontal="left" vertical="center" wrapText="1"/>
      <protection locked="0"/>
    </xf>
    <xf numFmtId="0" fontId="103" fillId="0" borderId="21" xfId="0" applyFont="1" applyBorder="1" applyAlignment="1">
      <alignment horizontal="left" vertical="center"/>
    </xf>
    <xf numFmtId="0" fontId="104" fillId="0" borderId="0" xfId="0" applyFont="1" applyAlignment="1">
      <alignment vertical="center"/>
    </xf>
    <xf numFmtId="4" fontId="105" fillId="0" borderId="0" xfId="0" applyNumberFormat="1" applyFont="1" applyAlignment="1">
      <alignment vertical="center"/>
    </xf>
    <xf numFmtId="0" fontId="106" fillId="0" borderId="0" xfId="0" applyFont="1"/>
    <xf numFmtId="173" fontId="94" fillId="0" borderId="1" xfId="0" applyNumberFormat="1" applyFont="1" applyBorder="1" applyAlignment="1">
      <alignment horizontal="center"/>
    </xf>
    <xf numFmtId="0" fontId="92" fillId="0" borderId="1" xfId="0" applyFont="1" applyBorder="1" applyAlignment="1">
      <alignment horizontal="center"/>
    </xf>
    <xf numFmtId="0" fontId="92" fillId="0" borderId="1" xfId="0" applyFont="1" applyBorder="1"/>
    <xf numFmtId="0" fontId="97" fillId="0" borderId="1" xfId="0" applyFont="1" applyBorder="1"/>
    <xf numFmtId="173" fontId="93" fillId="0" borderId="1" xfId="0" applyNumberFormat="1" applyFont="1" applyBorder="1" applyAlignment="1">
      <alignment horizontal="center"/>
    </xf>
    <xf numFmtId="4" fontId="107" fillId="0" borderId="1" xfId="0" applyNumberFormat="1" applyFont="1" applyBorder="1"/>
    <xf numFmtId="173" fontId="108" fillId="0" borderId="0" xfId="0" applyNumberFormat="1" applyFont="1" applyAlignment="1">
      <alignment horizontal="right" vertical="top"/>
    </xf>
    <xf numFmtId="174" fontId="95" fillId="0" borderId="0" xfId="0" applyNumberFormat="1" applyFont="1" applyAlignment="1">
      <alignment vertical="center"/>
    </xf>
    <xf numFmtId="0" fontId="95" fillId="0" borderId="4" xfId="0" applyFont="1" applyBorder="1" applyAlignment="1">
      <alignment vertical="center"/>
    </xf>
    <xf numFmtId="0" fontId="97" fillId="0" borderId="0" xfId="0" applyFont="1" applyAlignment="1">
      <alignment horizontal="center"/>
    </xf>
    <xf numFmtId="0" fontId="95" fillId="0" borderId="4" xfId="0" applyFont="1" applyBorder="1" applyAlignment="1">
      <alignment horizontal="center" vertical="center" wrapText="1"/>
    </xf>
    <xf numFmtId="0" fontId="109" fillId="0" borderId="17" xfId="0" applyFont="1" applyBorder="1" applyAlignment="1">
      <alignment horizontal="center" vertical="center" wrapText="1"/>
    </xf>
    <xf numFmtId="0" fontId="109" fillId="0" borderId="18" xfId="0" applyFont="1" applyBorder="1" applyAlignment="1">
      <alignment horizontal="center" vertical="center" wrapText="1"/>
    </xf>
    <xf numFmtId="0" fontId="109" fillId="0" borderId="19" xfId="0" applyFont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0" fontId="95" fillId="0" borderId="12" xfId="0" applyFont="1" applyBorder="1" applyAlignment="1">
      <alignment vertical="center"/>
    </xf>
    <xf numFmtId="0" fontId="95" fillId="0" borderId="13" xfId="0" applyFont="1" applyBorder="1" applyAlignment="1">
      <alignment vertical="center"/>
    </xf>
    <xf numFmtId="166" fontId="110" fillId="0" borderId="13" xfId="0" applyNumberFormat="1" applyFont="1" applyBorder="1"/>
    <xf numFmtId="166" fontId="110" fillId="0" borderId="14" xfId="0" applyNumberFormat="1" applyFont="1" applyBorder="1"/>
    <xf numFmtId="0" fontId="96" fillId="0" borderId="4" xfId="0" applyFont="1" applyBorder="1"/>
    <xf numFmtId="0" fontId="96" fillId="0" borderId="15" xfId="0" applyFont="1" applyBorder="1"/>
    <xf numFmtId="166" fontId="96" fillId="0" borderId="0" xfId="0" applyNumberFormat="1" applyFont="1"/>
    <xf numFmtId="166" fontId="96" fillId="0" borderId="16" xfId="0" applyNumberFormat="1" applyFont="1" applyBorder="1"/>
    <xf numFmtId="0" fontId="109" fillId="0" borderId="15" xfId="0" applyFont="1" applyBorder="1" applyAlignment="1">
      <alignment horizontal="left" vertical="center"/>
    </xf>
    <xf numFmtId="0" fontId="109" fillId="0" borderId="0" xfId="0" applyFont="1" applyAlignment="1">
      <alignment horizontal="center" vertical="center"/>
    </xf>
    <xf numFmtId="166" fontId="109" fillId="0" borderId="0" xfId="0" applyNumberFormat="1" applyFont="1" applyAlignment="1">
      <alignment vertical="center"/>
    </xf>
    <xf numFmtId="166" fontId="109" fillId="0" borderId="16" xfId="0" applyNumberFormat="1" applyFont="1" applyBorder="1" applyAlignment="1">
      <alignment vertical="center"/>
    </xf>
    <xf numFmtId="0" fontId="95" fillId="0" borderId="15" xfId="0" applyFont="1" applyBorder="1" applyAlignment="1">
      <alignment vertical="center"/>
    </xf>
    <xf numFmtId="0" fontId="95" fillId="0" borderId="16" xfId="0" applyFont="1" applyBorder="1" applyAlignment="1">
      <alignment vertical="center"/>
    </xf>
    <xf numFmtId="0" fontId="95" fillId="0" borderId="20" xfId="0" applyFont="1" applyBorder="1" applyAlignment="1">
      <alignment vertical="center"/>
    </xf>
    <xf numFmtId="0" fontId="95" fillId="0" borderId="21" xfId="0" applyFont="1" applyBorder="1" applyAlignment="1">
      <alignment vertical="center"/>
    </xf>
    <xf numFmtId="0" fontId="95" fillId="0" borderId="22" xfId="0" applyFont="1" applyBorder="1" applyAlignment="1">
      <alignment vertical="center"/>
    </xf>
    <xf numFmtId="4" fontId="111" fillId="0" borderId="0" xfId="0" applyNumberFormat="1" applyFont="1" applyAlignment="1">
      <alignment vertical="center"/>
    </xf>
    <xf numFmtId="0" fontId="112" fillId="0" borderId="1" xfId="10" applyFont="1" applyAlignment="1">
      <alignment horizontal="center" vertical="center" wrapText="1"/>
    </xf>
    <xf numFmtId="0" fontId="114" fillId="0" borderId="1" xfId="10" applyFont="1" applyAlignment="1">
      <alignment horizontal="left" vertical="center" wrapText="1"/>
    </xf>
    <xf numFmtId="9" fontId="115" fillId="0" borderId="1" xfId="10" applyNumberFormat="1" applyFont="1" applyAlignment="1">
      <alignment horizontal="center" vertical="center" wrapText="1"/>
    </xf>
    <xf numFmtId="175" fontId="116" fillId="0" borderId="1" xfId="10" applyNumberFormat="1" applyFont="1" applyAlignment="1">
      <alignment vertical="top"/>
    </xf>
    <xf numFmtId="42" fontId="117" fillId="0" borderId="98" xfId="10" applyNumberFormat="1" applyFont="1" applyBorder="1" applyAlignment="1">
      <alignment vertical="top"/>
    </xf>
    <xf numFmtId="0" fontId="70" fillId="0" borderId="77" xfId="10" applyBorder="1" applyAlignment="1">
      <alignment vertical="top"/>
    </xf>
    <xf numFmtId="0" fontId="70" fillId="0" borderId="29" xfId="10" applyBorder="1" applyAlignment="1">
      <alignment vertical="center"/>
    </xf>
    <xf numFmtId="0" fontId="73" fillId="0" borderId="29" xfId="10" applyFont="1" applyBorder="1" applyAlignment="1">
      <alignment vertical="center"/>
    </xf>
    <xf numFmtId="0" fontId="73" fillId="0" borderId="29" xfId="10" applyFont="1" applyBorder="1" applyAlignment="1">
      <alignment horizontal="center" vertical="center"/>
    </xf>
    <xf numFmtId="0" fontId="73" fillId="0" borderId="99" xfId="10" applyFont="1" applyBorder="1" applyAlignment="1">
      <alignment vertical="center"/>
    </xf>
    <xf numFmtId="0" fontId="74" fillId="0" borderId="100" xfId="10" applyFont="1" applyBorder="1" applyAlignment="1">
      <alignment horizontal="center" vertical="center"/>
    </xf>
    <xf numFmtId="0" fontId="74" fillId="0" borderId="101" xfId="10" applyFont="1" applyBorder="1" applyAlignment="1">
      <alignment horizontal="center" vertical="center"/>
    </xf>
    <xf numFmtId="16" fontId="75" fillId="0" borderId="102" xfId="10" applyNumberFormat="1" applyFont="1" applyBorder="1" applyAlignment="1">
      <alignment horizontal="center" vertical="top" wrapText="1"/>
    </xf>
    <xf numFmtId="0" fontId="75" fillId="0" borderId="103" xfId="10" applyFont="1" applyBorder="1" applyAlignment="1">
      <alignment vertical="top" wrapText="1"/>
    </xf>
    <xf numFmtId="0" fontId="83" fillId="14" borderId="104" xfId="10" applyFont="1" applyFill="1" applyBorder="1" applyAlignment="1">
      <alignment horizontal="center"/>
    </xf>
    <xf numFmtId="0" fontId="74" fillId="14" borderId="105" xfId="10" applyFont="1" applyFill="1" applyBorder="1"/>
    <xf numFmtId="176" fontId="49" fillId="14" borderId="105" xfId="12" applyFont="1" applyFill="1" applyBorder="1" applyAlignment="1">
      <alignment horizontal="left"/>
    </xf>
    <xf numFmtId="4" fontId="118" fillId="14" borderId="105" xfId="10" applyNumberFormat="1" applyFont="1" applyFill="1" applyBorder="1" applyAlignment="1">
      <alignment horizontal="center"/>
    </xf>
    <xf numFmtId="4" fontId="118" fillId="14" borderId="106" xfId="10" applyNumberFormat="1" applyFont="1" applyFill="1" applyBorder="1" applyAlignment="1">
      <alignment horizontal="center"/>
    </xf>
    <xf numFmtId="0" fontId="83" fillId="14" borderId="107" xfId="10" applyFont="1" applyFill="1" applyBorder="1" applyAlignment="1">
      <alignment horizontal="center"/>
    </xf>
    <xf numFmtId="0" fontId="74" fillId="14" borderId="73" xfId="10" applyFont="1" applyFill="1" applyBorder="1"/>
    <xf numFmtId="176" fontId="49" fillId="14" borderId="73" xfId="12" applyFont="1" applyFill="1" applyBorder="1" applyAlignment="1">
      <alignment horizontal="left"/>
    </xf>
    <xf numFmtId="4" fontId="118" fillId="14" borderId="73" xfId="10" applyNumberFormat="1" applyFont="1" applyFill="1" applyBorder="1" applyAlignment="1">
      <alignment horizontal="center"/>
    </xf>
    <xf numFmtId="4" fontId="118" fillId="14" borderId="108" xfId="10" applyNumberFormat="1" applyFont="1" applyFill="1" applyBorder="1" applyAlignment="1">
      <alignment horizontal="center"/>
    </xf>
    <xf numFmtId="0" fontId="70" fillId="14" borderId="73" xfId="10" applyFill="1" applyBorder="1" applyAlignment="1">
      <alignment vertical="top" wrapText="1"/>
    </xf>
    <xf numFmtId="0" fontId="118" fillId="14" borderId="107" xfId="10" applyFont="1" applyFill="1" applyBorder="1" applyAlignment="1">
      <alignment horizontal="center"/>
    </xf>
    <xf numFmtId="176" fontId="68" fillId="14" borderId="73" xfId="12" applyFont="1" applyFill="1" applyBorder="1" applyAlignment="1">
      <alignment horizontal="left"/>
    </xf>
    <xf numFmtId="3" fontId="118" fillId="14" borderId="73" xfId="10" applyNumberFormat="1" applyFont="1" applyFill="1" applyBorder="1" applyAlignment="1">
      <alignment horizontal="center"/>
    </xf>
    <xf numFmtId="3" fontId="118" fillId="14" borderId="108" xfId="10" applyNumberFormat="1" applyFont="1" applyFill="1" applyBorder="1" applyAlignment="1">
      <alignment horizontal="center"/>
    </xf>
    <xf numFmtId="3" fontId="118" fillId="14" borderId="109" xfId="10" applyNumberFormat="1" applyFont="1" applyFill="1" applyBorder="1" applyAlignment="1">
      <alignment horizontal="center"/>
    </xf>
    <xf numFmtId="3" fontId="118" fillId="14" borderId="1" xfId="10" applyNumberFormat="1" applyFont="1" applyFill="1" applyAlignment="1">
      <alignment horizontal="center"/>
    </xf>
    <xf numFmtId="0" fontId="68" fillId="0" borderId="73" xfId="10" applyFont="1" applyBorder="1" applyAlignment="1" applyProtection="1">
      <alignment vertical="center" wrapText="1"/>
      <protection locked="0"/>
    </xf>
    <xf numFmtId="4" fontId="119" fillId="14" borderId="110" xfId="10" applyNumberFormat="1" applyFont="1" applyFill="1" applyBorder="1" applyAlignment="1">
      <alignment horizontal="center"/>
    </xf>
    <xf numFmtId="4" fontId="119" fillId="14" borderId="1" xfId="10" applyNumberFormat="1" applyFont="1" applyFill="1" applyAlignment="1">
      <alignment horizontal="center"/>
    </xf>
    <xf numFmtId="0" fontId="68" fillId="14" borderId="107" xfId="10" applyFont="1" applyFill="1" applyBorder="1" applyAlignment="1">
      <alignment horizontal="center"/>
    </xf>
    <xf numFmtId="0" fontId="68" fillId="0" borderId="73" xfId="10" applyFont="1" applyBorder="1" applyAlignment="1">
      <alignment vertical="top"/>
    </xf>
    <xf numFmtId="176" fontId="68" fillId="14" borderId="73" xfId="12" applyFont="1" applyFill="1" applyBorder="1" applyAlignment="1">
      <alignment horizontal="left" wrapText="1"/>
    </xf>
    <xf numFmtId="4" fontId="68" fillId="14" borderId="73" xfId="10" applyNumberFormat="1" applyFont="1" applyFill="1" applyBorder="1" applyAlignment="1">
      <alignment horizontal="center"/>
    </xf>
    <xf numFmtId="3" fontId="68" fillId="14" borderId="73" xfId="10" applyNumberFormat="1" applyFont="1" applyFill="1" applyBorder="1" applyAlignment="1">
      <alignment horizontal="center"/>
    </xf>
    <xf numFmtId="3" fontId="68" fillId="14" borderId="108" xfId="10" applyNumberFormat="1" applyFont="1" applyFill="1" applyBorder="1" applyAlignment="1">
      <alignment horizontal="center"/>
    </xf>
    <xf numFmtId="176" fontId="49" fillId="14" borderId="73" xfId="12" applyFont="1" applyFill="1" applyBorder="1" applyAlignment="1">
      <alignment horizontal="left" wrapText="1"/>
    </xf>
    <xf numFmtId="3" fontId="70" fillId="0" borderId="1" xfId="10" applyNumberFormat="1" applyAlignment="1">
      <alignment vertical="top"/>
    </xf>
    <xf numFmtId="1" fontId="118" fillId="14" borderId="107" xfId="10" applyNumberFormat="1" applyFont="1" applyFill="1" applyBorder="1" applyAlignment="1">
      <alignment horizontal="center" vertical="center"/>
    </xf>
    <xf numFmtId="0" fontId="49" fillId="14" borderId="73" xfId="10" applyFont="1" applyFill="1" applyBorder="1" applyAlignment="1">
      <alignment horizontal="left"/>
    </xf>
    <xf numFmtId="0" fontId="68" fillId="14" borderId="73" xfId="10" applyFont="1" applyFill="1" applyBorder="1" applyAlignment="1">
      <alignment horizontal="center"/>
    </xf>
    <xf numFmtId="1" fontId="118" fillId="14" borderId="107" xfId="10" applyNumberFormat="1" applyFont="1" applyFill="1" applyBorder="1" applyAlignment="1">
      <alignment horizontal="center"/>
    </xf>
    <xf numFmtId="0" fontId="48" fillId="14" borderId="73" xfId="10" applyFont="1" applyFill="1" applyBorder="1" applyAlignment="1">
      <alignment vertical="top" wrapText="1"/>
    </xf>
    <xf numFmtId="0" fontId="68" fillId="14" borderId="73" xfId="10" applyFont="1" applyFill="1" applyBorder="1" applyAlignment="1">
      <alignment horizontal="left"/>
    </xf>
    <xf numFmtId="3" fontId="118" fillId="14" borderId="73" xfId="10" applyNumberFormat="1" applyFont="1" applyFill="1" applyBorder="1" applyAlignment="1">
      <alignment horizontal="center" vertical="center"/>
    </xf>
    <xf numFmtId="0" fontId="118" fillId="14" borderId="73" xfId="10" applyFont="1" applyFill="1" applyBorder="1" applyAlignment="1">
      <alignment horizontal="left"/>
    </xf>
    <xf numFmtId="0" fontId="118" fillId="14" borderId="73" xfId="10" applyFont="1" applyFill="1" applyBorder="1" applyAlignment="1">
      <alignment horizontal="center"/>
    </xf>
    <xf numFmtId="1" fontId="118" fillId="14" borderId="111" xfId="10" applyNumberFormat="1" applyFont="1" applyFill="1" applyBorder="1" applyAlignment="1">
      <alignment horizontal="center"/>
    </xf>
    <xf numFmtId="0" fontId="48" fillId="14" borderId="112" xfId="10" applyFont="1" applyFill="1" applyBorder="1" applyAlignment="1">
      <alignment vertical="top" wrapText="1"/>
    </xf>
    <xf numFmtId="0" fontId="68" fillId="14" borderId="112" xfId="10" applyFont="1" applyFill="1" applyBorder="1" applyAlignment="1">
      <alignment horizontal="left"/>
    </xf>
    <xf numFmtId="0" fontId="68" fillId="14" borderId="112" xfId="10" applyFont="1" applyFill="1" applyBorder="1" applyAlignment="1">
      <alignment horizontal="center"/>
    </xf>
    <xf numFmtId="3" fontId="118" fillId="14" borderId="112" xfId="10" applyNumberFormat="1" applyFont="1" applyFill="1" applyBorder="1" applyAlignment="1">
      <alignment horizontal="center" vertical="center"/>
    </xf>
    <xf numFmtId="3" fontId="118" fillId="14" borderId="113" xfId="10" applyNumberFormat="1" applyFont="1" applyFill="1" applyBorder="1" applyAlignment="1">
      <alignment horizontal="center"/>
    </xf>
    <xf numFmtId="1" fontId="83" fillId="14" borderId="1" xfId="10" applyNumberFormat="1" applyFont="1" applyFill="1" applyAlignment="1">
      <alignment horizontal="center"/>
    </xf>
    <xf numFmtId="0" fontId="48" fillId="14" borderId="1" xfId="10" applyFont="1" applyFill="1" applyAlignment="1">
      <alignment vertical="top" wrapText="1"/>
    </xf>
    <xf numFmtId="0" fontId="68" fillId="14" borderId="1" xfId="10" applyFont="1" applyFill="1" applyAlignment="1">
      <alignment horizontal="left"/>
    </xf>
    <xf numFmtId="0" fontId="68" fillId="14" borderId="1" xfId="10" applyFont="1" applyFill="1" applyAlignment="1">
      <alignment horizontal="center"/>
    </xf>
    <xf numFmtId="1" fontId="118" fillId="14" borderId="1" xfId="10" applyNumberFormat="1" applyFont="1" applyFill="1" applyAlignment="1">
      <alignment horizontal="center" vertical="center"/>
    </xf>
    <xf numFmtId="4" fontId="118" fillId="14" borderId="1" xfId="10" applyNumberFormat="1" applyFont="1" applyFill="1" applyAlignment="1">
      <alignment horizontal="center"/>
    </xf>
    <xf numFmtId="1" fontId="53" fillId="14" borderId="1" xfId="10" applyNumberFormat="1" applyFont="1" applyFill="1" applyAlignment="1">
      <alignment horizontal="center"/>
    </xf>
    <xf numFmtId="0" fontId="49" fillId="14" borderId="1" xfId="10" applyFont="1" applyFill="1" applyAlignment="1">
      <alignment vertical="top" wrapText="1"/>
    </xf>
    <xf numFmtId="0" fontId="49" fillId="14" borderId="1" xfId="10" applyFont="1" applyFill="1" applyAlignment="1">
      <alignment horizontal="left"/>
    </xf>
    <xf numFmtId="0" fontId="48" fillId="14" borderId="1" xfId="10" applyFont="1" applyFill="1" applyAlignment="1">
      <alignment horizontal="center"/>
    </xf>
    <xf numFmtId="1" fontId="56" fillId="14" borderId="1" xfId="10" applyNumberFormat="1" applyFont="1" applyFill="1" applyAlignment="1">
      <alignment horizontal="center" vertical="center"/>
    </xf>
    <xf numFmtId="4" fontId="70" fillId="0" borderId="1" xfId="10" applyNumberFormat="1" applyAlignment="1">
      <alignment vertical="top"/>
    </xf>
    <xf numFmtId="0" fontId="68" fillId="14" borderId="119" xfId="10" applyFont="1" applyFill="1" applyBorder="1" applyAlignment="1">
      <alignment horizontal="left"/>
    </xf>
    <xf numFmtId="0" fontId="83" fillId="14" borderId="120" xfId="10" applyFont="1" applyFill="1" applyBorder="1" applyAlignment="1">
      <alignment horizontal="center"/>
    </xf>
    <xf numFmtId="0" fontId="70" fillId="14" borderId="121" xfId="10" applyFill="1" applyBorder="1" applyAlignment="1">
      <alignment vertical="top" wrapText="1"/>
    </xf>
    <xf numFmtId="176" fontId="68" fillId="14" borderId="119" xfId="12" applyFont="1" applyFill="1" applyBorder="1" applyAlignment="1">
      <alignment horizontal="left"/>
    </xf>
    <xf numFmtId="4" fontId="118" fillId="14" borderId="122" xfId="10" applyNumberFormat="1" applyFont="1" applyFill="1" applyBorder="1" applyAlignment="1">
      <alignment horizontal="center"/>
    </xf>
    <xf numFmtId="3" fontId="118" fillId="14" borderId="122" xfId="10" applyNumberFormat="1" applyFont="1" applyFill="1" applyBorder="1" applyAlignment="1">
      <alignment horizontal="center"/>
    </xf>
    <xf numFmtId="3" fontId="118" fillId="14" borderId="123" xfId="10" applyNumberFormat="1" applyFont="1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48" fillId="0" borderId="73" xfId="0" applyFont="1" applyBorder="1" applyAlignment="1">
      <alignment vertical="center" wrapText="1"/>
    </xf>
    <xf numFmtId="0" fontId="48" fillId="0" borderId="73" xfId="0" applyFont="1" applyBorder="1" applyAlignment="1">
      <alignment horizontal="center" vertical="center"/>
    </xf>
    <xf numFmtId="170" fontId="0" fillId="0" borderId="73" xfId="0" applyNumberFormat="1" applyBorder="1" applyAlignment="1">
      <alignment horizontal="center" vertical="center"/>
    </xf>
    <xf numFmtId="171" fontId="0" fillId="0" borderId="73" xfId="0" applyNumberFormat="1" applyBorder="1" applyAlignment="1">
      <alignment vertical="center"/>
    </xf>
    <xf numFmtId="0" fontId="48" fillId="0" borderId="73" xfId="0" applyFont="1" applyBorder="1" applyAlignment="1">
      <alignment vertical="top" wrapText="1"/>
    </xf>
    <xf numFmtId="0" fontId="0" fillId="0" borderId="73" xfId="0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5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5" fillId="3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73" fontId="94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73" fontId="94" fillId="0" borderId="97" xfId="0" applyNumberFormat="1" applyFont="1" applyBorder="1" applyAlignment="1">
      <alignment horizontal="center"/>
    </xf>
    <xf numFmtId="0" fontId="48" fillId="0" borderId="34" xfId="2" applyBorder="1" applyAlignment="1">
      <alignment horizontal="left" vertical="center"/>
    </xf>
    <xf numFmtId="2" fontId="50" fillId="0" borderId="35" xfId="2" applyNumberFormat="1" applyFont="1" applyBorder="1" applyAlignment="1">
      <alignment horizontal="left" vertical="center"/>
    </xf>
    <xf numFmtId="2" fontId="48" fillId="0" borderId="34" xfId="2" applyNumberFormat="1" applyBorder="1" applyAlignment="1">
      <alignment vertical="center"/>
    </xf>
    <xf numFmtId="2" fontId="50" fillId="0" borderId="46" xfId="2" applyNumberFormat="1" applyFont="1" applyBorder="1" applyAlignment="1">
      <alignment horizontal="center" vertical="center"/>
    </xf>
    <xf numFmtId="0" fontId="53" fillId="0" borderId="77" xfId="10" applyFont="1" applyBorder="1" applyAlignment="1">
      <alignment horizontal="center" vertical="top"/>
    </xf>
    <xf numFmtId="0" fontId="70" fillId="0" borderId="1" xfId="10" applyAlignment="1">
      <alignment horizontal="center" vertical="center"/>
    </xf>
    <xf numFmtId="0" fontId="70" fillId="0" borderId="77" xfId="10" applyBorder="1" applyAlignment="1">
      <alignment horizontal="center" vertical="center"/>
    </xf>
    <xf numFmtId="0" fontId="113" fillId="0" borderId="1" xfId="10" applyFont="1" applyAlignment="1">
      <alignment horizontal="center" vertical="center" wrapText="1"/>
    </xf>
    <xf numFmtId="0" fontId="73" fillId="0" borderId="77" xfId="10" applyFont="1" applyBorder="1" applyAlignment="1">
      <alignment horizontal="center" vertical="top"/>
    </xf>
    <xf numFmtId="0" fontId="48" fillId="0" borderId="114" xfId="10" applyFont="1" applyBorder="1" applyAlignment="1">
      <alignment horizontal="left" wrapText="1"/>
    </xf>
    <xf numFmtId="0" fontId="48" fillId="0" borderId="62" xfId="10" applyFont="1" applyBorder="1" applyAlignment="1">
      <alignment horizontal="left" wrapText="1"/>
    </xf>
    <xf numFmtId="0" fontId="48" fillId="0" borderId="115" xfId="10" applyFont="1" applyBorder="1" applyAlignment="1">
      <alignment horizontal="left" wrapText="1"/>
    </xf>
    <xf numFmtId="0" fontId="48" fillId="0" borderId="116" xfId="10" applyFont="1" applyBorder="1" applyAlignment="1">
      <alignment horizontal="left" vertical="top" wrapText="1"/>
    </xf>
    <xf numFmtId="0" fontId="48" fillId="0" borderId="117" xfId="10" applyFont="1" applyBorder="1" applyAlignment="1">
      <alignment horizontal="left" vertical="top" wrapText="1"/>
    </xf>
    <xf numFmtId="0" fontId="48" fillId="0" borderId="118" xfId="10" applyFont="1" applyBorder="1" applyAlignment="1">
      <alignment horizontal="left" vertical="top" wrapText="1"/>
    </xf>
    <xf numFmtId="0" fontId="88" fillId="0" borderId="94" xfId="11" applyFont="1" applyBorder="1" applyAlignment="1">
      <alignment horizontal="left" vertical="top" wrapText="1"/>
    </xf>
    <xf numFmtId="0" fontId="88" fillId="0" borderId="95" xfId="11" applyFont="1" applyBorder="1" applyAlignment="1">
      <alignment horizontal="left" vertical="top" wrapText="1"/>
    </xf>
    <xf numFmtId="0" fontId="88" fillId="0" borderId="96" xfId="11" applyFont="1" applyBorder="1" applyAlignment="1">
      <alignment horizontal="left" vertical="top" wrapText="1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  <xf numFmtId="49" fontId="25" fillId="0" borderId="0" xfId="0" applyNumberFormat="1" applyFont="1" applyAlignment="1">
      <alignment horizontal="left" vertical="center" wrapText="1"/>
    </xf>
  </cellXfs>
  <cellStyles count="13">
    <cellStyle name="Celá čísla" xfId="3" xr:uid="{00000000-0005-0000-0000-000000000000}"/>
    <cellStyle name="Excel Built-in Normal" xfId="4" xr:uid="{00000000-0005-0000-0000-000001000000}"/>
    <cellStyle name="Hypertextový odkaz" xfId="1" builtinId="8"/>
    <cellStyle name="Normální" xfId="0" builtinId="0" customBuiltin="1"/>
    <cellStyle name="Normální 2" xfId="2" xr:uid="{00000000-0005-0000-0000-000004000000}"/>
    <cellStyle name="Normální 2 2" xfId="7" xr:uid="{00000000-0005-0000-0000-000005000000}"/>
    <cellStyle name="Normální 3" xfId="8" xr:uid="{00000000-0005-0000-0000-000006000000}"/>
    <cellStyle name="Normální 3 2" xfId="9" xr:uid="{00000000-0005-0000-0000-000007000000}"/>
    <cellStyle name="Normální 4" xfId="10" xr:uid="{00000000-0005-0000-0000-000008000000}"/>
    <cellStyle name="Normální 5" xfId="11" xr:uid="{00000000-0005-0000-0000-000009000000}"/>
    <cellStyle name="normální_5463_04_NUC_XX01_FOT_200_Hala17_070405" xfId="6" xr:uid="{00000000-0005-0000-0000-00000A000000}"/>
    <cellStyle name="normální_SO 01.5_Stoka A3_090223" xfId="5" xr:uid="{00000000-0005-0000-0000-00000B000000}"/>
    <cellStyle name="Styl 1" xfId="12" xr:uid="{00000000-0005-0000-0000-00000C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Akce_20\Zdiby\HT%20v&#253;po&#269;ty%20ZDIB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\disk%20d\DATA\Akce_20\Zdiby\HT%20v&#253;po&#269;ty%20ZDIB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Dokumenty\Technick&#233;%20zpr&#225;vy%2098\Z&#225;kupy\V&#253;po&#269;ty%20ZAKU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drotechnické výpočty I.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967031132" TargetMode="External"/><Relationship Id="rId117" Type="http://schemas.openxmlformats.org/officeDocument/2006/relationships/hyperlink" Target="https://podminky.urs.cz/item/CS_URS_2023_02/784161511" TargetMode="External"/><Relationship Id="rId21" Type="http://schemas.openxmlformats.org/officeDocument/2006/relationships/hyperlink" Target="https://podminky.urs.cz/item/CS_URS_2023_02/953993321" TargetMode="External"/><Relationship Id="rId42" Type="http://schemas.openxmlformats.org/officeDocument/2006/relationships/hyperlink" Target="https://podminky.urs.cz/item/CS_URS_2023_02/997013631" TargetMode="External"/><Relationship Id="rId47" Type="http://schemas.openxmlformats.org/officeDocument/2006/relationships/hyperlink" Target="https://podminky.urs.cz/item/CS_URS_2023_02/735111810" TargetMode="External"/><Relationship Id="rId63" Type="http://schemas.openxmlformats.org/officeDocument/2006/relationships/hyperlink" Target="https://podminky.urs.cz/item/CS_URS_2023_02/766663912" TargetMode="External"/><Relationship Id="rId68" Type="http://schemas.openxmlformats.org/officeDocument/2006/relationships/hyperlink" Target="https://podminky.urs.cz/item/CS_URS_2023_02/998766201" TargetMode="External"/><Relationship Id="rId84" Type="http://schemas.openxmlformats.org/officeDocument/2006/relationships/hyperlink" Target="https://podminky.urs.cz/item/CS_URS_2023_02/775141122" TargetMode="External"/><Relationship Id="rId89" Type="http://schemas.openxmlformats.org/officeDocument/2006/relationships/hyperlink" Target="https://podminky.urs.cz/item/CS_URS_2023_02/776111116" TargetMode="External"/><Relationship Id="rId112" Type="http://schemas.openxmlformats.org/officeDocument/2006/relationships/hyperlink" Target="https://podminky.urs.cz/item/CS_URS_2023_02/783317101" TargetMode="External"/><Relationship Id="rId16" Type="http://schemas.openxmlformats.org/officeDocument/2006/relationships/hyperlink" Target="https://podminky.urs.cz/item/CS_URS_2023_02/899101211" TargetMode="External"/><Relationship Id="rId107" Type="http://schemas.openxmlformats.org/officeDocument/2006/relationships/hyperlink" Target="https://podminky.urs.cz/item/CS_URS_2023_02/783301303" TargetMode="External"/><Relationship Id="rId11" Type="http://schemas.openxmlformats.org/officeDocument/2006/relationships/hyperlink" Target="https://podminky.urs.cz/item/CS_URS_2023_02/619995001" TargetMode="External"/><Relationship Id="rId32" Type="http://schemas.openxmlformats.org/officeDocument/2006/relationships/hyperlink" Target="https://podminky.urs.cz/item/CS_URS_2023_02/977151119" TargetMode="External"/><Relationship Id="rId37" Type="http://schemas.openxmlformats.org/officeDocument/2006/relationships/hyperlink" Target="https://podminky.urs.cz/item/CS_URS_2023_02/978013191" TargetMode="External"/><Relationship Id="rId53" Type="http://schemas.openxmlformats.org/officeDocument/2006/relationships/hyperlink" Target="https://podminky.urs.cz/item/CS_URS_2023_02/763113341" TargetMode="External"/><Relationship Id="rId58" Type="http://schemas.openxmlformats.org/officeDocument/2006/relationships/hyperlink" Target="https://podminky.urs.cz/item/CS_URS_2023_02/998763401" TargetMode="External"/><Relationship Id="rId74" Type="http://schemas.openxmlformats.org/officeDocument/2006/relationships/hyperlink" Target="https://podminky.urs.cz/item/CS_URS_2023_02/771274313" TargetMode="External"/><Relationship Id="rId79" Type="http://schemas.openxmlformats.org/officeDocument/2006/relationships/hyperlink" Target="https://podminky.urs.cz/item/CS_URS_2023_02/771574514" TargetMode="External"/><Relationship Id="rId102" Type="http://schemas.openxmlformats.org/officeDocument/2006/relationships/hyperlink" Target="https://podminky.urs.cz/item/CS_URS_2023_02/783106805" TargetMode="External"/><Relationship Id="rId5" Type="http://schemas.openxmlformats.org/officeDocument/2006/relationships/hyperlink" Target="https://podminky.urs.cz/item/CS_URS_2023_02/612135101" TargetMode="External"/><Relationship Id="rId90" Type="http://schemas.openxmlformats.org/officeDocument/2006/relationships/hyperlink" Target="https://podminky.urs.cz/item/CS_URS_2023_02/776201812" TargetMode="External"/><Relationship Id="rId95" Type="http://schemas.openxmlformats.org/officeDocument/2006/relationships/hyperlink" Target="https://podminky.urs.cz/item/CS_URS_2023_02/781474154" TargetMode="External"/><Relationship Id="rId22" Type="http://schemas.openxmlformats.org/officeDocument/2006/relationships/hyperlink" Target="https://podminky.urs.cz/item/CS_URS_2023_02/962022390" TargetMode="External"/><Relationship Id="rId27" Type="http://schemas.openxmlformats.org/officeDocument/2006/relationships/hyperlink" Target="https://podminky.urs.cz/item/CS_URS_2023_02/968062455" TargetMode="External"/><Relationship Id="rId43" Type="http://schemas.openxmlformats.org/officeDocument/2006/relationships/hyperlink" Target="https://podminky.urs.cz/item/CS_URS_2023_02/998018001" TargetMode="External"/><Relationship Id="rId48" Type="http://schemas.openxmlformats.org/officeDocument/2006/relationships/hyperlink" Target="https://podminky.urs.cz/item/CS_URS_2023_02/751111812" TargetMode="External"/><Relationship Id="rId64" Type="http://schemas.openxmlformats.org/officeDocument/2006/relationships/hyperlink" Target="https://podminky.urs.cz/item/CS_URS_2023_02/766682111" TargetMode="External"/><Relationship Id="rId69" Type="http://schemas.openxmlformats.org/officeDocument/2006/relationships/hyperlink" Target="https://podminky.urs.cz/item/CS_URS_2023_02/767812611" TargetMode="External"/><Relationship Id="rId113" Type="http://schemas.openxmlformats.org/officeDocument/2006/relationships/hyperlink" Target="https://podminky.urs.cz/item/CS_URS_2023_02/783903150" TargetMode="External"/><Relationship Id="rId118" Type="http://schemas.openxmlformats.org/officeDocument/2006/relationships/hyperlink" Target="https://podminky.urs.cz/item/CS_URS_2023_02/784171111" TargetMode="External"/><Relationship Id="rId80" Type="http://schemas.openxmlformats.org/officeDocument/2006/relationships/hyperlink" Target="https://podminky.urs.cz/item/CS_URS_2023_02/771574514" TargetMode="External"/><Relationship Id="rId85" Type="http://schemas.openxmlformats.org/officeDocument/2006/relationships/hyperlink" Target="https://podminky.urs.cz/item/CS_URS_2023_02/775429121" TargetMode="External"/><Relationship Id="rId12" Type="http://schemas.openxmlformats.org/officeDocument/2006/relationships/hyperlink" Target="https://podminky.urs.cz/item/CS_URS_2023_02/629991011" TargetMode="External"/><Relationship Id="rId17" Type="http://schemas.openxmlformats.org/officeDocument/2006/relationships/hyperlink" Target="https://podminky.urs.cz/item/CS_URS_2023_02/899102112" TargetMode="External"/><Relationship Id="rId33" Type="http://schemas.openxmlformats.org/officeDocument/2006/relationships/hyperlink" Target="https://podminky.urs.cz/item/CS_URS_2023_02/977151129" TargetMode="External"/><Relationship Id="rId38" Type="http://schemas.openxmlformats.org/officeDocument/2006/relationships/hyperlink" Target="https://podminky.urs.cz/item/CS_URS_2023_02/978013191" TargetMode="External"/><Relationship Id="rId59" Type="http://schemas.openxmlformats.org/officeDocument/2006/relationships/hyperlink" Target="https://podminky.urs.cz/item/CS_URS_2023_02/766623911" TargetMode="External"/><Relationship Id="rId103" Type="http://schemas.openxmlformats.org/officeDocument/2006/relationships/hyperlink" Target="https://podminky.urs.cz/item/CS_URS_2023_02/783113101" TargetMode="External"/><Relationship Id="rId108" Type="http://schemas.openxmlformats.org/officeDocument/2006/relationships/hyperlink" Target="https://podminky.urs.cz/item/CS_URS_2023_02/783301311" TargetMode="External"/><Relationship Id="rId54" Type="http://schemas.openxmlformats.org/officeDocument/2006/relationships/hyperlink" Target="https://podminky.urs.cz/item/CS_URS_2023_02/763121453" TargetMode="External"/><Relationship Id="rId70" Type="http://schemas.openxmlformats.org/officeDocument/2006/relationships/hyperlink" Target="https://podminky.urs.cz/item/CS_URS_2023_02/767893816" TargetMode="External"/><Relationship Id="rId75" Type="http://schemas.openxmlformats.org/officeDocument/2006/relationships/hyperlink" Target="https://podminky.urs.cz/item/CS_URS_2023_02/771274333" TargetMode="External"/><Relationship Id="rId91" Type="http://schemas.openxmlformats.org/officeDocument/2006/relationships/hyperlink" Target="https://podminky.urs.cz/item/CS_URS_2023_02/776410811" TargetMode="External"/><Relationship Id="rId96" Type="http://schemas.openxmlformats.org/officeDocument/2006/relationships/hyperlink" Target="https://podminky.urs.cz/item/CS_URS_2023_02/781492351" TargetMode="External"/><Relationship Id="rId1" Type="http://schemas.openxmlformats.org/officeDocument/2006/relationships/hyperlink" Target="https://podminky.urs.cz/item/CS_URS_2023_02/319201321" TargetMode="External"/><Relationship Id="rId6" Type="http://schemas.openxmlformats.org/officeDocument/2006/relationships/hyperlink" Target="https://podminky.urs.cz/item/CS_URS_2023_02/612315122" TargetMode="External"/><Relationship Id="rId23" Type="http://schemas.openxmlformats.org/officeDocument/2006/relationships/hyperlink" Target="https://podminky.urs.cz/item/CS_URS_2023_02/962031132" TargetMode="External"/><Relationship Id="rId28" Type="http://schemas.openxmlformats.org/officeDocument/2006/relationships/hyperlink" Target="https://podminky.urs.cz/item/CS_URS_2023_02/968072455" TargetMode="External"/><Relationship Id="rId49" Type="http://schemas.openxmlformats.org/officeDocument/2006/relationships/hyperlink" Target="https://podminky.urs.cz/item/CS_URS_2023_02/751711858" TargetMode="External"/><Relationship Id="rId114" Type="http://schemas.openxmlformats.org/officeDocument/2006/relationships/hyperlink" Target="https://podminky.urs.cz/item/CS_URS_2023_02/784111031" TargetMode="External"/><Relationship Id="rId119" Type="http://schemas.openxmlformats.org/officeDocument/2006/relationships/hyperlink" Target="https://podminky.urs.cz/item/CS_URS_2023_02/784312021" TargetMode="External"/><Relationship Id="rId44" Type="http://schemas.openxmlformats.org/officeDocument/2006/relationships/hyperlink" Target="https://podminky.urs.cz/item/CS_URS_2023_02/711113117" TargetMode="External"/><Relationship Id="rId60" Type="http://schemas.openxmlformats.org/officeDocument/2006/relationships/hyperlink" Target="https://podminky.urs.cz/item/CS_URS_2023_02/766660171" TargetMode="External"/><Relationship Id="rId65" Type="http://schemas.openxmlformats.org/officeDocument/2006/relationships/hyperlink" Target="https://podminky.urs.cz/item/CS_URS_2023_02/766691911" TargetMode="External"/><Relationship Id="rId81" Type="http://schemas.openxmlformats.org/officeDocument/2006/relationships/hyperlink" Target="https://podminky.urs.cz/item/CS_URS_2023_02/771591184" TargetMode="External"/><Relationship Id="rId86" Type="http://schemas.openxmlformats.org/officeDocument/2006/relationships/hyperlink" Target="https://podminky.urs.cz/item/CS_URS_2023_02/775511599" TargetMode="External"/><Relationship Id="rId4" Type="http://schemas.openxmlformats.org/officeDocument/2006/relationships/hyperlink" Target="https://podminky.urs.cz/item/CS_URS_2023_02/611315417" TargetMode="External"/><Relationship Id="rId9" Type="http://schemas.openxmlformats.org/officeDocument/2006/relationships/hyperlink" Target="https://podminky.urs.cz/item/CS_URS_2023_02/612324111" TargetMode="External"/><Relationship Id="rId13" Type="http://schemas.openxmlformats.org/officeDocument/2006/relationships/hyperlink" Target="https://podminky.urs.cz/item/CS_URS_2023_02/631312141" TargetMode="External"/><Relationship Id="rId18" Type="http://schemas.openxmlformats.org/officeDocument/2006/relationships/hyperlink" Target="https://podminky.urs.cz/item/CS_URS_2023_02/952901111" TargetMode="External"/><Relationship Id="rId39" Type="http://schemas.openxmlformats.org/officeDocument/2006/relationships/hyperlink" Target="https://podminky.urs.cz/item/CS_URS_2023_02/997013211" TargetMode="External"/><Relationship Id="rId109" Type="http://schemas.openxmlformats.org/officeDocument/2006/relationships/hyperlink" Target="https://podminky.urs.cz/item/CS_URS_2023_02/783306807" TargetMode="External"/><Relationship Id="rId34" Type="http://schemas.openxmlformats.org/officeDocument/2006/relationships/hyperlink" Target="https://podminky.urs.cz/item/CS_URS_2023_02/977151131" TargetMode="External"/><Relationship Id="rId50" Type="http://schemas.openxmlformats.org/officeDocument/2006/relationships/hyperlink" Target="https://podminky.urs.cz/item/CS_URS_2023_02/751721811" TargetMode="External"/><Relationship Id="rId55" Type="http://schemas.openxmlformats.org/officeDocument/2006/relationships/hyperlink" Target="https://podminky.urs.cz/item/CS_URS_2023_02/763121455" TargetMode="External"/><Relationship Id="rId76" Type="http://schemas.openxmlformats.org/officeDocument/2006/relationships/hyperlink" Target="https://podminky.urs.cz/item/CS_URS_2023_02/771473810" TargetMode="External"/><Relationship Id="rId97" Type="http://schemas.openxmlformats.org/officeDocument/2006/relationships/hyperlink" Target="https://podminky.urs.cz/item/CS_URS_2023_02/781495211" TargetMode="External"/><Relationship Id="rId104" Type="http://schemas.openxmlformats.org/officeDocument/2006/relationships/hyperlink" Target="https://podminky.urs.cz/item/CS_URS_2023_02/783114101" TargetMode="External"/><Relationship Id="rId120" Type="http://schemas.openxmlformats.org/officeDocument/2006/relationships/hyperlink" Target="https://podminky.urs.cz/item/CS_URS_2023_02/HZS1291" TargetMode="External"/><Relationship Id="rId7" Type="http://schemas.openxmlformats.org/officeDocument/2006/relationships/hyperlink" Target="https://podminky.urs.cz/item/CS_URS_2023_02/612315302" TargetMode="External"/><Relationship Id="rId71" Type="http://schemas.openxmlformats.org/officeDocument/2006/relationships/hyperlink" Target="https://podminky.urs.cz/item/CS_URS_2023_02/998767201" TargetMode="External"/><Relationship Id="rId92" Type="http://schemas.openxmlformats.org/officeDocument/2006/relationships/hyperlink" Target="https://podminky.urs.cz/item/CS_URS_2023_02/998776201" TargetMode="External"/><Relationship Id="rId2" Type="http://schemas.openxmlformats.org/officeDocument/2006/relationships/hyperlink" Target="https://podminky.urs.cz/item/CS_URS_2023_02/340236211" TargetMode="External"/><Relationship Id="rId29" Type="http://schemas.openxmlformats.org/officeDocument/2006/relationships/hyperlink" Target="https://podminky.urs.cz/item/CS_URS_2023_02/974031285" TargetMode="External"/><Relationship Id="rId24" Type="http://schemas.openxmlformats.org/officeDocument/2006/relationships/hyperlink" Target="https://podminky.urs.cz/item/CS_URS_2023_02/965046111" TargetMode="External"/><Relationship Id="rId40" Type="http://schemas.openxmlformats.org/officeDocument/2006/relationships/hyperlink" Target="https://podminky.urs.cz/item/CS_URS_2023_02/997013509" TargetMode="External"/><Relationship Id="rId45" Type="http://schemas.openxmlformats.org/officeDocument/2006/relationships/hyperlink" Target="https://podminky.urs.cz/item/CS_URS_2023_02/711113127" TargetMode="External"/><Relationship Id="rId66" Type="http://schemas.openxmlformats.org/officeDocument/2006/relationships/hyperlink" Target="https://podminky.urs.cz/item/CS_URS_2023_02/766812820" TargetMode="External"/><Relationship Id="rId87" Type="http://schemas.openxmlformats.org/officeDocument/2006/relationships/hyperlink" Target="https://podminky.urs.cz/item/CS_URS_2023_02/775591411" TargetMode="External"/><Relationship Id="rId110" Type="http://schemas.openxmlformats.org/officeDocument/2006/relationships/hyperlink" Target="https://podminky.urs.cz/item/CS_URS_2023_02/783314201" TargetMode="External"/><Relationship Id="rId115" Type="http://schemas.openxmlformats.org/officeDocument/2006/relationships/hyperlink" Target="https://podminky.urs.cz/item/CS_URS_2023_02/784121001" TargetMode="External"/><Relationship Id="rId61" Type="http://schemas.openxmlformats.org/officeDocument/2006/relationships/hyperlink" Target="https://podminky.urs.cz/item/CS_URS_2023_02/766660411" TargetMode="External"/><Relationship Id="rId82" Type="http://schemas.openxmlformats.org/officeDocument/2006/relationships/hyperlink" Target="https://podminky.urs.cz/item/CS_URS_2023_02/771592011" TargetMode="External"/><Relationship Id="rId19" Type="http://schemas.openxmlformats.org/officeDocument/2006/relationships/hyperlink" Target="https://podminky.urs.cz/item/CS_URS_2023_02/953943211" TargetMode="External"/><Relationship Id="rId14" Type="http://schemas.openxmlformats.org/officeDocument/2006/relationships/hyperlink" Target="https://podminky.urs.cz/item/CS_URS_2023_02/631362021" TargetMode="External"/><Relationship Id="rId30" Type="http://schemas.openxmlformats.org/officeDocument/2006/relationships/hyperlink" Target="https://podminky.urs.cz/item/CS_URS_2023_02/974031287" TargetMode="External"/><Relationship Id="rId35" Type="http://schemas.openxmlformats.org/officeDocument/2006/relationships/hyperlink" Target="https://podminky.urs.cz/item/CS_URS_2023_02/978011141" TargetMode="External"/><Relationship Id="rId56" Type="http://schemas.openxmlformats.org/officeDocument/2006/relationships/hyperlink" Target="https://podminky.urs.cz/item/CS_URS_2023_02/763121714" TargetMode="External"/><Relationship Id="rId77" Type="http://schemas.openxmlformats.org/officeDocument/2006/relationships/hyperlink" Target="https://podminky.urs.cz/item/CS_URS_2023_02/771474211" TargetMode="External"/><Relationship Id="rId100" Type="http://schemas.openxmlformats.org/officeDocument/2006/relationships/hyperlink" Target="https://podminky.urs.cz/item/CS_URS_2023_02/783101203" TargetMode="External"/><Relationship Id="rId105" Type="http://schemas.openxmlformats.org/officeDocument/2006/relationships/hyperlink" Target="https://podminky.urs.cz/item/CS_URS_2023_02/783117101" TargetMode="External"/><Relationship Id="rId8" Type="http://schemas.openxmlformats.org/officeDocument/2006/relationships/hyperlink" Target="https://podminky.urs.cz/item/CS_URS_2023_02/612315417" TargetMode="External"/><Relationship Id="rId51" Type="http://schemas.openxmlformats.org/officeDocument/2006/relationships/hyperlink" Target="https://podminky.urs.cz/item/CS_URS_2023_02/763111431" TargetMode="External"/><Relationship Id="rId72" Type="http://schemas.openxmlformats.org/officeDocument/2006/relationships/hyperlink" Target="https://podminky.urs.cz/item/CS_URS_2023_02/771121011" TargetMode="External"/><Relationship Id="rId93" Type="http://schemas.openxmlformats.org/officeDocument/2006/relationships/hyperlink" Target="https://podminky.urs.cz/item/CS_URS_2023_02/781121011" TargetMode="External"/><Relationship Id="rId98" Type="http://schemas.openxmlformats.org/officeDocument/2006/relationships/hyperlink" Target="https://podminky.urs.cz/item/CS_URS_2023_02/998781201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s://podminky.urs.cz/item/CS_URS_2023_02/591411111" TargetMode="External"/><Relationship Id="rId25" Type="http://schemas.openxmlformats.org/officeDocument/2006/relationships/hyperlink" Target="https://podminky.urs.cz/item/CS_URS_2023_02/965082932" TargetMode="External"/><Relationship Id="rId46" Type="http://schemas.openxmlformats.org/officeDocument/2006/relationships/hyperlink" Target="https://podminky.urs.cz/item/CS_URS_2023_02/998711201" TargetMode="External"/><Relationship Id="rId67" Type="http://schemas.openxmlformats.org/officeDocument/2006/relationships/hyperlink" Target="https://podminky.urs.cz/item/CS_URS_2023_02/766812840" TargetMode="External"/><Relationship Id="rId116" Type="http://schemas.openxmlformats.org/officeDocument/2006/relationships/hyperlink" Target="https://podminky.urs.cz/item/CS_URS_2023_02/784121011" TargetMode="External"/><Relationship Id="rId20" Type="http://schemas.openxmlformats.org/officeDocument/2006/relationships/hyperlink" Target="https://podminky.urs.cz/item/CS_URS_2023_02/953991103" TargetMode="External"/><Relationship Id="rId41" Type="http://schemas.openxmlformats.org/officeDocument/2006/relationships/hyperlink" Target="https://podminky.urs.cz/item/CS_URS_2023_02/997013511" TargetMode="External"/><Relationship Id="rId62" Type="http://schemas.openxmlformats.org/officeDocument/2006/relationships/hyperlink" Target="https://podminky.urs.cz/item/CS_URS_2023_02/766660720" TargetMode="External"/><Relationship Id="rId83" Type="http://schemas.openxmlformats.org/officeDocument/2006/relationships/hyperlink" Target="https://podminky.urs.cz/item/CS_URS_2023_02/998771201" TargetMode="External"/><Relationship Id="rId88" Type="http://schemas.openxmlformats.org/officeDocument/2006/relationships/hyperlink" Target="https://podminky.urs.cz/item/CS_URS_2023_02/998775201" TargetMode="External"/><Relationship Id="rId111" Type="http://schemas.openxmlformats.org/officeDocument/2006/relationships/hyperlink" Target="https://podminky.urs.cz/item/CS_URS_2023_02/783315101" TargetMode="External"/><Relationship Id="rId15" Type="http://schemas.openxmlformats.org/officeDocument/2006/relationships/hyperlink" Target="https://podminky.urs.cz/item/CS_URS_2023_02/635111411" TargetMode="External"/><Relationship Id="rId36" Type="http://schemas.openxmlformats.org/officeDocument/2006/relationships/hyperlink" Target="https://podminky.urs.cz/item/CS_URS_2023_02/978013141" TargetMode="External"/><Relationship Id="rId57" Type="http://schemas.openxmlformats.org/officeDocument/2006/relationships/hyperlink" Target="https://podminky.urs.cz/item/CS_URS_2023_02/763164651" TargetMode="External"/><Relationship Id="rId106" Type="http://schemas.openxmlformats.org/officeDocument/2006/relationships/hyperlink" Target="https://podminky.urs.cz/item/CS_URS_2023_02/783132121" TargetMode="External"/><Relationship Id="rId10" Type="http://schemas.openxmlformats.org/officeDocument/2006/relationships/hyperlink" Target="https://podminky.urs.cz/item/CS_URS_2023_02/612326121" TargetMode="External"/><Relationship Id="rId31" Type="http://schemas.openxmlformats.org/officeDocument/2006/relationships/hyperlink" Target="https://podminky.urs.cz/item/CS_URS_2023_02/974042567" TargetMode="External"/><Relationship Id="rId52" Type="http://schemas.openxmlformats.org/officeDocument/2006/relationships/hyperlink" Target="https://podminky.urs.cz/item/CS_URS_2023_02/763111717" TargetMode="External"/><Relationship Id="rId73" Type="http://schemas.openxmlformats.org/officeDocument/2006/relationships/hyperlink" Target="https://podminky.urs.cz/item/CS_URS_2023_02/771151022" TargetMode="External"/><Relationship Id="rId78" Type="http://schemas.openxmlformats.org/officeDocument/2006/relationships/hyperlink" Target="https://podminky.urs.cz/item/CS_URS_2023_02/771573810" TargetMode="External"/><Relationship Id="rId94" Type="http://schemas.openxmlformats.org/officeDocument/2006/relationships/hyperlink" Target="https://podminky.urs.cz/item/CS_URS_2023_02/781473810" TargetMode="External"/><Relationship Id="rId99" Type="http://schemas.openxmlformats.org/officeDocument/2006/relationships/hyperlink" Target="https://podminky.urs.cz/item/CS_URS_2023_02/783101201" TargetMode="External"/><Relationship Id="rId101" Type="http://schemas.openxmlformats.org/officeDocument/2006/relationships/hyperlink" Target="https://podminky.urs.cz/item/CS_URS_2023_02/783101401" TargetMode="External"/><Relationship Id="rId1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045002000" TargetMode="External"/><Relationship Id="rId13" Type="http://schemas.openxmlformats.org/officeDocument/2006/relationships/hyperlink" Target="https://podminky.urs.cz/item/CS_URS_2023_02/092203000" TargetMode="External"/><Relationship Id="rId3" Type="http://schemas.openxmlformats.org/officeDocument/2006/relationships/hyperlink" Target="https://podminky.urs.cz/item/CS_URS_2023_02/013254000" TargetMode="External"/><Relationship Id="rId7" Type="http://schemas.openxmlformats.org/officeDocument/2006/relationships/hyperlink" Target="https://podminky.urs.cz/item/CS_URS_2023_02/043002000" TargetMode="External"/><Relationship Id="rId12" Type="http://schemas.openxmlformats.org/officeDocument/2006/relationships/hyperlink" Target="https://podminky.urs.cz/item/CS_URS_2023_02/092103001" TargetMode="External"/><Relationship Id="rId2" Type="http://schemas.openxmlformats.org/officeDocument/2006/relationships/hyperlink" Target="https://podminky.urs.cz/item/CS_URS_2023_02/013203000" TargetMode="External"/><Relationship Id="rId1" Type="http://schemas.openxmlformats.org/officeDocument/2006/relationships/hyperlink" Target="https://podminky.urs.cz/item/CS_URS_2023_02/011534000" TargetMode="External"/><Relationship Id="rId6" Type="http://schemas.openxmlformats.org/officeDocument/2006/relationships/hyperlink" Target="https://podminky.urs.cz/item/CS_URS_2023_02/041903000" TargetMode="External"/><Relationship Id="rId11" Type="http://schemas.openxmlformats.org/officeDocument/2006/relationships/hyperlink" Target="https://podminky.urs.cz/item/CS_URS_2023_02/092002000" TargetMode="External"/><Relationship Id="rId5" Type="http://schemas.openxmlformats.org/officeDocument/2006/relationships/hyperlink" Target="https://podminky.urs.cz/item/CS_URS_2023_02/041403000" TargetMode="External"/><Relationship Id="rId10" Type="http://schemas.openxmlformats.org/officeDocument/2006/relationships/hyperlink" Target="https://podminky.urs.cz/item/CS_URS_2023_02/070001000" TargetMode="External"/><Relationship Id="rId4" Type="http://schemas.openxmlformats.org/officeDocument/2006/relationships/hyperlink" Target="https://podminky.urs.cz/item/CS_URS_2023_02/030001000" TargetMode="External"/><Relationship Id="rId9" Type="http://schemas.openxmlformats.org/officeDocument/2006/relationships/hyperlink" Target="https://podminky.urs.cz/item/CS_URS_2023_02/062002000" TargetMode="External"/><Relationship Id="rId14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topLeftCell="A26" workbookViewId="0">
      <selection activeCell="D58" sqref="D5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5" width="12.1640625" hidden="1" customWidth="1"/>
    <col min="46" max="46" width="13.5" hidden="1" customWidth="1"/>
    <col min="47" max="47" width="10.5" hidden="1" customWidth="1"/>
    <col min="48" max="48" width="11.83203125" hidden="1" customWidth="1"/>
    <col min="49" max="49" width="13.6640625" hidden="1" customWidth="1"/>
    <col min="50" max="50" width="11.33203125" hidden="1" customWidth="1"/>
    <col min="51" max="52" width="12.6640625" hidden="1" customWidth="1"/>
    <col min="53" max="53" width="9.83203125" hidden="1" customWidth="1"/>
    <col min="54" max="54" width="15" hidden="1" customWidth="1"/>
    <col min="55" max="55" width="10.83203125" hidden="1" customWidth="1"/>
    <col min="56" max="56" width="5.332031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688" t="s">
        <v>6</v>
      </c>
      <c r="AS2" s="689"/>
      <c r="AT2" s="689"/>
      <c r="AU2" s="689"/>
      <c r="AV2" s="689"/>
      <c r="AW2" s="689"/>
      <c r="AX2" s="689"/>
      <c r="AY2" s="689"/>
      <c r="AZ2" s="689"/>
      <c r="BA2" s="689"/>
      <c r="BB2" s="689"/>
      <c r="BC2" s="689"/>
      <c r="BD2" s="689"/>
      <c r="BE2" s="689"/>
      <c r="BS2" s="17" t="s">
        <v>7</v>
      </c>
      <c r="BT2" s="17" t="s">
        <v>8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>
      <c r="B4" s="20"/>
      <c r="D4" s="21" t="s">
        <v>10</v>
      </c>
      <c r="AR4" s="20"/>
      <c r="AS4" s="22" t="s">
        <v>11</v>
      </c>
      <c r="BS4" s="17" t="s">
        <v>12</v>
      </c>
    </row>
    <row r="5" spans="1:74" ht="12" customHeight="1">
      <c r="B5" s="20"/>
      <c r="D5" s="23" t="s">
        <v>13</v>
      </c>
      <c r="K5" s="697" t="s">
        <v>14</v>
      </c>
      <c r="L5" s="689"/>
      <c r="M5" s="689"/>
      <c r="N5" s="689"/>
      <c r="O5" s="689"/>
      <c r="P5" s="689"/>
      <c r="Q5" s="689"/>
      <c r="R5" s="689"/>
      <c r="S5" s="689"/>
      <c r="T5" s="689"/>
      <c r="U5" s="689"/>
      <c r="V5" s="689"/>
      <c r="W5" s="689"/>
      <c r="X5" s="689"/>
      <c r="Y5" s="689"/>
      <c r="Z5" s="689"/>
      <c r="AA5" s="689"/>
      <c r="AB5" s="689"/>
      <c r="AC5" s="689"/>
      <c r="AD5" s="689"/>
      <c r="AE5" s="689"/>
      <c r="AF5" s="689"/>
      <c r="AG5" s="689"/>
      <c r="AH5" s="689"/>
      <c r="AI5" s="689"/>
      <c r="AJ5" s="689"/>
      <c r="AK5" s="689"/>
      <c r="AL5" s="689"/>
      <c r="AM5" s="689"/>
      <c r="AN5" s="689"/>
      <c r="AO5" s="689"/>
      <c r="AR5" s="20"/>
      <c r="BS5" s="17" t="s">
        <v>7</v>
      </c>
    </row>
    <row r="6" spans="1:74" ht="36.950000000000003" customHeight="1">
      <c r="B6" s="20"/>
      <c r="D6" s="25" t="s">
        <v>15</v>
      </c>
      <c r="K6" s="698" t="s">
        <v>16</v>
      </c>
      <c r="L6" s="689"/>
      <c r="M6" s="689"/>
      <c r="N6" s="689"/>
      <c r="O6" s="689"/>
      <c r="P6" s="689"/>
      <c r="Q6" s="689"/>
      <c r="R6" s="689"/>
      <c r="S6" s="689"/>
      <c r="T6" s="689"/>
      <c r="U6" s="689"/>
      <c r="V6" s="689"/>
      <c r="W6" s="689"/>
      <c r="X6" s="689"/>
      <c r="Y6" s="689"/>
      <c r="Z6" s="689"/>
      <c r="AA6" s="689"/>
      <c r="AB6" s="689"/>
      <c r="AC6" s="689"/>
      <c r="AD6" s="689"/>
      <c r="AE6" s="689"/>
      <c r="AF6" s="689"/>
      <c r="AG6" s="689"/>
      <c r="AH6" s="689"/>
      <c r="AI6" s="689"/>
      <c r="AJ6" s="689"/>
      <c r="AK6" s="689"/>
      <c r="AL6" s="689"/>
      <c r="AM6" s="689"/>
      <c r="AN6" s="689"/>
      <c r="AO6" s="689"/>
      <c r="AR6" s="20"/>
      <c r="BS6" s="17" t="s">
        <v>7</v>
      </c>
    </row>
    <row r="7" spans="1:74" ht="12" customHeight="1">
      <c r="B7" s="20"/>
      <c r="D7" s="26" t="s">
        <v>17</v>
      </c>
      <c r="K7" s="24" t="s">
        <v>3</v>
      </c>
      <c r="AK7" s="26" t="s">
        <v>18</v>
      </c>
      <c r="AN7" s="24" t="s">
        <v>3</v>
      </c>
      <c r="AR7" s="20"/>
      <c r="BS7" s="17" t="s">
        <v>7</v>
      </c>
    </row>
    <row r="8" spans="1:74" ht="12" customHeight="1">
      <c r="B8" s="20"/>
      <c r="D8" s="26" t="s">
        <v>19</v>
      </c>
      <c r="K8" s="24" t="s">
        <v>20</v>
      </c>
      <c r="AK8" s="26" t="s">
        <v>21</v>
      </c>
      <c r="AN8" s="24" t="s">
        <v>22</v>
      </c>
      <c r="AR8" s="20"/>
      <c r="BS8" s="17" t="s">
        <v>7</v>
      </c>
    </row>
    <row r="9" spans="1:74" ht="14.45" customHeight="1">
      <c r="B9" s="20"/>
      <c r="AR9" s="20"/>
      <c r="BS9" s="17" t="s">
        <v>7</v>
      </c>
    </row>
    <row r="10" spans="1:74" ht="12" customHeight="1">
      <c r="B10" s="20"/>
      <c r="D10" s="26" t="s">
        <v>23</v>
      </c>
      <c r="AK10" s="26" t="s">
        <v>24</v>
      </c>
      <c r="AN10" s="24" t="s">
        <v>3</v>
      </c>
      <c r="AR10" s="20"/>
      <c r="BS10" s="17" t="s">
        <v>7</v>
      </c>
    </row>
    <row r="11" spans="1:74" ht="18.399999999999999" customHeight="1">
      <c r="B11" s="20"/>
      <c r="E11" s="24" t="s">
        <v>25</v>
      </c>
      <c r="AK11" s="26" t="s">
        <v>26</v>
      </c>
      <c r="AN11" s="24" t="s">
        <v>3</v>
      </c>
      <c r="AR11" s="20"/>
      <c r="BS11" s="17" t="s">
        <v>7</v>
      </c>
    </row>
    <row r="12" spans="1:74" ht="6.95" customHeight="1">
      <c r="B12" s="20"/>
      <c r="AR12" s="20"/>
      <c r="BS12" s="17" t="s">
        <v>7</v>
      </c>
    </row>
    <row r="13" spans="1:74" ht="12" customHeight="1">
      <c r="B13" s="20"/>
      <c r="D13" s="26" t="s">
        <v>27</v>
      </c>
      <c r="AK13" s="26" t="s">
        <v>24</v>
      </c>
      <c r="AN13" s="24" t="s">
        <v>3</v>
      </c>
      <c r="AR13" s="20"/>
      <c r="BS13" s="17" t="s">
        <v>7</v>
      </c>
    </row>
    <row r="14" spans="1:74" ht="12.75">
      <c r="B14" s="20"/>
      <c r="E14" s="24" t="s">
        <v>25</v>
      </c>
      <c r="AK14" s="26" t="s">
        <v>26</v>
      </c>
      <c r="AN14" s="24" t="s">
        <v>3</v>
      </c>
      <c r="AR14" s="20"/>
      <c r="BS14" s="17" t="s">
        <v>7</v>
      </c>
    </row>
    <row r="15" spans="1:74" ht="6.95" customHeight="1">
      <c r="B15" s="20"/>
      <c r="AR15" s="20"/>
      <c r="BS15" s="17" t="s">
        <v>4</v>
      </c>
    </row>
    <row r="16" spans="1:74" ht="12" customHeight="1">
      <c r="B16" s="20"/>
      <c r="D16" s="26" t="s">
        <v>28</v>
      </c>
      <c r="AK16" s="26" t="s">
        <v>24</v>
      </c>
      <c r="AN16" s="24" t="s">
        <v>3</v>
      </c>
      <c r="AR16" s="20"/>
      <c r="BS16" s="17" t="s">
        <v>4</v>
      </c>
    </row>
    <row r="17" spans="2:71" ht="18.399999999999999" customHeight="1">
      <c r="B17" s="20"/>
      <c r="E17" s="24" t="s">
        <v>29</v>
      </c>
      <c r="AK17" s="26" t="s">
        <v>26</v>
      </c>
      <c r="AN17" s="24" t="s">
        <v>3</v>
      </c>
      <c r="AR17" s="20"/>
      <c r="BS17" s="17" t="s">
        <v>30</v>
      </c>
    </row>
    <row r="18" spans="2:71" ht="6.95" customHeight="1">
      <c r="B18" s="20"/>
      <c r="AR18" s="20"/>
      <c r="BS18" s="17" t="s">
        <v>7</v>
      </c>
    </row>
    <row r="19" spans="2:71" ht="12" customHeight="1">
      <c r="B19" s="20"/>
      <c r="D19" s="26" t="s">
        <v>31</v>
      </c>
      <c r="AK19" s="26" t="s">
        <v>24</v>
      </c>
      <c r="AN19" s="24" t="s">
        <v>32</v>
      </c>
      <c r="AR19" s="20"/>
      <c r="BS19" s="17" t="s">
        <v>7</v>
      </c>
    </row>
    <row r="20" spans="2:71" ht="18.399999999999999" customHeight="1">
      <c r="B20" s="20"/>
      <c r="E20" s="24" t="s">
        <v>33</v>
      </c>
      <c r="AK20" s="26" t="s">
        <v>26</v>
      </c>
      <c r="AN20" s="24" t="s">
        <v>3</v>
      </c>
      <c r="AR20" s="20"/>
      <c r="BS20" s="17" t="s">
        <v>4</v>
      </c>
    </row>
    <row r="21" spans="2:71" ht="6.95" customHeight="1">
      <c r="B21" s="20"/>
      <c r="AR21" s="20"/>
    </row>
    <row r="22" spans="2:71" ht="12" customHeight="1">
      <c r="B22" s="20"/>
      <c r="D22" s="26" t="s">
        <v>34</v>
      </c>
      <c r="AR22" s="20"/>
    </row>
    <row r="23" spans="2:71" ht="47.25" customHeight="1">
      <c r="B23" s="20"/>
      <c r="E23" s="699" t="s">
        <v>35</v>
      </c>
      <c r="F23" s="699"/>
      <c r="G23" s="699"/>
      <c r="H23" s="699"/>
      <c r="I23" s="699"/>
      <c r="J23" s="699"/>
      <c r="K23" s="699"/>
      <c r="L23" s="699"/>
      <c r="M23" s="699"/>
      <c r="N23" s="699"/>
      <c r="O23" s="699"/>
      <c r="P23" s="699"/>
      <c r="Q23" s="699"/>
      <c r="R23" s="699"/>
      <c r="S23" s="699"/>
      <c r="T23" s="699"/>
      <c r="U23" s="699"/>
      <c r="V23" s="699"/>
      <c r="W23" s="699"/>
      <c r="X23" s="699"/>
      <c r="Y23" s="699"/>
      <c r="Z23" s="699"/>
      <c r="AA23" s="699"/>
      <c r="AB23" s="699"/>
      <c r="AC23" s="699"/>
      <c r="AD23" s="699"/>
      <c r="AE23" s="699"/>
      <c r="AF23" s="699"/>
      <c r="AG23" s="699"/>
      <c r="AH23" s="699"/>
      <c r="AI23" s="699"/>
      <c r="AJ23" s="699"/>
      <c r="AK23" s="699"/>
      <c r="AL23" s="699"/>
      <c r="AM23" s="699"/>
      <c r="AN23" s="699"/>
      <c r="AR23" s="20"/>
    </row>
    <row r="24" spans="2:71" ht="6.95" customHeight="1">
      <c r="B24" s="20"/>
      <c r="AR24" s="20"/>
    </row>
    <row r="25" spans="2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" customHeight="1">
      <c r="B26" s="29"/>
      <c r="D26" s="30" t="s">
        <v>36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700">
        <f>ROUND(AG54,2)</f>
        <v>0</v>
      </c>
      <c r="AL26" s="701"/>
      <c r="AM26" s="701"/>
      <c r="AN26" s="701"/>
      <c r="AO26" s="701"/>
      <c r="AR26" s="29"/>
    </row>
    <row r="27" spans="2:71" s="1" customFormat="1" ht="6.95" customHeight="1">
      <c r="B27" s="29"/>
      <c r="AR27" s="29"/>
    </row>
    <row r="28" spans="2:71" s="1" customFormat="1" ht="12.75">
      <c r="B28" s="29"/>
      <c r="L28" s="702" t="s">
        <v>37</v>
      </c>
      <c r="M28" s="702"/>
      <c r="N28" s="702"/>
      <c r="O28" s="702"/>
      <c r="P28" s="702"/>
      <c r="W28" s="702" t="s">
        <v>38</v>
      </c>
      <c r="X28" s="702"/>
      <c r="Y28" s="702"/>
      <c r="Z28" s="702"/>
      <c r="AA28" s="702"/>
      <c r="AB28" s="702"/>
      <c r="AC28" s="702"/>
      <c r="AD28" s="702"/>
      <c r="AE28" s="702"/>
      <c r="AK28" s="702" t="s">
        <v>39</v>
      </c>
      <c r="AL28" s="702"/>
      <c r="AM28" s="702"/>
      <c r="AN28" s="702"/>
      <c r="AO28" s="702"/>
      <c r="AR28" s="29"/>
    </row>
    <row r="29" spans="2:71" s="2" customFormat="1" ht="14.45" customHeight="1">
      <c r="B29" s="33"/>
      <c r="D29" s="26" t="s">
        <v>40</v>
      </c>
      <c r="F29" s="26" t="s">
        <v>41</v>
      </c>
      <c r="L29" s="690">
        <v>0.21</v>
      </c>
      <c r="M29" s="691"/>
      <c r="N29" s="691"/>
      <c r="O29" s="691"/>
      <c r="P29" s="691"/>
      <c r="W29" s="692">
        <f>ROUND(AZ54, 2)</f>
        <v>0</v>
      </c>
      <c r="X29" s="691"/>
      <c r="Y29" s="691"/>
      <c r="Z29" s="691"/>
      <c r="AA29" s="691"/>
      <c r="AB29" s="691"/>
      <c r="AC29" s="691"/>
      <c r="AD29" s="691"/>
      <c r="AE29" s="691"/>
      <c r="AK29" s="692">
        <f>ROUND(AV54, 2)</f>
        <v>0</v>
      </c>
      <c r="AL29" s="691"/>
      <c r="AM29" s="691"/>
      <c r="AN29" s="691"/>
      <c r="AO29" s="691"/>
      <c r="AR29" s="33"/>
    </row>
    <row r="30" spans="2:71" s="2" customFormat="1" ht="14.45" customHeight="1">
      <c r="B30" s="33"/>
      <c r="F30" s="26" t="s">
        <v>42</v>
      </c>
      <c r="L30" s="690">
        <v>0.15</v>
      </c>
      <c r="M30" s="691"/>
      <c r="N30" s="691"/>
      <c r="O30" s="691"/>
      <c r="P30" s="691"/>
      <c r="W30" s="692">
        <f>ROUND(BA54, 2)</f>
        <v>0</v>
      </c>
      <c r="X30" s="691"/>
      <c r="Y30" s="691"/>
      <c r="Z30" s="691"/>
      <c r="AA30" s="691"/>
      <c r="AB30" s="691"/>
      <c r="AC30" s="691"/>
      <c r="AD30" s="691"/>
      <c r="AE30" s="691"/>
      <c r="AK30" s="692">
        <f>ROUND(AW54, 2)</f>
        <v>0</v>
      </c>
      <c r="AL30" s="691"/>
      <c r="AM30" s="691"/>
      <c r="AN30" s="691"/>
      <c r="AO30" s="691"/>
      <c r="AR30" s="33"/>
    </row>
    <row r="31" spans="2:71" s="2" customFormat="1" ht="14.45" hidden="1" customHeight="1">
      <c r="B31" s="33"/>
      <c r="F31" s="26" t="s">
        <v>43</v>
      </c>
      <c r="L31" s="690">
        <v>0.21</v>
      </c>
      <c r="M31" s="691"/>
      <c r="N31" s="691"/>
      <c r="O31" s="691"/>
      <c r="P31" s="691"/>
      <c r="W31" s="692">
        <f>ROUND(BB54, 2)</f>
        <v>0</v>
      </c>
      <c r="X31" s="691"/>
      <c r="Y31" s="691"/>
      <c r="Z31" s="691"/>
      <c r="AA31" s="691"/>
      <c r="AB31" s="691"/>
      <c r="AC31" s="691"/>
      <c r="AD31" s="691"/>
      <c r="AE31" s="691"/>
      <c r="AK31" s="692">
        <v>0</v>
      </c>
      <c r="AL31" s="691"/>
      <c r="AM31" s="691"/>
      <c r="AN31" s="691"/>
      <c r="AO31" s="691"/>
      <c r="AR31" s="33"/>
    </row>
    <row r="32" spans="2:71" s="2" customFormat="1" ht="14.45" hidden="1" customHeight="1">
      <c r="B32" s="33"/>
      <c r="F32" s="26" t="s">
        <v>44</v>
      </c>
      <c r="L32" s="690">
        <v>0.15</v>
      </c>
      <c r="M32" s="691"/>
      <c r="N32" s="691"/>
      <c r="O32" s="691"/>
      <c r="P32" s="691"/>
      <c r="W32" s="692">
        <f>ROUND(BC54, 2)</f>
        <v>0</v>
      </c>
      <c r="X32" s="691"/>
      <c r="Y32" s="691"/>
      <c r="Z32" s="691"/>
      <c r="AA32" s="691"/>
      <c r="AB32" s="691"/>
      <c r="AC32" s="691"/>
      <c r="AD32" s="691"/>
      <c r="AE32" s="691"/>
      <c r="AK32" s="692">
        <v>0</v>
      </c>
      <c r="AL32" s="691"/>
      <c r="AM32" s="691"/>
      <c r="AN32" s="691"/>
      <c r="AO32" s="691"/>
      <c r="AR32" s="33"/>
    </row>
    <row r="33" spans="2:44" s="2" customFormat="1" ht="14.45" hidden="1" customHeight="1">
      <c r="B33" s="33"/>
      <c r="F33" s="26" t="s">
        <v>45</v>
      </c>
      <c r="L33" s="690">
        <v>0</v>
      </c>
      <c r="M33" s="691"/>
      <c r="N33" s="691"/>
      <c r="O33" s="691"/>
      <c r="P33" s="691"/>
      <c r="W33" s="692">
        <f>ROUND(BD54, 2)</f>
        <v>0</v>
      </c>
      <c r="X33" s="691"/>
      <c r="Y33" s="691"/>
      <c r="Z33" s="691"/>
      <c r="AA33" s="691"/>
      <c r="AB33" s="691"/>
      <c r="AC33" s="691"/>
      <c r="AD33" s="691"/>
      <c r="AE33" s="691"/>
      <c r="AK33" s="692">
        <v>0</v>
      </c>
      <c r="AL33" s="691"/>
      <c r="AM33" s="691"/>
      <c r="AN33" s="691"/>
      <c r="AO33" s="691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47</v>
      </c>
      <c r="U35" s="36"/>
      <c r="V35" s="36"/>
      <c r="W35" s="36"/>
      <c r="X35" s="696" t="s">
        <v>48</v>
      </c>
      <c r="Y35" s="694"/>
      <c r="Z35" s="694"/>
      <c r="AA35" s="694"/>
      <c r="AB35" s="694"/>
      <c r="AC35" s="36"/>
      <c r="AD35" s="36"/>
      <c r="AE35" s="36"/>
      <c r="AF35" s="36"/>
      <c r="AG35" s="36"/>
      <c r="AH35" s="36"/>
      <c r="AI35" s="36"/>
      <c r="AJ35" s="36"/>
      <c r="AK35" s="693">
        <f>SUM(AK26:AK33)</f>
        <v>0</v>
      </c>
      <c r="AL35" s="694"/>
      <c r="AM35" s="694"/>
      <c r="AN35" s="694"/>
      <c r="AO35" s="695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21" t="s">
        <v>49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6" t="s">
        <v>13</v>
      </c>
      <c r="L44" s="3" t="str">
        <f>K5</f>
        <v>05323</v>
      </c>
      <c r="AR44" s="42"/>
    </row>
    <row r="45" spans="2:44" s="4" customFormat="1" ht="36.950000000000003" customHeight="1">
      <c r="B45" s="43"/>
      <c r="C45" s="44" t="s">
        <v>15</v>
      </c>
      <c r="L45" s="712" t="str">
        <f>K6</f>
        <v>Areál UK Celetná 559/14, Praha 2 - Staré Město, Dětská skupina Arel Karolinum</v>
      </c>
      <c r="M45" s="713"/>
      <c r="N45" s="713"/>
      <c r="O45" s="713"/>
      <c r="P45" s="713"/>
      <c r="Q45" s="713"/>
      <c r="R45" s="713"/>
      <c r="S45" s="713"/>
      <c r="T45" s="713"/>
      <c r="U45" s="713"/>
      <c r="V45" s="713"/>
      <c r="W45" s="713"/>
      <c r="X45" s="713"/>
      <c r="Y45" s="713"/>
      <c r="Z45" s="713"/>
      <c r="AA45" s="713"/>
      <c r="AB45" s="713"/>
      <c r="AC45" s="713"/>
      <c r="AD45" s="713"/>
      <c r="AE45" s="713"/>
      <c r="AF45" s="713"/>
      <c r="AG45" s="713"/>
      <c r="AH45" s="713"/>
      <c r="AI45" s="713"/>
      <c r="AJ45" s="713"/>
      <c r="AK45" s="713"/>
      <c r="AL45" s="713"/>
      <c r="AM45" s="713"/>
      <c r="AN45" s="713"/>
      <c r="AO45" s="713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6" t="s">
        <v>19</v>
      </c>
      <c r="L47" s="45" t="str">
        <f>IF(K8="","",K8)</f>
        <v>Celetná 559/14, Praha 2 - Staré Město</v>
      </c>
      <c r="AI47" s="26" t="s">
        <v>21</v>
      </c>
      <c r="AM47" s="714" t="str">
        <f>IF(AN8= "","",AN8)</f>
        <v>22. 10. 2023</v>
      </c>
      <c r="AN47" s="714"/>
      <c r="AR47" s="29"/>
    </row>
    <row r="48" spans="2:44" s="1" customFormat="1" ht="6.95" customHeight="1">
      <c r="B48" s="29"/>
      <c r="AR48" s="29"/>
    </row>
    <row r="49" spans="1:91" s="1" customFormat="1" ht="40.15" customHeight="1">
      <c r="B49" s="29"/>
      <c r="C49" s="26" t="s">
        <v>23</v>
      </c>
      <c r="L49" s="3" t="str">
        <f>IF(E11= "","",E11)</f>
        <v xml:space="preserve"> </v>
      </c>
      <c r="AI49" s="26" t="s">
        <v>28</v>
      </c>
      <c r="AM49" s="715" t="str">
        <f>IF(E17="","",E17)</f>
        <v>CONTRACTIS s.r.o.Moulíkova 3286/1b, Praha 5</v>
      </c>
      <c r="AN49" s="716"/>
      <c r="AO49" s="716"/>
      <c r="AP49" s="716"/>
      <c r="AR49" s="29"/>
      <c r="AS49" s="717" t="s">
        <v>50</v>
      </c>
      <c r="AT49" s="718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2" customHeight="1">
      <c r="B50" s="29"/>
      <c r="C50" s="26" t="s">
        <v>27</v>
      </c>
      <c r="L50" s="3" t="str">
        <f>IF(E14="","",E14)</f>
        <v xml:space="preserve"> </v>
      </c>
      <c r="AI50" s="26" t="s">
        <v>31</v>
      </c>
      <c r="AM50" s="715" t="str">
        <f>IF(E20="","",E20)</f>
        <v>Hana Pejšová</v>
      </c>
      <c r="AN50" s="716"/>
      <c r="AO50" s="716"/>
      <c r="AP50" s="716"/>
      <c r="AR50" s="29"/>
      <c r="AS50" s="719"/>
      <c r="AT50" s="720"/>
      <c r="BD50" s="49"/>
    </row>
    <row r="51" spans="1:91" s="1" customFormat="1" ht="10.9" customHeight="1">
      <c r="B51" s="29"/>
      <c r="AR51" s="29"/>
      <c r="AS51" s="719"/>
      <c r="AT51" s="720"/>
      <c r="BD51" s="49"/>
    </row>
    <row r="52" spans="1:91" s="1" customFormat="1" ht="29.25" customHeight="1">
      <c r="B52" s="29"/>
      <c r="C52" s="708" t="s">
        <v>51</v>
      </c>
      <c r="D52" s="709"/>
      <c r="E52" s="709"/>
      <c r="F52" s="709"/>
      <c r="G52" s="709"/>
      <c r="H52" s="50"/>
      <c r="I52" s="710" t="s">
        <v>52</v>
      </c>
      <c r="J52" s="709"/>
      <c r="K52" s="709"/>
      <c r="L52" s="709"/>
      <c r="M52" s="709"/>
      <c r="N52" s="709"/>
      <c r="O52" s="709"/>
      <c r="P52" s="709"/>
      <c r="Q52" s="709"/>
      <c r="R52" s="709"/>
      <c r="S52" s="709"/>
      <c r="T52" s="709"/>
      <c r="U52" s="709"/>
      <c r="V52" s="709"/>
      <c r="W52" s="709"/>
      <c r="X52" s="709"/>
      <c r="Y52" s="709"/>
      <c r="Z52" s="709"/>
      <c r="AA52" s="709"/>
      <c r="AB52" s="709"/>
      <c r="AC52" s="709"/>
      <c r="AD52" s="709"/>
      <c r="AE52" s="709"/>
      <c r="AF52" s="709"/>
      <c r="AG52" s="711" t="s">
        <v>53</v>
      </c>
      <c r="AH52" s="709"/>
      <c r="AI52" s="709"/>
      <c r="AJ52" s="709"/>
      <c r="AK52" s="709"/>
      <c r="AL52" s="709"/>
      <c r="AM52" s="709"/>
      <c r="AN52" s="710" t="s">
        <v>54</v>
      </c>
      <c r="AO52" s="709"/>
      <c r="AP52" s="709"/>
      <c r="AQ52" s="51" t="s">
        <v>55</v>
      </c>
      <c r="AR52" s="29"/>
      <c r="AS52" s="52" t="s">
        <v>56</v>
      </c>
      <c r="AT52" s="53" t="s">
        <v>57</v>
      </c>
      <c r="AU52" s="53" t="s">
        <v>58</v>
      </c>
      <c r="AV52" s="53" t="s">
        <v>59</v>
      </c>
      <c r="AW52" s="53" t="s">
        <v>60</v>
      </c>
      <c r="AX52" s="53" t="s">
        <v>61</v>
      </c>
      <c r="AY52" s="53" t="s">
        <v>62</v>
      </c>
      <c r="AZ52" s="53" t="s">
        <v>63</v>
      </c>
      <c r="BA52" s="53" t="s">
        <v>64</v>
      </c>
      <c r="BB52" s="53" t="s">
        <v>65</v>
      </c>
      <c r="BC52" s="53" t="s">
        <v>66</v>
      </c>
      <c r="BD52" s="54" t="s">
        <v>67</v>
      </c>
    </row>
    <row r="53" spans="1:91" s="1" customFormat="1" ht="10.9" customHeight="1">
      <c r="B53" s="29"/>
      <c r="AR53" s="29"/>
      <c r="AS53" s="55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50000000000003" customHeight="1">
      <c r="B54" s="56"/>
      <c r="C54" s="57" t="s">
        <v>68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706">
        <f>ROUND(SUM(AG55:AG57),2)</f>
        <v>0</v>
      </c>
      <c r="AH54" s="706"/>
      <c r="AI54" s="706"/>
      <c r="AJ54" s="706"/>
      <c r="AK54" s="706"/>
      <c r="AL54" s="706"/>
      <c r="AM54" s="706"/>
      <c r="AN54" s="707">
        <f>SUM(AG54,AT54)</f>
        <v>0</v>
      </c>
      <c r="AO54" s="707"/>
      <c r="AP54" s="707"/>
      <c r="AQ54" s="60" t="s">
        <v>3</v>
      </c>
      <c r="AR54" s="56"/>
      <c r="AS54" s="61">
        <f>ROUND(SUM(AS55:AS57),2)</f>
        <v>0</v>
      </c>
      <c r="AT54" s="62">
        <f>ROUND(SUM(AV54:AW54),2)</f>
        <v>0</v>
      </c>
      <c r="AU54" s="63">
        <f>ROUND(SUM(AU55:AU57),5)</f>
        <v>1092.8496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ROUND(SUM(AZ55:AZ57),2)</f>
        <v>0</v>
      </c>
      <c r="BA54" s="62">
        <f>ROUND(SUM(BA55:BA57),2)</f>
        <v>0</v>
      </c>
      <c r="BB54" s="62">
        <f>ROUND(SUM(BB55:BB57),2)</f>
        <v>0</v>
      </c>
      <c r="BC54" s="62">
        <f>ROUND(SUM(BC55:BC57),2)</f>
        <v>0</v>
      </c>
      <c r="BD54" s="64">
        <f>ROUND(SUM(BD55:BD57),2)</f>
        <v>0</v>
      </c>
      <c r="BS54" s="65" t="s">
        <v>69</v>
      </c>
      <c r="BT54" s="65" t="s">
        <v>70</v>
      </c>
      <c r="BU54" s="66" t="s">
        <v>71</v>
      </c>
      <c r="BV54" s="65" t="s">
        <v>72</v>
      </c>
      <c r="BW54" s="65" t="s">
        <v>5</v>
      </c>
      <c r="BX54" s="65" t="s">
        <v>73</v>
      </c>
      <c r="CL54" s="65" t="s">
        <v>3</v>
      </c>
    </row>
    <row r="55" spans="1:91" s="6" customFormat="1" ht="16.5" customHeight="1">
      <c r="A55" s="67" t="s">
        <v>74</v>
      </c>
      <c r="B55" s="68"/>
      <c r="C55" s="69"/>
      <c r="D55" s="705" t="s">
        <v>75</v>
      </c>
      <c r="E55" s="705"/>
      <c r="F55" s="705"/>
      <c r="G55" s="705"/>
      <c r="H55" s="705"/>
      <c r="I55" s="70"/>
      <c r="J55" s="705" t="s">
        <v>76</v>
      </c>
      <c r="K55" s="705"/>
      <c r="L55" s="705"/>
      <c r="M55" s="705"/>
      <c r="N55" s="705"/>
      <c r="O55" s="705"/>
      <c r="P55" s="705"/>
      <c r="Q55" s="705"/>
      <c r="R55" s="705"/>
      <c r="S55" s="705"/>
      <c r="T55" s="705"/>
      <c r="U55" s="705"/>
      <c r="V55" s="705"/>
      <c r="W55" s="705"/>
      <c r="X55" s="705"/>
      <c r="Y55" s="705"/>
      <c r="Z55" s="705"/>
      <c r="AA55" s="705"/>
      <c r="AB55" s="705"/>
      <c r="AC55" s="705"/>
      <c r="AD55" s="705"/>
      <c r="AE55" s="705"/>
      <c r="AF55" s="705"/>
      <c r="AG55" s="703">
        <f>'01 - stavební část'!J30</f>
        <v>0</v>
      </c>
      <c r="AH55" s="704"/>
      <c r="AI55" s="704"/>
      <c r="AJ55" s="704"/>
      <c r="AK55" s="704"/>
      <c r="AL55" s="704"/>
      <c r="AM55" s="704"/>
      <c r="AN55" s="703">
        <f>SUM(AG55,AT55)</f>
        <v>0</v>
      </c>
      <c r="AO55" s="704"/>
      <c r="AP55" s="704"/>
      <c r="AQ55" s="71" t="s">
        <v>77</v>
      </c>
      <c r="AR55" s="68"/>
      <c r="AS55" s="72">
        <v>0</v>
      </c>
      <c r="AT55" s="73">
        <f>ROUND(SUM(AV55:AW55),2)</f>
        <v>0</v>
      </c>
      <c r="AU55" s="74">
        <f>'01 - stavební část'!P101</f>
        <v>1088.0595959999998</v>
      </c>
      <c r="AV55" s="73">
        <f>'01 - stavební část'!J33</f>
        <v>0</v>
      </c>
      <c r="AW55" s="73">
        <f>'01 - stavební část'!J34</f>
        <v>0</v>
      </c>
      <c r="AX55" s="73">
        <f>'01 - stavební část'!J35</f>
        <v>0</v>
      </c>
      <c r="AY55" s="73">
        <f>'01 - stavební část'!J36</f>
        <v>0</v>
      </c>
      <c r="AZ55" s="73">
        <f>'01 - stavební část'!F33</f>
        <v>0</v>
      </c>
      <c r="BA55" s="73">
        <f>'01 - stavební část'!F34</f>
        <v>0</v>
      </c>
      <c r="BB55" s="73">
        <f>'01 - stavební část'!F35</f>
        <v>0</v>
      </c>
      <c r="BC55" s="73">
        <f>'01 - stavební část'!F36</f>
        <v>0</v>
      </c>
      <c r="BD55" s="75">
        <f>'01 - stavební část'!F37</f>
        <v>0</v>
      </c>
      <c r="BT55" s="76" t="s">
        <v>78</v>
      </c>
      <c r="BV55" s="76" t="s">
        <v>72</v>
      </c>
      <c r="BW55" s="76" t="s">
        <v>79</v>
      </c>
      <c r="BX55" s="76" t="s">
        <v>5</v>
      </c>
      <c r="CL55" s="76" t="s">
        <v>3</v>
      </c>
      <c r="CM55" s="76" t="s">
        <v>80</v>
      </c>
    </row>
    <row r="56" spans="1:91" s="6" customFormat="1" ht="16.5" customHeight="1">
      <c r="A56" s="67" t="s">
        <v>74</v>
      </c>
      <c r="B56" s="68"/>
      <c r="C56" s="69"/>
      <c r="D56" s="705" t="s">
        <v>81</v>
      </c>
      <c r="E56" s="705"/>
      <c r="F56" s="705"/>
      <c r="G56" s="705"/>
      <c r="H56" s="705"/>
      <c r="I56" s="70"/>
      <c r="J56" s="705" t="s">
        <v>82</v>
      </c>
      <c r="K56" s="705"/>
      <c r="L56" s="705"/>
      <c r="M56" s="705"/>
      <c r="N56" s="705"/>
      <c r="O56" s="705"/>
      <c r="P56" s="705"/>
      <c r="Q56" s="705"/>
      <c r="R56" s="705"/>
      <c r="S56" s="705"/>
      <c r="T56" s="705"/>
      <c r="U56" s="705"/>
      <c r="V56" s="705"/>
      <c r="W56" s="705"/>
      <c r="X56" s="705"/>
      <c r="Y56" s="705"/>
      <c r="Z56" s="705"/>
      <c r="AA56" s="705"/>
      <c r="AB56" s="705"/>
      <c r="AC56" s="705"/>
      <c r="AD56" s="705"/>
      <c r="AE56" s="705"/>
      <c r="AF56" s="705"/>
      <c r="AG56" s="703">
        <f>'02 - TZB'!J30</f>
        <v>0</v>
      </c>
      <c r="AH56" s="704"/>
      <c r="AI56" s="704"/>
      <c r="AJ56" s="704"/>
      <c r="AK56" s="704"/>
      <c r="AL56" s="704"/>
      <c r="AM56" s="704"/>
      <c r="AN56" s="703">
        <f>SUM(AG56,AT56)</f>
        <v>0</v>
      </c>
      <c r="AO56" s="704"/>
      <c r="AP56" s="704"/>
      <c r="AQ56" s="71" t="s">
        <v>77</v>
      </c>
      <c r="AR56" s="68"/>
      <c r="AS56" s="72">
        <v>0</v>
      </c>
      <c r="AT56" s="73">
        <f>ROUND(SUM(AV56:AW56),2)</f>
        <v>0</v>
      </c>
      <c r="AU56" s="74">
        <f>'02 - TZB'!P85</f>
        <v>4.79</v>
      </c>
      <c r="AV56" s="73">
        <f>'02 - TZB'!J33</f>
        <v>0</v>
      </c>
      <c r="AW56" s="73">
        <f>'02 - TZB'!J34</f>
        <v>0</v>
      </c>
      <c r="AX56" s="73">
        <f>'02 - TZB'!J35</f>
        <v>0</v>
      </c>
      <c r="AY56" s="73">
        <f>'02 - TZB'!J36</f>
        <v>0</v>
      </c>
      <c r="AZ56" s="73">
        <f>'02 - TZB'!F33</f>
        <v>0</v>
      </c>
      <c r="BA56" s="73">
        <f>'02 - TZB'!F34</f>
        <v>0</v>
      </c>
      <c r="BB56" s="73">
        <f>'02 - TZB'!F35</f>
        <v>0</v>
      </c>
      <c r="BC56" s="73">
        <f>'02 - TZB'!F36</f>
        <v>0</v>
      </c>
      <c r="BD56" s="75">
        <f>'02 - TZB'!F37</f>
        <v>0</v>
      </c>
      <c r="BT56" s="76" t="s">
        <v>78</v>
      </c>
      <c r="BV56" s="76" t="s">
        <v>72</v>
      </c>
      <c r="BW56" s="76" t="s">
        <v>83</v>
      </c>
      <c r="BX56" s="76" t="s">
        <v>5</v>
      </c>
      <c r="CL56" s="76" t="s">
        <v>3</v>
      </c>
      <c r="CM56" s="76" t="s">
        <v>80</v>
      </c>
    </row>
    <row r="57" spans="1:91" s="6" customFormat="1" ht="16.5" customHeight="1">
      <c r="A57" s="67" t="s">
        <v>74</v>
      </c>
      <c r="B57" s="68"/>
      <c r="C57" s="69"/>
      <c r="D57" s="752" t="s">
        <v>84</v>
      </c>
      <c r="E57" s="752"/>
      <c r="F57" s="752"/>
      <c r="G57" s="752"/>
      <c r="H57" s="752"/>
      <c r="I57" s="70"/>
      <c r="J57" s="705" t="s">
        <v>85</v>
      </c>
      <c r="K57" s="705"/>
      <c r="L57" s="705"/>
      <c r="M57" s="705"/>
      <c r="N57" s="705"/>
      <c r="O57" s="705"/>
      <c r="P57" s="705"/>
      <c r="Q57" s="705"/>
      <c r="R57" s="705"/>
      <c r="S57" s="705"/>
      <c r="T57" s="705"/>
      <c r="U57" s="705"/>
      <c r="V57" s="705"/>
      <c r="W57" s="705"/>
      <c r="X57" s="705"/>
      <c r="Y57" s="705"/>
      <c r="Z57" s="705"/>
      <c r="AA57" s="705"/>
      <c r="AB57" s="705"/>
      <c r="AC57" s="705"/>
      <c r="AD57" s="705"/>
      <c r="AE57" s="705"/>
      <c r="AF57" s="705"/>
      <c r="AG57" s="703">
        <f>'03 - VRN'!J30</f>
        <v>0</v>
      </c>
      <c r="AH57" s="704"/>
      <c r="AI57" s="704"/>
      <c r="AJ57" s="704"/>
      <c r="AK57" s="704"/>
      <c r="AL57" s="704"/>
      <c r="AM57" s="704"/>
      <c r="AN57" s="703">
        <f>SUM(AG57,AT57)</f>
        <v>0</v>
      </c>
      <c r="AO57" s="704"/>
      <c r="AP57" s="704"/>
      <c r="AQ57" s="71" t="s">
        <v>77</v>
      </c>
      <c r="AR57" s="68"/>
      <c r="AS57" s="77">
        <v>0</v>
      </c>
      <c r="AT57" s="78">
        <f>ROUND(SUM(AV57:AW57),2)</f>
        <v>0</v>
      </c>
      <c r="AU57" s="79">
        <f>'03 - VRN'!P86</f>
        <v>0</v>
      </c>
      <c r="AV57" s="78">
        <f>'03 - VRN'!J33</f>
        <v>0</v>
      </c>
      <c r="AW57" s="78">
        <f>'03 - VRN'!J34</f>
        <v>0</v>
      </c>
      <c r="AX57" s="78">
        <f>'03 - VRN'!J35</f>
        <v>0</v>
      </c>
      <c r="AY57" s="78">
        <f>'03 - VRN'!J36</f>
        <v>0</v>
      </c>
      <c r="AZ57" s="78">
        <f>'03 - VRN'!F33</f>
        <v>0</v>
      </c>
      <c r="BA57" s="78">
        <f>'03 - VRN'!F34</f>
        <v>0</v>
      </c>
      <c r="BB57" s="78">
        <f>'03 - VRN'!F35</f>
        <v>0</v>
      </c>
      <c r="BC57" s="78">
        <f>'03 - VRN'!F36</f>
        <v>0</v>
      </c>
      <c r="BD57" s="80">
        <f>'03 - VRN'!F37</f>
        <v>0</v>
      </c>
      <c r="BT57" s="76" t="s">
        <v>78</v>
      </c>
      <c r="BV57" s="76" t="s">
        <v>72</v>
      </c>
      <c r="BW57" s="76" t="s">
        <v>86</v>
      </c>
      <c r="BX57" s="76" t="s">
        <v>5</v>
      </c>
      <c r="CL57" s="76" t="s">
        <v>3</v>
      </c>
      <c r="CM57" s="76" t="s">
        <v>80</v>
      </c>
    </row>
    <row r="58" spans="1:91" s="1" customFormat="1" ht="30" customHeight="1">
      <c r="B58" s="29"/>
      <c r="AR58" s="29"/>
    </row>
    <row r="59" spans="1:91" s="1" customFormat="1" ht="6.95" customHeight="1"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29"/>
    </row>
  </sheetData>
  <mergeCells count="48">
    <mergeCell ref="L45:AO45"/>
    <mergeCell ref="AM47:AN47"/>
    <mergeCell ref="AM49:AP49"/>
    <mergeCell ref="AS49:AT51"/>
    <mergeCell ref="AM50:AP50"/>
    <mergeCell ref="C52:G52"/>
    <mergeCell ref="AN52:AP52"/>
    <mergeCell ref="AG52:AM52"/>
    <mergeCell ref="I52:AF52"/>
    <mergeCell ref="AN55:AP55"/>
    <mergeCell ref="D55:H55"/>
    <mergeCell ref="AG55:AM55"/>
    <mergeCell ref="J55:AF55"/>
    <mergeCell ref="AN57:AP57"/>
    <mergeCell ref="AG57:AM57"/>
    <mergeCell ref="J57:AF57"/>
    <mergeCell ref="D57:H57"/>
    <mergeCell ref="AG54:AM54"/>
    <mergeCell ref="AN54:AP54"/>
    <mergeCell ref="J56:AF56"/>
    <mergeCell ref="D56:H56"/>
    <mergeCell ref="AN56:AP56"/>
    <mergeCell ref="AG56:AM56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55" location="'01 - stavební část'!C2" display="/" xr:uid="{00000000-0004-0000-0000-000000000000}"/>
    <hyperlink ref="A56" location="'02 - TZB'!C2" display="/" xr:uid="{00000000-0004-0000-0000-000001000000}"/>
    <hyperlink ref="A57" location="'04 - VRN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04"/>
  <sheetViews>
    <sheetView showGridLines="0" topLeftCell="D16" zoomScaleNormal="100" workbookViewId="0">
      <selection activeCell="J168" sqref="J168"/>
    </sheetView>
  </sheetViews>
  <sheetFormatPr defaultRowHeight="12"/>
  <cols>
    <col min="1" max="1" width="8.33203125" customWidth="1"/>
    <col min="2" max="2" width="1.1640625" customWidth="1"/>
    <col min="3" max="3" width="5.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3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22.83203125" style="545" customWidth="1"/>
    <col min="23" max="23" width="34.5" style="545" customWidth="1"/>
    <col min="24" max="24" width="27.83203125" style="545" customWidth="1"/>
    <col min="25" max="25" width="34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4" max="34" width="4.5" customWidth="1"/>
    <col min="35" max="35" width="9.33203125" hidden="1" customWidth="1"/>
    <col min="36" max="36" width="3.33203125" hidden="1" customWidth="1"/>
    <col min="37" max="37" width="3.1640625" hidden="1" customWidth="1"/>
    <col min="38" max="38" width="8" hidden="1" customWidth="1"/>
    <col min="39" max="39" width="2" hidden="1" customWidth="1"/>
    <col min="40" max="62" width="9.33203125" hidden="1" customWidth="1"/>
    <col min="63" max="63" width="21" customWidth="1"/>
    <col min="64" max="64" width="10" customWidth="1"/>
    <col min="65" max="65" width="9.1640625" customWidth="1"/>
  </cols>
  <sheetData>
    <row r="2" spans="2:46" ht="36.950000000000003" customHeight="1">
      <c r="L2" s="688" t="s">
        <v>6</v>
      </c>
      <c r="M2" s="689"/>
      <c r="N2" s="689"/>
      <c r="O2" s="689"/>
      <c r="P2" s="689"/>
      <c r="Q2" s="689"/>
      <c r="R2" s="689"/>
      <c r="S2" s="689"/>
      <c r="T2" s="689"/>
      <c r="U2" s="689"/>
      <c r="V2" s="689"/>
      <c r="AT2" s="17" t="s">
        <v>79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87</v>
      </c>
      <c r="L4" s="20"/>
      <c r="M4" s="8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723" t="str">
        <f>'Rekapitulace stavby'!K6</f>
        <v>Areál UK Celetná 559/14, Praha 2 - Staré Město, Dětská skupina Arel Karolinum</v>
      </c>
      <c r="F7" s="724"/>
      <c r="G7" s="724"/>
      <c r="H7" s="724"/>
      <c r="L7" s="20"/>
    </row>
    <row r="8" spans="2:46" s="1" customFormat="1" ht="12" customHeight="1">
      <c r="B8" s="29"/>
      <c r="D8" s="26" t="s">
        <v>88</v>
      </c>
      <c r="L8" s="29"/>
      <c r="V8" s="546"/>
      <c r="W8" s="546"/>
      <c r="X8" s="546"/>
    </row>
    <row r="9" spans="2:46" s="1" customFormat="1" ht="16.5" customHeight="1">
      <c r="B9" s="29"/>
      <c r="E9" s="712" t="s">
        <v>89</v>
      </c>
      <c r="F9" s="722"/>
      <c r="G9" s="722"/>
      <c r="H9" s="722"/>
      <c r="L9" s="29"/>
      <c r="V9" s="546"/>
      <c r="W9" s="546"/>
      <c r="X9" s="546"/>
    </row>
    <row r="10" spans="2:46" s="1" customFormat="1">
      <c r="B10" s="29"/>
      <c r="L10" s="29"/>
      <c r="V10" s="546"/>
      <c r="W10" s="546"/>
      <c r="X10" s="546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  <c r="V11" s="546"/>
      <c r="W11" s="546"/>
      <c r="X11" s="546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22. 10. 2023</v>
      </c>
      <c r="L12" s="29"/>
      <c r="V12" s="546"/>
      <c r="W12" s="546"/>
      <c r="X12" s="546"/>
    </row>
    <row r="13" spans="2:46" s="1" customFormat="1" ht="10.9" customHeight="1">
      <c r="B13" s="29"/>
      <c r="L13" s="29"/>
      <c r="V13" s="546"/>
      <c r="W13" s="546"/>
      <c r="X13" s="546"/>
    </row>
    <row r="14" spans="2:46" s="1" customFormat="1" ht="12" customHeight="1">
      <c r="B14" s="29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29"/>
      <c r="V14" s="546"/>
      <c r="W14" s="546"/>
      <c r="X14" s="546"/>
    </row>
    <row r="15" spans="2:46" s="1" customFormat="1" ht="18" customHeight="1">
      <c r="B15" s="29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29"/>
      <c r="V15" s="546"/>
      <c r="W15" s="546"/>
      <c r="X15" s="546"/>
    </row>
    <row r="16" spans="2:46" s="1" customFormat="1" ht="6.95" customHeight="1">
      <c r="B16" s="29"/>
      <c r="L16" s="29"/>
      <c r="V16" s="546"/>
      <c r="W16" s="546"/>
      <c r="X16" s="546"/>
    </row>
    <row r="17" spans="2:24" s="1" customFormat="1" ht="12" customHeight="1">
      <c r="B17" s="29"/>
      <c r="D17" s="26" t="s">
        <v>27</v>
      </c>
      <c r="I17" s="26" t="s">
        <v>24</v>
      </c>
      <c r="J17" s="24" t="str">
        <f>'Rekapitulace stavby'!AN13</f>
        <v/>
      </c>
      <c r="L17" s="29"/>
      <c r="V17" s="546"/>
      <c r="W17" s="546"/>
      <c r="X17" s="546"/>
    </row>
    <row r="18" spans="2:24" s="1" customFormat="1" ht="18" customHeight="1">
      <c r="B18" s="29"/>
      <c r="E18" s="697" t="str">
        <f>'Rekapitulace stavby'!E14</f>
        <v xml:space="preserve"> </v>
      </c>
      <c r="F18" s="697"/>
      <c r="G18" s="697"/>
      <c r="H18" s="697"/>
      <c r="I18" s="26" t="s">
        <v>26</v>
      </c>
      <c r="J18" s="24" t="str">
        <f>'Rekapitulace stavby'!AN14</f>
        <v/>
      </c>
      <c r="L18" s="29"/>
      <c r="V18" s="546"/>
      <c r="W18" s="546"/>
      <c r="X18" s="546"/>
    </row>
    <row r="19" spans="2:24" s="1" customFormat="1" ht="6.95" customHeight="1">
      <c r="B19" s="29"/>
      <c r="L19" s="29"/>
      <c r="V19" s="546"/>
      <c r="W19" s="546"/>
      <c r="X19" s="546"/>
    </row>
    <row r="20" spans="2:24" s="1" customFormat="1" ht="12" customHeight="1">
      <c r="B20" s="29"/>
      <c r="D20" s="26" t="s">
        <v>28</v>
      </c>
      <c r="I20" s="26" t="s">
        <v>24</v>
      </c>
      <c r="J20" s="24" t="s">
        <v>3</v>
      </c>
      <c r="L20" s="29"/>
      <c r="V20" s="546"/>
      <c r="W20" s="546"/>
      <c r="X20" s="546"/>
    </row>
    <row r="21" spans="2:24" s="1" customFormat="1" ht="18" customHeight="1">
      <c r="B21" s="29"/>
      <c r="E21" s="24" t="s">
        <v>29</v>
      </c>
      <c r="I21" s="26" t="s">
        <v>26</v>
      </c>
      <c r="J21" s="24" t="s">
        <v>3</v>
      </c>
      <c r="L21" s="29"/>
      <c r="V21" s="546"/>
      <c r="W21" s="546"/>
      <c r="X21" s="546"/>
    </row>
    <row r="22" spans="2:24" s="1" customFormat="1" ht="6.95" customHeight="1">
      <c r="B22" s="29"/>
      <c r="L22" s="29"/>
      <c r="V22" s="546"/>
      <c r="W22" s="546"/>
      <c r="X22" s="546"/>
    </row>
    <row r="23" spans="2:24" s="1" customFormat="1" ht="12" customHeight="1">
      <c r="B23" s="29"/>
      <c r="D23" s="26" t="s">
        <v>31</v>
      </c>
      <c r="I23" s="26" t="s">
        <v>24</v>
      </c>
      <c r="J23" s="24" t="s">
        <v>32</v>
      </c>
      <c r="L23" s="29"/>
      <c r="V23" s="546"/>
      <c r="W23" s="546"/>
      <c r="X23" s="546"/>
    </row>
    <row r="24" spans="2:24" s="1" customFormat="1" ht="18" customHeight="1">
      <c r="B24" s="29"/>
      <c r="E24" s="24" t="s">
        <v>33</v>
      </c>
      <c r="I24" s="26" t="s">
        <v>26</v>
      </c>
      <c r="J24" s="24" t="s">
        <v>3</v>
      </c>
      <c r="L24" s="29"/>
      <c r="V24" s="546"/>
      <c r="W24" s="546"/>
      <c r="X24" s="546"/>
    </row>
    <row r="25" spans="2:24" s="1" customFormat="1" ht="6.95" customHeight="1">
      <c r="B25" s="29"/>
      <c r="L25" s="29"/>
      <c r="V25" s="546"/>
      <c r="W25" s="546"/>
      <c r="X25" s="546"/>
    </row>
    <row r="26" spans="2:24" s="1" customFormat="1" ht="12" customHeight="1">
      <c r="B26" s="29"/>
      <c r="D26" s="26" t="s">
        <v>34</v>
      </c>
      <c r="L26" s="29"/>
      <c r="V26" s="546"/>
      <c r="W26" s="546"/>
      <c r="X26" s="546"/>
    </row>
    <row r="27" spans="2:24" s="7" customFormat="1" ht="16.5" customHeight="1">
      <c r="B27" s="82"/>
      <c r="E27" s="699" t="s">
        <v>3</v>
      </c>
      <c r="F27" s="699"/>
      <c r="G27" s="699"/>
      <c r="H27" s="699"/>
      <c r="L27" s="82"/>
      <c r="V27" s="547"/>
      <c r="W27" s="547"/>
      <c r="X27" s="547"/>
    </row>
    <row r="28" spans="2:24" s="1" customFormat="1" ht="6.95" customHeight="1">
      <c r="B28" s="29"/>
      <c r="L28" s="29"/>
      <c r="V28" s="546"/>
      <c r="W28" s="546"/>
      <c r="X28" s="546"/>
    </row>
    <row r="29" spans="2:24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  <c r="V29" s="546"/>
      <c r="W29" s="546"/>
      <c r="X29" s="546"/>
    </row>
    <row r="30" spans="2:24" s="1" customFormat="1" ht="25.35" customHeight="1">
      <c r="B30" s="29"/>
      <c r="D30" s="83" t="s">
        <v>36</v>
      </c>
      <c r="J30" s="59">
        <f>ROUND(J101, 2)</f>
        <v>0</v>
      </c>
      <c r="L30" s="29"/>
      <c r="V30" s="546"/>
      <c r="W30" s="546"/>
      <c r="X30" s="546"/>
    </row>
    <row r="31" spans="2:24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  <c r="V31" s="546"/>
      <c r="W31" s="546"/>
      <c r="X31" s="546"/>
    </row>
    <row r="32" spans="2:24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  <c r="V32" s="546"/>
      <c r="W32" s="546"/>
      <c r="X32" s="546"/>
    </row>
    <row r="33" spans="2:24" s="1" customFormat="1" ht="14.45" customHeight="1">
      <c r="B33" s="29"/>
      <c r="D33" s="84" t="s">
        <v>40</v>
      </c>
      <c r="E33" s="26" t="s">
        <v>41</v>
      </c>
      <c r="F33" s="85">
        <f>ROUND((SUM(BE101:BE603)),  2)</f>
        <v>0</v>
      </c>
      <c r="I33" s="86">
        <v>0.21</v>
      </c>
      <c r="J33" s="85">
        <f>ROUND(((SUM(BE101:BE603))*I33),  2)</f>
        <v>0</v>
      </c>
      <c r="L33" s="29"/>
      <c r="V33" s="546"/>
      <c r="W33" s="546"/>
      <c r="X33" s="546"/>
    </row>
    <row r="34" spans="2:24" s="1" customFormat="1" ht="14.45" customHeight="1">
      <c r="B34" s="29"/>
      <c r="E34" s="26" t="s">
        <v>42</v>
      </c>
      <c r="F34" s="85">
        <f>ROUND((SUM(BF101:BF603)),  2)</f>
        <v>0</v>
      </c>
      <c r="I34" s="86">
        <v>0.15</v>
      </c>
      <c r="J34" s="85">
        <f>ROUND(((SUM(BF101:BF603))*I34),  2)</f>
        <v>0</v>
      </c>
      <c r="L34" s="29"/>
      <c r="V34" s="546"/>
      <c r="W34" s="546"/>
      <c r="X34" s="546"/>
    </row>
    <row r="35" spans="2:24" s="1" customFormat="1" ht="14.45" hidden="1" customHeight="1">
      <c r="B35" s="29"/>
      <c r="E35" s="26" t="s">
        <v>43</v>
      </c>
      <c r="F35" s="85">
        <f>ROUND((SUM(BG101:BG603)),  2)</f>
        <v>0</v>
      </c>
      <c r="I35" s="86">
        <v>0.21</v>
      </c>
      <c r="J35" s="85">
        <f>0</f>
        <v>0</v>
      </c>
      <c r="L35" s="29"/>
      <c r="V35" s="546"/>
      <c r="W35" s="546"/>
      <c r="X35" s="546"/>
    </row>
    <row r="36" spans="2:24" s="1" customFormat="1" ht="14.45" hidden="1" customHeight="1">
      <c r="B36" s="29"/>
      <c r="E36" s="26" t="s">
        <v>44</v>
      </c>
      <c r="F36" s="85">
        <f>ROUND((SUM(BH101:BH603)),  2)</f>
        <v>0</v>
      </c>
      <c r="I36" s="86">
        <v>0.15</v>
      </c>
      <c r="J36" s="85">
        <f>0</f>
        <v>0</v>
      </c>
      <c r="L36" s="29"/>
      <c r="V36" s="546"/>
      <c r="W36" s="546"/>
      <c r="X36" s="546"/>
    </row>
    <row r="37" spans="2:24" s="1" customFormat="1" ht="14.45" hidden="1" customHeight="1">
      <c r="B37" s="29"/>
      <c r="E37" s="26" t="s">
        <v>45</v>
      </c>
      <c r="F37" s="85">
        <f>ROUND((SUM(BI101:BI603)),  2)</f>
        <v>0</v>
      </c>
      <c r="I37" s="86">
        <v>0</v>
      </c>
      <c r="J37" s="85">
        <f>0</f>
        <v>0</v>
      </c>
      <c r="L37" s="29"/>
      <c r="V37" s="546"/>
      <c r="W37" s="546"/>
      <c r="X37" s="546"/>
    </row>
    <row r="38" spans="2:24" s="1" customFormat="1" ht="6.95" customHeight="1">
      <c r="B38" s="29"/>
      <c r="L38" s="29"/>
      <c r="V38" s="546"/>
      <c r="W38" s="546"/>
      <c r="X38" s="546"/>
    </row>
    <row r="39" spans="2:24" s="1" customFormat="1" ht="25.35" customHeight="1">
      <c r="B39" s="29"/>
      <c r="C39" s="87"/>
      <c r="D39" s="88" t="s">
        <v>46</v>
      </c>
      <c r="E39" s="50"/>
      <c r="F39" s="50"/>
      <c r="G39" s="89" t="s">
        <v>47</v>
      </c>
      <c r="H39" s="90" t="s">
        <v>48</v>
      </c>
      <c r="I39" s="50"/>
      <c r="J39" s="91">
        <f>SUM(J30:J37)</f>
        <v>0</v>
      </c>
      <c r="K39" s="92"/>
      <c r="L39" s="29"/>
      <c r="V39" s="546"/>
      <c r="W39" s="546"/>
      <c r="X39" s="546"/>
    </row>
    <row r="40" spans="2:24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  <c r="V40" s="546"/>
      <c r="W40" s="546"/>
      <c r="X40" s="546"/>
    </row>
    <row r="44" spans="2:24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  <c r="V44" s="546"/>
      <c r="W44" s="546"/>
      <c r="X44" s="546"/>
    </row>
    <row r="45" spans="2:24" s="1" customFormat="1" ht="24.95" customHeight="1">
      <c r="B45" s="29"/>
      <c r="C45" s="21" t="s">
        <v>90</v>
      </c>
      <c r="L45" s="29"/>
      <c r="V45" s="546"/>
      <c r="W45" s="546"/>
      <c r="X45" s="546"/>
    </row>
    <row r="46" spans="2:24" s="1" customFormat="1" ht="6.95" customHeight="1">
      <c r="B46" s="29"/>
      <c r="L46" s="29"/>
      <c r="V46" s="546"/>
      <c r="W46" s="546"/>
      <c r="X46" s="546"/>
    </row>
    <row r="47" spans="2:24" s="1" customFormat="1" ht="12" customHeight="1">
      <c r="B47" s="29"/>
      <c r="C47" s="26" t="s">
        <v>15</v>
      </c>
      <c r="L47" s="29"/>
      <c r="V47" s="546"/>
      <c r="W47" s="546"/>
      <c r="X47" s="546"/>
    </row>
    <row r="48" spans="2:24" s="1" customFormat="1" ht="16.5" customHeight="1">
      <c r="B48" s="29"/>
      <c r="E48" s="723" t="str">
        <f>E7</f>
        <v>Areál UK Celetná 559/14, Praha 2 - Staré Město, Dětská skupina Arel Karolinum</v>
      </c>
      <c r="F48" s="724"/>
      <c r="G48" s="724"/>
      <c r="H48" s="724"/>
      <c r="L48" s="29"/>
      <c r="V48" s="546"/>
      <c r="W48" s="546"/>
      <c r="X48" s="546"/>
    </row>
    <row r="49" spans="2:47" s="1" customFormat="1" ht="12" customHeight="1">
      <c r="B49" s="29"/>
      <c r="C49" s="26" t="s">
        <v>88</v>
      </c>
      <c r="L49" s="29"/>
      <c r="V49" s="546"/>
      <c r="W49" s="546"/>
      <c r="X49" s="546"/>
    </row>
    <row r="50" spans="2:47" s="1" customFormat="1" ht="16.5" customHeight="1">
      <c r="B50" s="29"/>
      <c r="E50" s="712" t="str">
        <f>E9</f>
        <v>01 - stavební část</v>
      </c>
      <c r="F50" s="722"/>
      <c r="G50" s="722"/>
      <c r="H50" s="722"/>
      <c r="L50" s="29"/>
      <c r="V50" s="546"/>
      <c r="W50" s="546"/>
      <c r="X50" s="546"/>
    </row>
    <row r="51" spans="2:47" s="1" customFormat="1" ht="6.95" customHeight="1">
      <c r="B51" s="29"/>
      <c r="L51" s="29"/>
      <c r="V51" s="546"/>
      <c r="W51" s="546"/>
      <c r="X51" s="546"/>
    </row>
    <row r="52" spans="2:47" s="1" customFormat="1" ht="12" customHeight="1">
      <c r="B52" s="29"/>
      <c r="C52" s="26" t="s">
        <v>19</v>
      </c>
      <c r="F52" s="24" t="str">
        <f>F12</f>
        <v>Celetná 559/14, Praha 2 - Staré Město</v>
      </c>
      <c r="I52" s="26" t="s">
        <v>21</v>
      </c>
      <c r="J52" s="46" t="str">
        <f>IF(J12="","",J12)</f>
        <v>22. 10. 2023</v>
      </c>
      <c r="L52" s="29"/>
      <c r="V52" s="546"/>
      <c r="W52" s="546"/>
      <c r="X52" s="546"/>
    </row>
    <row r="53" spans="2:47" s="1" customFormat="1" ht="6.95" customHeight="1">
      <c r="B53" s="29"/>
      <c r="L53" s="29"/>
      <c r="V53" s="546"/>
      <c r="W53" s="546"/>
      <c r="X53" s="546"/>
    </row>
    <row r="54" spans="2:47" s="1" customFormat="1" ht="40.15" customHeight="1">
      <c r="B54" s="29"/>
      <c r="C54" s="26" t="s">
        <v>23</v>
      </c>
      <c r="F54" s="24" t="str">
        <f>E15</f>
        <v xml:space="preserve"> </v>
      </c>
      <c r="I54" s="26" t="s">
        <v>28</v>
      </c>
      <c r="J54" s="27" t="str">
        <f>E21</f>
        <v>CONTRACTIS s.r.o.Moulíkova 3286/1b, Praha 5</v>
      </c>
      <c r="L54" s="29"/>
      <c r="V54" s="546"/>
      <c r="W54" s="546"/>
      <c r="X54" s="546"/>
    </row>
    <row r="55" spans="2:47" s="1" customFormat="1" ht="15.2" customHeight="1">
      <c r="B55" s="29"/>
      <c r="C55" s="26" t="s">
        <v>27</v>
      </c>
      <c r="F55" s="24" t="str">
        <f>IF(E18="","",E18)</f>
        <v xml:space="preserve"> </v>
      </c>
      <c r="I55" s="26" t="s">
        <v>31</v>
      </c>
      <c r="J55" s="27" t="str">
        <f>E24</f>
        <v>Hana Pejšová</v>
      </c>
      <c r="L55" s="29"/>
      <c r="V55" s="546"/>
      <c r="W55" s="546"/>
      <c r="X55" s="546"/>
    </row>
    <row r="56" spans="2:47" s="1" customFormat="1" ht="10.35" customHeight="1">
      <c r="B56" s="29"/>
      <c r="L56" s="29"/>
      <c r="V56" s="546"/>
      <c r="W56" s="546"/>
      <c r="X56" s="546"/>
    </row>
    <row r="57" spans="2:47" s="1" customFormat="1" ht="29.25" customHeight="1">
      <c r="B57" s="29"/>
      <c r="C57" s="93" t="s">
        <v>91</v>
      </c>
      <c r="D57" s="87"/>
      <c r="E57" s="87"/>
      <c r="F57" s="87"/>
      <c r="G57" s="87"/>
      <c r="H57" s="87"/>
      <c r="I57" s="87"/>
      <c r="J57" s="94" t="s">
        <v>92</v>
      </c>
      <c r="K57" s="87"/>
      <c r="L57" s="29"/>
      <c r="V57" s="546"/>
      <c r="W57" s="546"/>
      <c r="X57" s="546"/>
    </row>
    <row r="58" spans="2:47" s="1" customFormat="1" ht="10.35" customHeight="1">
      <c r="B58" s="29"/>
      <c r="L58" s="29"/>
      <c r="V58" s="546"/>
      <c r="W58" s="546"/>
      <c r="X58" s="546"/>
    </row>
    <row r="59" spans="2:47" s="1" customFormat="1" ht="22.9" customHeight="1">
      <c r="B59" s="29"/>
      <c r="C59" s="95" t="s">
        <v>68</v>
      </c>
      <c r="J59" s="59">
        <f>J101</f>
        <v>0</v>
      </c>
      <c r="L59" s="29"/>
      <c r="V59" s="546"/>
      <c r="W59" s="546"/>
      <c r="X59" s="546"/>
      <c r="AU59" s="17" t="s">
        <v>93</v>
      </c>
    </row>
    <row r="60" spans="2:47" s="8" customFormat="1" ht="24.95" customHeight="1">
      <c r="B60" s="96"/>
      <c r="D60" s="97" t="s">
        <v>94</v>
      </c>
      <c r="E60" s="98"/>
      <c r="F60" s="98"/>
      <c r="G60" s="98"/>
      <c r="H60" s="98"/>
      <c r="I60" s="98"/>
      <c r="J60" s="99">
        <f>J102</f>
        <v>0</v>
      </c>
      <c r="L60" s="96"/>
      <c r="V60" s="548"/>
      <c r="W60" s="548"/>
      <c r="X60" s="548"/>
    </row>
    <row r="61" spans="2:47" s="9" customFormat="1" ht="19.899999999999999" customHeight="1">
      <c r="B61" s="100"/>
      <c r="D61" s="101" t="s">
        <v>95</v>
      </c>
      <c r="E61" s="102"/>
      <c r="F61" s="102"/>
      <c r="G61" s="102"/>
      <c r="H61" s="102"/>
      <c r="I61" s="102"/>
      <c r="J61" s="103">
        <f>J103</f>
        <v>0</v>
      </c>
      <c r="L61" s="100"/>
      <c r="V61" s="548"/>
      <c r="W61" s="548"/>
      <c r="X61" s="548"/>
    </row>
    <row r="62" spans="2:47" s="9" customFormat="1" ht="19.899999999999999" customHeight="1">
      <c r="B62" s="100"/>
      <c r="D62" s="101" t="s">
        <v>96</v>
      </c>
      <c r="E62" s="102"/>
      <c r="F62" s="102"/>
      <c r="G62" s="102"/>
      <c r="H62" s="102"/>
      <c r="I62" s="102"/>
      <c r="J62" s="103">
        <f>J112</f>
        <v>0</v>
      </c>
      <c r="L62" s="100"/>
      <c r="V62" s="548"/>
      <c r="W62" s="548"/>
      <c r="X62" s="548"/>
    </row>
    <row r="63" spans="2:47" s="9" customFormat="1" ht="14.85" customHeight="1">
      <c r="B63" s="100"/>
      <c r="D63" s="568" t="s">
        <v>97</v>
      </c>
      <c r="E63" s="102"/>
      <c r="F63" s="102"/>
      <c r="G63" s="102"/>
      <c r="H63" s="102"/>
      <c r="I63" s="102"/>
      <c r="J63" s="103">
        <f>J119</f>
        <v>0</v>
      </c>
      <c r="L63" s="100"/>
      <c r="V63" s="548"/>
      <c r="W63" s="548"/>
      <c r="X63" s="548"/>
    </row>
    <row r="64" spans="2:47" s="9" customFormat="1" ht="19.899999999999999" customHeight="1">
      <c r="B64" s="100"/>
      <c r="D64" s="101" t="s">
        <v>98</v>
      </c>
      <c r="E64" s="102"/>
      <c r="F64" s="102"/>
      <c r="G64" s="102"/>
      <c r="H64" s="102"/>
      <c r="I64" s="102"/>
      <c r="J64" s="103">
        <f>J168</f>
        <v>0</v>
      </c>
      <c r="L64" s="100"/>
      <c r="V64" s="548"/>
      <c r="W64" s="548"/>
      <c r="X64" s="548"/>
    </row>
    <row r="65" spans="2:24" s="9" customFormat="1" ht="14.85" customHeight="1">
      <c r="B65" s="100"/>
      <c r="D65" s="101" t="s">
        <v>99</v>
      </c>
      <c r="E65" s="102"/>
      <c r="F65" s="102"/>
      <c r="G65" s="102"/>
      <c r="H65" s="102"/>
      <c r="I65" s="102"/>
      <c r="J65" s="103">
        <f>J176</f>
        <v>0</v>
      </c>
      <c r="L65" s="100"/>
      <c r="V65" s="548"/>
      <c r="W65" s="548"/>
      <c r="X65" s="548"/>
    </row>
    <row r="66" spans="2:24" s="9" customFormat="1" ht="14.85" customHeight="1">
      <c r="B66" s="100"/>
      <c r="D66" s="101" t="s">
        <v>100</v>
      </c>
      <c r="E66" s="102"/>
      <c r="F66" s="102"/>
      <c r="G66" s="102"/>
      <c r="H66" s="102"/>
      <c r="I66" s="102"/>
      <c r="J66" s="103">
        <f>J269</f>
        <v>0</v>
      </c>
      <c r="L66" s="100"/>
      <c r="V66" s="548"/>
      <c r="W66" s="548"/>
      <c r="X66" s="548"/>
    </row>
    <row r="67" spans="2:24" s="9" customFormat="1" ht="14.85" customHeight="1">
      <c r="B67" s="100"/>
      <c r="D67" s="101" t="s">
        <v>101</v>
      </c>
      <c r="E67" s="102"/>
      <c r="F67" s="102"/>
      <c r="G67" s="102"/>
      <c r="H67" s="102"/>
      <c r="I67" s="102"/>
      <c r="J67" s="103">
        <f>J279</f>
        <v>0</v>
      </c>
      <c r="L67" s="100"/>
      <c r="V67" s="548"/>
      <c r="W67" s="548"/>
      <c r="X67" s="548"/>
    </row>
    <row r="68" spans="2:24" s="8" customFormat="1" ht="24.95" customHeight="1">
      <c r="B68" s="96"/>
      <c r="D68" s="97" t="s">
        <v>102</v>
      </c>
      <c r="E68" s="98"/>
      <c r="F68" s="98"/>
      <c r="G68" s="98"/>
      <c r="H68" s="98"/>
      <c r="I68" s="98"/>
      <c r="J68" s="99">
        <f>J282</f>
        <v>0</v>
      </c>
      <c r="L68" s="96"/>
      <c r="V68" s="548"/>
      <c r="W68" s="548"/>
      <c r="X68" s="548"/>
    </row>
    <row r="69" spans="2:24" s="9" customFormat="1" ht="19.899999999999999" customHeight="1">
      <c r="B69" s="100"/>
      <c r="D69" s="101" t="s">
        <v>103</v>
      </c>
      <c r="E69" s="102"/>
      <c r="F69" s="102"/>
      <c r="G69" s="102"/>
      <c r="H69" s="102"/>
      <c r="I69" s="102"/>
      <c r="J69" s="103">
        <f>J283</f>
        <v>0</v>
      </c>
      <c r="L69" s="100"/>
      <c r="V69" s="548"/>
      <c r="W69" s="548"/>
      <c r="X69" s="548"/>
    </row>
    <row r="70" spans="2:24" s="9" customFormat="1" ht="19.899999999999999" customHeight="1">
      <c r="B70" s="100"/>
      <c r="D70" s="101" t="s">
        <v>104</v>
      </c>
      <c r="E70" s="102"/>
      <c r="F70" s="102"/>
      <c r="G70" s="102"/>
      <c r="H70" s="102"/>
      <c r="I70" s="102"/>
      <c r="J70" s="103">
        <f>J299</f>
        <v>0</v>
      </c>
      <c r="L70" s="100"/>
      <c r="V70" s="548"/>
      <c r="W70" s="548"/>
      <c r="X70" s="548"/>
    </row>
    <row r="71" spans="2:24" s="9" customFormat="1" ht="19.899999999999999" customHeight="1">
      <c r="B71" s="100"/>
      <c r="D71" s="101" t="s">
        <v>105</v>
      </c>
      <c r="E71" s="102"/>
      <c r="F71" s="102"/>
      <c r="G71" s="102"/>
      <c r="H71" s="102"/>
      <c r="I71" s="102"/>
      <c r="J71" s="103">
        <f>J303</f>
        <v>0</v>
      </c>
      <c r="L71" s="100"/>
      <c r="V71" s="548"/>
      <c r="W71" s="548"/>
      <c r="X71" s="548"/>
    </row>
    <row r="72" spans="2:24" s="9" customFormat="1" ht="19.899999999999999" customHeight="1">
      <c r="B72" s="100"/>
      <c r="D72" s="101" t="s">
        <v>106</v>
      </c>
      <c r="E72" s="102"/>
      <c r="F72" s="102"/>
      <c r="G72" s="102"/>
      <c r="H72" s="102"/>
      <c r="I72" s="102"/>
      <c r="J72" s="103">
        <f>J310</f>
        <v>0</v>
      </c>
      <c r="L72" s="100"/>
      <c r="V72" s="548"/>
      <c r="W72" s="548"/>
      <c r="X72" s="548"/>
    </row>
    <row r="73" spans="2:24" s="9" customFormat="1" ht="19.899999999999999" customHeight="1">
      <c r="B73" s="100"/>
      <c r="D73" s="101" t="s">
        <v>107</v>
      </c>
      <c r="E73" s="102"/>
      <c r="F73" s="102"/>
      <c r="G73" s="102"/>
      <c r="H73" s="102"/>
      <c r="I73" s="102"/>
      <c r="J73" s="103">
        <f>J337</f>
        <v>0</v>
      </c>
      <c r="L73" s="100"/>
      <c r="V73" s="548"/>
      <c r="W73" s="548"/>
      <c r="X73" s="548"/>
    </row>
    <row r="74" spans="2:24" s="9" customFormat="1" ht="19.899999999999999" customHeight="1">
      <c r="B74" s="100"/>
      <c r="D74" s="101" t="s">
        <v>108</v>
      </c>
      <c r="E74" s="102"/>
      <c r="F74" s="102"/>
      <c r="G74" s="102"/>
      <c r="H74" s="102"/>
      <c r="I74" s="102"/>
      <c r="J74" s="103">
        <f>J374</f>
        <v>0</v>
      </c>
      <c r="L74" s="100"/>
      <c r="V74" s="548"/>
      <c r="W74" s="548"/>
      <c r="X74" s="548"/>
    </row>
    <row r="75" spans="2:24" s="9" customFormat="1" ht="19.899999999999999" customHeight="1">
      <c r="B75" s="100"/>
      <c r="D75" s="101" t="s">
        <v>109</v>
      </c>
      <c r="E75" s="102"/>
      <c r="F75" s="102"/>
      <c r="G75" s="102"/>
      <c r="H75" s="102"/>
      <c r="I75" s="102"/>
      <c r="J75" s="103">
        <f>J384</f>
        <v>0</v>
      </c>
      <c r="L75" s="100"/>
      <c r="V75" s="548"/>
      <c r="W75" s="548"/>
      <c r="X75" s="548"/>
    </row>
    <row r="76" spans="2:24" s="9" customFormat="1" ht="19.899999999999999" customHeight="1">
      <c r="B76" s="100"/>
      <c r="D76" s="101" t="s">
        <v>110</v>
      </c>
      <c r="E76" s="102"/>
      <c r="F76" s="102"/>
      <c r="G76" s="102"/>
      <c r="H76" s="102"/>
      <c r="I76" s="102"/>
      <c r="J76" s="103">
        <f>J437</f>
        <v>0</v>
      </c>
      <c r="L76" s="100"/>
      <c r="V76" s="548"/>
      <c r="W76" s="548"/>
      <c r="X76" s="548"/>
    </row>
    <row r="77" spans="2:24" s="9" customFormat="1" ht="19.899999999999999" customHeight="1">
      <c r="B77" s="100"/>
      <c r="D77" s="101" t="s">
        <v>111</v>
      </c>
      <c r="E77" s="102"/>
      <c r="F77" s="102"/>
      <c r="G77" s="102"/>
      <c r="H77" s="102"/>
      <c r="I77" s="102"/>
      <c r="J77" s="103">
        <f>J457</f>
        <v>0</v>
      </c>
      <c r="L77" s="100"/>
      <c r="V77" s="548"/>
      <c r="W77" s="548"/>
      <c r="X77" s="548"/>
    </row>
    <row r="78" spans="2:24" s="9" customFormat="1" ht="19.899999999999999" customHeight="1">
      <c r="B78" s="100"/>
      <c r="D78" s="101" t="s">
        <v>112</v>
      </c>
      <c r="E78" s="102"/>
      <c r="F78" s="102"/>
      <c r="G78" s="102"/>
      <c r="H78" s="102"/>
      <c r="I78" s="102"/>
      <c r="J78" s="103">
        <f>J468</f>
        <v>0</v>
      </c>
      <c r="L78" s="100"/>
      <c r="V78" s="548"/>
      <c r="W78" s="548"/>
      <c r="X78" s="548"/>
    </row>
    <row r="79" spans="2:24" s="9" customFormat="1" ht="19.899999999999999" customHeight="1">
      <c r="B79" s="100"/>
      <c r="D79" s="101" t="s">
        <v>113</v>
      </c>
      <c r="E79" s="102"/>
      <c r="F79" s="102"/>
      <c r="G79" s="102"/>
      <c r="H79" s="102"/>
      <c r="I79" s="102"/>
      <c r="J79" s="103">
        <f>J498</f>
        <v>0</v>
      </c>
      <c r="L79" s="100"/>
      <c r="V79" s="548"/>
      <c r="W79" s="548"/>
      <c r="X79" s="548"/>
    </row>
    <row r="80" spans="2:24" s="9" customFormat="1" ht="19.899999999999999" customHeight="1">
      <c r="B80" s="100"/>
      <c r="D80" s="101" t="s">
        <v>114</v>
      </c>
      <c r="E80" s="102"/>
      <c r="F80" s="102"/>
      <c r="G80" s="102"/>
      <c r="H80" s="102"/>
      <c r="I80" s="102"/>
      <c r="J80" s="103">
        <f>J545</f>
        <v>0</v>
      </c>
      <c r="L80" s="100"/>
      <c r="V80" s="548"/>
      <c r="W80" s="548"/>
      <c r="X80" s="548"/>
    </row>
    <row r="81" spans="2:26" s="8" customFormat="1" ht="24.95" customHeight="1">
      <c r="B81" s="96"/>
      <c r="D81" s="97" t="s">
        <v>115</v>
      </c>
      <c r="E81" s="98"/>
      <c r="F81" s="98"/>
      <c r="G81" s="98"/>
      <c r="H81" s="98"/>
      <c r="I81" s="98"/>
      <c r="J81" s="99">
        <f>J600</f>
        <v>0</v>
      </c>
      <c r="L81" s="96"/>
      <c r="V81" s="548"/>
      <c r="W81" s="548"/>
      <c r="X81" s="548"/>
    </row>
    <row r="82" spans="2:26" s="1" customFormat="1" ht="21.75" customHeight="1">
      <c r="B82" s="29"/>
      <c r="L82" s="29"/>
      <c r="V82" s="546"/>
      <c r="W82" s="546"/>
      <c r="X82" s="546"/>
    </row>
    <row r="83" spans="2:26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29"/>
      <c r="V83" s="546"/>
      <c r="W83" s="546"/>
      <c r="X83" s="546"/>
    </row>
    <row r="87" spans="2:26" s="1" customFormat="1" ht="6.95" customHeight="1"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29"/>
      <c r="V87" s="546"/>
      <c r="W87" s="546"/>
      <c r="X87" s="546"/>
    </row>
    <row r="88" spans="2:26" s="1" customFormat="1" ht="24.95" customHeight="1">
      <c r="B88" s="29"/>
      <c r="C88" s="21" t="s">
        <v>116</v>
      </c>
      <c r="L88" s="29"/>
      <c r="V88" s="725" t="s">
        <v>117</v>
      </c>
      <c r="W88" s="725"/>
      <c r="X88" s="549"/>
      <c r="Y88" s="543"/>
      <c r="Z88" s="542"/>
    </row>
    <row r="89" spans="2:26" s="1" customFormat="1" ht="6.95" customHeight="1">
      <c r="B89" s="29"/>
      <c r="L89" s="29"/>
      <c r="V89" s="550"/>
      <c r="W89" s="550"/>
      <c r="X89" s="550"/>
      <c r="Y89" s="542"/>
      <c r="Z89" s="542"/>
    </row>
    <row r="90" spans="2:26" s="1" customFormat="1" ht="12" customHeight="1">
      <c r="B90" s="29"/>
      <c r="C90" s="26" t="s">
        <v>15</v>
      </c>
      <c r="L90" s="29"/>
      <c r="V90" s="551" t="s">
        <v>118</v>
      </c>
      <c r="W90" s="551" t="s">
        <v>119</v>
      </c>
      <c r="X90" s="551" t="s">
        <v>120</v>
      </c>
      <c r="Y90" s="544" t="s">
        <v>121</v>
      </c>
      <c r="Z90" s="544" t="s">
        <v>122</v>
      </c>
    </row>
    <row r="91" spans="2:26" s="1" customFormat="1" ht="16.5" customHeight="1">
      <c r="B91" s="29"/>
      <c r="E91" s="723" t="str">
        <f>E7</f>
        <v>Areál UK Celetná 559/14, Praha 2 - Staré Město, Dětská skupina Arel Karolinum</v>
      </c>
      <c r="F91" s="724"/>
      <c r="G91" s="724"/>
      <c r="H91" s="724"/>
      <c r="L91" s="29"/>
      <c r="V91" s="546"/>
      <c r="W91" s="546"/>
      <c r="X91" s="546"/>
    </row>
    <row r="92" spans="2:26" s="1" customFormat="1" ht="12" customHeight="1">
      <c r="B92" s="29"/>
      <c r="C92" s="26" t="s">
        <v>88</v>
      </c>
      <c r="L92" s="29"/>
      <c r="V92" s="546"/>
      <c r="W92" s="546"/>
      <c r="X92" s="546"/>
    </row>
    <row r="93" spans="2:26" s="1" customFormat="1" ht="16.5" customHeight="1">
      <c r="B93" s="29"/>
      <c r="E93" s="712" t="str">
        <f>E9</f>
        <v>01 - stavební část</v>
      </c>
      <c r="F93" s="722"/>
      <c r="G93" s="722"/>
      <c r="H93" s="722"/>
      <c r="L93" s="29"/>
      <c r="V93" s="546"/>
      <c r="W93" s="546"/>
      <c r="X93" s="546"/>
    </row>
    <row r="94" spans="2:26" s="1" customFormat="1" ht="6.95" customHeight="1">
      <c r="B94" s="29"/>
      <c r="L94" s="29"/>
      <c r="V94" s="546"/>
      <c r="W94" s="546"/>
      <c r="X94" s="546"/>
    </row>
    <row r="95" spans="2:26" s="1" customFormat="1" ht="12" customHeight="1">
      <c r="B95" s="29"/>
      <c r="C95" s="26" t="s">
        <v>19</v>
      </c>
      <c r="F95" s="24" t="str">
        <f>F12</f>
        <v>Celetná 559/14, Praha 2 - Staré Město</v>
      </c>
      <c r="I95" s="26" t="s">
        <v>21</v>
      </c>
      <c r="J95" s="46" t="str">
        <f>IF(J12="","",J12)</f>
        <v>22. 10. 2023</v>
      </c>
      <c r="L95" s="29"/>
      <c r="V95" s="546"/>
      <c r="W95" s="546"/>
      <c r="X95" s="546"/>
    </row>
    <row r="96" spans="2:26" s="1" customFormat="1" ht="6.95" customHeight="1">
      <c r="B96" s="29"/>
      <c r="L96" s="29"/>
      <c r="V96" s="546"/>
      <c r="W96" s="546"/>
      <c r="X96" s="546"/>
    </row>
    <row r="97" spans="2:65" s="1" customFormat="1" ht="40.15" customHeight="1">
      <c r="B97" s="29"/>
      <c r="C97" s="26" t="s">
        <v>23</v>
      </c>
      <c r="F97" s="24" t="str">
        <f>E15</f>
        <v xml:space="preserve"> </v>
      </c>
      <c r="I97" s="26" t="s">
        <v>28</v>
      </c>
      <c r="J97" s="27" t="str">
        <f>E21</f>
        <v>CONTRACTIS s.r.o.Moulíkova 3286/1b, Praha 5</v>
      </c>
      <c r="L97" s="29"/>
      <c r="V97" s="546"/>
      <c r="W97" s="546"/>
      <c r="X97" s="546"/>
    </row>
    <row r="98" spans="2:65" s="1" customFormat="1" ht="15.2" customHeight="1">
      <c r="B98" s="29"/>
      <c r="C98" s="26" t="s">
        <v>27</v>
      </c>
      <c r="F98" s="24" t="str">
        <f>IF(E18="","",E18)</f>
        <v xml:space="preserve"> </v>
      </c>
      <c r="I98" s="26" t="s">
        <v>31</v>
      </c>
      <c r="J98" s="27" t="str">
        <f>E24</f>
        <v>Hana Pejšová</v>
      </c>
      <c r="L98" s="29"/>
      <c r="V98" s="546"/>
      <c r="W98" s="579"/>
      <c r="X98" s="546"/>
    </row>
    <row r="99" spans="2:65" s="1" customFormat="1" ht="10.35" customHeight="1">
      <c r="B99" s="29"/>
      <c r="L99" s="29"/>
      <c r="V99" s="546"/>
      <c r="W99" s="546"/>
      <c r="X99" s="546"/>
    </row>
    <row r="100" spans="2:65" s="10" customFormat="1" ht="29.25" customHeight="1">
      <c r="B100" s="104"/>
      <c r="C100" s="105" t="s">
        <v>123</v>
      </c>
      <c r="D100" s="106" t="s">
        <v>55</v>
      </c>
      <c r="E100" s="106" t="s">
        <v>51</v>
      </c>
      <c r="F100" s="106" t="s">
        <v>52</v>
      </c>
      <c r="G100" s="106" t="s">
        <v>124</v>
      </c>
      <c r="H100" s="106" t="s">
        <v>125</v>
      </c>
      <c r="I100" s="106" t="s">
        <v>126</v>
      </c>
      <c r="J100" s="106" t="s">
        <v>92</v>
      </c>
      <c r="K100" s="107" t="s">
        <v>127</v>
      </c>
      <c r="L100" s="104"/>
      <c r="M100" s="52" t="s">
        <v>3</v>
      </c>
      <c r="N100" s="53" t="s">
        <v>40</v>
      </c>
      <c r="O100" s="53" t="s">
        <v>128</v>
      </c>
      <c r="P100" s="53" t="s">
        <v>129</v>
      </c>
      <c r="Q100" s="53" t="s">
        <v>130</v>
      </c>
      <c r="R100" s="53" t="s">
        <v>131</v>
      </c>
      <c r="S100" s="53" t="s">
        <v>132</v>
      </c>
      <c r="T100" s="54" t="s">
        <v>133</v>
      </c>
      <c r="V100" s="721"/>
      <c r="W100" s="721"/>
      <c r="X100" s="572"/>
      <c r="Y100" s="573"/>
      <c r="Z100" s="574"/>
    </row>
    <row r="101" spans="2:65" s="1" customFormat="1" ht="22.9" customHeight="1">
      <c r="B101" s="29"/>
      <c r="C101" s="57" t="s">
        <v>134</v>
      </c>
      <c r="J101" s="108">
        <f>BK101</f>
        <v>0</v>
      </c>
      <c r="L101" s="29"/>
      <c r="M101" s="55"/>
      <c r="N101" s="47"/>
      <c r="O101" s="47"/>
      <c r="P101" s="109">
        <f>P102+P282+P600</f>
        <v>1088.0595959999998</v>
      </c>
      <c r="Q101" s="47"/>
      <c r="R101" s="109">
        <f>R102+R282+R600</f>
        <v>19.585752059999997</v>
      </c>
      <c r="S101" s="47"/>
      <c r="T101" s="110">
        <f>T102+T282+T600</f>
        <v>13.802759169999998</v>
      </c>
      <c r="V101" s="578">
        <f>V103+V119+V168+V176+V279+V283+V269+V299+V303+V310+V337+V374+V384+V437+V458+V468+V545+V600+V498</f>
        <v>0</v>
      </c>
      <c r="W101" s="577">
        <f>W112</f>
        <v>0</v>
      </c>
      <c r="X101" s="575"/>
      <c r="Y101" s="574"/>
      <c r="Z101" s="574"/>
      <c r="AT101" s="17" t="s">
        <v>69</v>
      </c>
      <c r="AU101" s="17" t="s">
        <v>93</v>
      </c>
      <c r="BK101" s="111">
        <f>BK102+BK282+BK600</f>
        <v>0</v>
      </c>
    </row>
    <row r="102" spans="2:65" s="11" customFormat="1" ht="25.9" customHeight="1">
      <c r="B102" s="112"/>
      <c r="D102" s="113" t="s">
        <v>69</v>
      </c>
      <c r="E102" s="114" t="s">
        <v>135</v>
      </c>
      <c r="F102" s="114" t="s">
        <v>136</v>
      </c>
      <c r="J102" s="115">
        <f>BK102</f>
        <v>0</v>
      </c>
      <c r="L102" s="112"/>
      <c r="M102" s="116"/>
      <c r="P102" s="117">
        <f>P103+P112+P168</f>
        <v>417.57043399999986</v>
      </c>
      <c r="R102" s="117">
        <f>R103+R112+R168</f>
        <v>8.9830495700000004</v>
      </c>
      <c r="T102" s="118">
        <f>T103+T112+T168</f>
        <v>12.209333999999998</v>
      </c>
      <c r="V102" s="572"/>
      <c r="W102" s="572"/>
      <c r="X102" s="572"/>
      <c r="Y102" s="576"/>
      <c r="Z102" s="576"/>
      <c r="AB102" s="571" t="s">
        <v>25</v>
      </c>
      <c r="AR102" s="113" t="s">
        <v>78</v>
      </c>
      <c r="AT102" s="119" t="s">
        <v>69</v>
      </c>
      <c r="AU102" s="119" t="s">
        <v>70</v>
      </c>
      <c r="AY102" s="113" t="s">
        <v>137</v>
      </c>
      <c r="BK102" s="120">
        <f>BK103+BK112+BK168</f>
        <v>0</v>
      </c>
    </row>
    <row r="103" spans="2:65" s="11" customFormat="1" ht="22.9" customHeight="1">
      <c r="B103" s="112"/>
      <c r="D103" s="113" t="s">
        <v>69</v>
      </c>
      <c r="E103" s="121" t="s">
        <v>138</v>
      </c>
      <c r="F103" s="121" t="s">
        <v>139</v>
      </c>
      <c r="J103" s="122">
        <f>BK103</f>
        <v>0</v>
      </c>
      <c r="L103" s="112"/>
      <c r="M103" s="116"/>
      <c r="P103" s="117">
        <f>SUM(P104:P111)</f>
        <v>1.0495999999999999</v>
      </c>
      <c r="R103" s="117">
        <f>SUM(R104:R111)</f>
        <v>6.360600000000001E-2</v>
      </c>
      <c r="T103" s="118">
        <f>SUM(T104:T111)</f>
        <v>0</v>
      </c>
      <c r="V103" s="555">
        <f>J103</f>
        <v>0</v>
      </c>
      <c r="W103" s="552"/>
      <c r="X103" s="552"/>
      <c r="AR103" s="113" t="s">
        <v>78</v>
      </c>
      <c r="AT103" s="119" t="s">
        <v>69</v>
      </c>
      <c r="AU103" s="119" t="s">
        <v>78</v>
      </c>
      <c r="AY103" s="113" t="s">
        <v>137</v>
      </c>
      <c r="BK103" s="120">
        <f>SUM(BK104:BK111)</f>
        <v>0</v>
      </c>
    </row>
    <row r="104" spans="2:65" s="1" customFormat="1" ht="24.2" customHeight="1">
      <c r="B104" s="123"/>
      <c r="C104" s="124" t="s">
        <v>78</v>
      </c>
      <c r="D104" s="124" t="s">
        <v>140</v>
      </c>
      <c r="E104" s="125" t="s">
        <v>141</v>
      </c>
      <c r="F104" s="126" t="s">
        <v>142</v>
      </c>
      <c r="G104" s="127" t="s">
        <v>143</v>
      </c>
      <c r="H104" s="128">
        <v>1.8</v>
      </c>
      <c r="I104" s="129"/>
      <c r="J104" s="129">
        <f>ROUND(I104*H104,2)</f>
        <v>0</v>
      </c>
      <c r="K104" s="126" t="s">
        <v>144</v>
      </c>
      <c r="L104" s="29"/>
      <c r="M104" s="130" t="s">
        <v>3</v>
      </c>
      <c r="N104" s="131" t="s">
        <v>41</v>
      </c>
      <c r="O104" s="132">
        <v>0.42699999999999999</v>
      </c>
      <c r="P104" s="132">
        <f>O104*H104</f>
        <v>0.76859999999999995</v>
      </c>
      <c r="Q104" s="132">
        <v>2.8570000000000002E-2</v>
      </c>
      <c r="R104" s="132">
        <f>Q104*H104</f>
        <v>5.1426000000000006E-2</v>
      </c>
      <c r="S104" s="132">
        <v>0</v>
      </c>
      <c r="T104" s="133">
        <f>S104*H104</f>
        <v>0</v>
      </c>
      <c r="V104" s="556">
        <f>J104</f>
        <v>0</v>
      </c>
      <c r="W104" s="546"/>
      <c r="X104" s="546"/>
      <c r="AR104" s="134" t="s">
        <v>145</v>
      </c>
      <c r="AT104" s="134" t="s">
        <v>140</v>
      </c>
      <c r="AU104" s="134" t="s">
        <v>80</v>
      </c>
      <c r="AY104" s="17" t="s">
        <v>137</v>
      </c>
      <c r="BE104" s="135">
        <f>IF(N104="základní",J104,0)</f>
        <v>0</v>
      </c>
      <c r="BF104" s="135">
        <f>IF(N104="snížená",J104,0)</f>
        <v>0</v>
      </c>
      <c r="BG104" s="135">
        <f>IF(N104="zákl. přenesená",J104,0)</f>
        <v>0</v>
      </c>
      <c r="BH104" s="135">
        <f>IF(N104="sníž. přenesená",J104,0)</f>
        <v>0</v>
      </c>
      <c r="BI104" s="135">
        <f>IF(N104="nulová",J104,0)</f>
        <v>0</v>
      </c>
      <c r="BJ104" s="17" t="s">
        <v>78</v>
      </c>
      <c r="BK104" s="135">
        <f>ROUND(I104*H104,2)</f>
        <v>0</v>
      </c>
      <c r="BL104" s="17" t="s">
        <v>145</v>
      </c>
      <c r="BM104" s="134" t="s">
        <v>146</v>
      </c>
    </row>
    <row r="105" spans="2:65" s="1" customFormat="1">
      <c r="B105" s="29"/>
      <c r="D105" s="136" t="s">
        <v>147</v>
      </c>
      <c r="F105" s="137" t="s">
        <v>148</v>
      </c>
      <c r="L105" s="29"/>
      <c r="M105" s="138"/>
      <c r="T105" s="49"/>
      <c r="V105" s="546"/>
      <c r="W105" s="546"/>
      <c r="X105" s="546"/>
      <c r="AT105" s="17" t="s">
        <v>147</v>
      </c>
      <c r="AU105" s="17" t="s">
        <v>80</v>
      </c>
    </row>
    <row r="106" spans="2:65" s="12" customFormat="1">
      <c r="B106" s="139"/>
      <c r="D106" s="140" t="s">
        <v>149</v>
      </c>
      <c r="E106" s="141" t="s">
        <v>3</v>
      </c>
      <c r="F106" s="142" t="s">
        <v>150</v>
      </c>
      <c r="H106" s="141" t="s">
        <v>3</v>
      </c>
      <c r="L106" s="139"/>
      <c r="M106" s="143"/>
      <c r="T106" s="144"/>
      <c r="V106" s="553"/>
      <c r="W106" s="553"/>
      <c r="X106" s="553"/>
      <c r="AT106" s="141" t="s">
        <v>149</v>
      </c>
      <c r="AU106" s="141" t="s">
        <v>80</v>
      </c>
      <c r="AV106" s="12" t="s">
        <v>78</v>
      </c>
      <c r="AW106" s="12" t="s">
        <v>30</v>
      </c>
      <c r="AX106" s="12" t="s">
        <v>70</v>
      </c>
      <c r="AY106" s="141" t="s">
        <v>137</v>
      </c>
    </row>
    <row r="107" spans="2:65" s="13" customFormat="1">
      <c r="B107" s="145"/>
      <c r="D107" s="140" t="s">
        <v>149</v>
      </c>
      <c r="E107" s="146" t="s">
        <v>3</v>
      </c>
      <c r="F107" s="147" t="s">
        <v>151</v>
      </c>
      <c r="H107" s="148">
        <v>1.8</v>
      </c>
      <c r="L107" s="145"/>
      <c r="M107" s="149"/>
      <c r="T107" s="150"/>
      <c r="V107" s="554"/>
      <c r="W107" s="554"/>
      <c r="X107" s="554"/>
      <c r="AT107" s="146" t="s">
        <v>149</v>
      </c>
      <c r="AU107" s="146" t="s">
        <v>80</v>
      </c>
      <c r="AV107" s="13" t="s">
        <v>80</v>
      </c>
      <c r="AW107" s="13" t="s">
        <v>30</v>
      </c>
      <c r="AX107" s="13" t="s">
        <v>78</v>
      </c>
      <c r="AY107" s="146" t="s">
        <v>137</v>
      </c>
    </row>
    <row r="108" spans="2:65" s="1" customFormat="1" ht="24.2" customHeight="1">
      <c r="B108" s="123"/>
      <c r="C108" s="124" t="s">
        <v>80</v>
      </c>
      <c r="D108" s="124" t="s">
        <v>140</v>
      </c>
      <c r="E108" s="125" t="s">
        <v>152</v>
      </c>
      <c r="F108" s="126" t="s">
        <v>153</v>
      </c>
      <c r="G108" s="127" t="s">
        <v>154</v>
      </c>
      <c r="H108" s="128">
        <v>1</v>
      </c>
      <c r="I108" s="129"/>
      <c r="J108" s="129">
        <f>ROUND(I108*H108,2)</f>
        <v>0</v>
      </c>
      <c r="K108" s="126" t="s">
        <v>144</v>
      </c>
      <c r="L108" s="29"/>
      <c r="M108" s="130" t="s">
        <v>3</v>
      </c>
      <c r="N108" s="131" t="s">
        <v>41</v>
      </c>
      <c r="O108" s="132">
        <v>0.28100000000000003</v>
      </c>
      <c r="P108" s="132">
        <f>O108*H108</f>
        <v>0.28100000000000003</v>
      </c>
      <c r="Q108" s="132">
        <v>1.218E-2</v>
      </c>
      <c r="R108" s="132">
        <f>Q108*H108</f>
        <v>1.218E-2</v>
      </c>
      <c r="S108" s="132">
        <v>0</v>
      </c>
      <c r="T108" s="133">
        <f>S108*H108</f>
        <v>0</v>
      </c>
      <c r="V108" s="556">
        <f>J108</f>
        <v>0</v>
      </c>
      <c r="W108" s="546"/>
      <c r="X108" s="546"/>
      <c r="AR108" s="134" t="s">
        <v>145</v>
      </c>
      <c r="AT108" s="134" t="s">
        <v>140</v>
      </c>
      <c r="AU108" s="134" t="s">
        <v>80</v>
      </c>
      <c r="AY108" s="17" t="s">
        <v>137</v>
      </c>
      <c r="BE108" s="135">
        <f>IF(N108="základní",J108,0)</f>
        <v>0</v>
      </c>
      <c r="BF108" s="135">
        <f>IF(N108="snížená",J108,0)</f>
        <v>0</v>
      </c>
      <c r="BG108" s="135">
        <f>IF(N108="zákl. přenesená",J108,0)</f>
        <v>0</v>
      </c>
      <c r="BH108" s="135">
        <f>IF(N108="sníž. přenesená",J108,0)</f>
        <v>0</v>
      </c>
      <c r="BI108" s="135">
        <f>IF(N108="nulová",J108,0)</f>
        <v>0</v>
      </c>
      <c r="BJ108" s="17" t="s">
        <v>78</v>
      </c>
      <c r="BK108" s="135">
        <f>ROUND(I108*H108,2)</f>
        <v>0</v>
      </c>
      <c r="BL108" s="17" t="s">
        <v>145</v>
      </c>
      <c r="BM108" s="134" t="s">
        <v>155</v>
      </c>
    </row>
    <row r="109" spans="2:65" s="1" customFormat="1">
      <c r="B109" s="29"/>
      <c r="D109" s="136" t="s">
        <v>147</v>
      </c>
      <c r="F109" s="137" t="s">
        <v>156</v>
      </c>
      <c r="J109" s="135"/>
      <c r="L109" s="29"/>
      <c r="M109" s="138"/>
      <c r="T109" s="49"/>
      <c r="V109" s="546"/>
      <c r="W109" s="546"/>
      <c r="X109" s="546"/>
      <c r="AT109" s="17" t="s">
        <v>147</v>
      </c>
      <c r="AU109" s="17" t="s">
        <v>80</v>
      </c>
    </row>
    <row r="110" spans="2:65" s="12" customFormat="1">
      <c r="B110" s="139"/>
      <c r="D110" s="140" t="s">
        <v>149</v>
      </c>
      <c r="E110" s="141" t="s">
        <v>3</v>
      </c>
      <c r="F110" s="142" t="s">
        <v>157</v>
      </c>
      <c r="H110" s="141" t="s">
        <v>3</v>
      </c>
      <c r="L110" s="139"/>
      <c r="M110" s="143"/>
      <c r="T110" s="144"/>
      <c r="V110" s="553"/>
      <c r="W110" s="553"/>
      <c r="X110" s="553"/>
      <c r="AT110" s="141" t="s">
        <v>149</v>
      </c>
      <c r="AU110" s="141" t="s">
        <v>80</v>
      </c>
      <c r="AV110" s="12" t="s">
        <v>78</v>
      </c>
      <c r="AW110" s="12" t="s">
        <v>30</v>
      </c>
      <c r="AX110" s="12" t="s">
        <v>70</v>
      </c>
      <c r="AY110" s="141" t="s">
        <v>137</v>
      </c>
    </row>
    <row r="111" spans="2:65" s="13" customFormat="1">
      <c r="B111" s="145"/>
      <c r="D111" s="140" t="s">
        <v>149</v>
      </c>
      <c r="E111" s="146" t="s">
        <v>3</v>
      </c>
      <c r="F111" s="147" t="s">
        <v>78</v>
      </c>
      <c r="H111" s="148">
        <v>1</v>
      </c>
      <c r="L111" s="145"/>
      <c r="M111" s="149"/>
      <c r="T111" s="150"/>
      <c r="V111" s="554"/>
      <c r="W111" s="554"/>
      <c r="X111" s="554"/>
      <c r="AT111" s="146" t="s">
        <v>149</v>
      </c>
      <c r="AU111" s="146" t="s">
        <v>80</v>
      </c>
      <c r="AV111" s="13" t="s">
        <v>80</v>
      </c>
      <c r="AW111" s="13" t="s">
        <v>30</v>
      </c>
      <c r="AX111" s="13" t="s">
        <v>78</v>
      </c>
      <c r="AY111" s="146" t="s">
        <v>137</v>
      </c>
    </row>
    <row r="112" spans="2:65" s="11" customFormat="1" ht="22.9" customHeight="1">
      <c r="B112" s="112"/>
      <c r="D112" s="113" t="s">
        <v>69</v>
      </c>
      <c r="E112" s="121" t="s">
        <v>158</v>
      </c>
      <c r="F112" s="121" t="s">
        <v>159</v>
      </c>
      <c r="J112" s="122"/>
      <c r="L112" s="112"/>
      <c r="M112" s="116"/>
      <c r="P112" s="117">
        <f>P113+SUM(P114:P119)</f>
        <v>195.94868299999993</v>
      </c>
      <c r="R112" s="117">
        <f>R113+SUM(R114:R119)</f>
        <v>8.2895655700000006</v>
      </c>
      <c r="T112" s="118">
        <f>T113+SUM(T114:T119)</f>
        <v>0</v>
      </c>
      <c r="V112" s="552"/>
      <c r="W112" s="555">
        <f>J112</f>
        <v>0</v>
      </c>
      <c r="X112" s="552"/>
      <c r="AR112" s="113" t="s">
        <v>78</v>
      </c>
      <c r="AT112" s="119" t="s">
        <v>69</v>
      </c>
      <c r="AU112" s="119" t="s">
        <v>78</v>
      </c>
      <c r="AY112" s="113" t="s">
        <v>137</v>
      </c>
      <c r="BK112" s="120">
        <f>BK113+SUM(BK114:BK119)</f>
        <v>0</v>
      </c>
    </row>
    <row r="113" spans="2:65" s="1" customFormat="1" ht="33" customHeight="1">
      <c r="B113" s="123"/>
      <c r="C113" s="124" t="s">
        <v>138</v>
      </c>
      <c r="D113" s="124" t="s">
        <v>140</v>
      </c>
      <c r="E113" s="125" t="s">
        <v>160</v>
      </c>
      <c r="F113" s="126" t="s">
        <v>161</v>
      </c>
      <c r="G113" s="127" t="s">
        <v>143</v>
      </c>
      <c r="H113" s="128">
        <v>2.8340000000000001</v>
      </c>
      <c r="I113" s="129"/>
      <c r="J113" s="129">
        <f>ROUND(I113*H113,2)</f>
        <v>0</v>
      </c>
      <c r="K113" s="126" t="s">
        <v>144</v>
      </c>
      <c r="L113" s="29"/>
      <c r="M113" s="130" t="s">
        <v>3</v>
      </c>
      <c r="N113" s="131" t="s">
        <v>41</v>
      </c>
      <c r="O113" s="132">
        <v>1.3740000000000001</v>
      </c>
      <c r="P113" s="132">
        <f>O113*H113</f>
        <v>3.8939160000000004</v>
      </c>
      <c r="Q113" s="132">
        <v>0.16700000000000001</v>
      </c>
      <c r="R113" s="132">
        <f>Q113*H113</f>
        <v>0.47327800000000003</v>
      </c>
      <c r="S113" s="132">
        <v>0</v>
      </c>
      <c r="T113" s="133">
        <f>S113*H113</f>
        <v>0</v>
      </c>
      <c r="V113" s="546"/>
      <c r="W113" s="556">
        <f>J113</f>
        <v>0</v>
      </c>
      <c r="X113" s="546"/>
      <c r="AR113" s="134" t="s">
        <v>145</v>
      </c>
      <c r="AT113" s="134" t="s">
        <v>140</v>
      </c>
      <c r="AU113" s="134" t="s">
        <v>80</v>
      </c>
      <c r="AY113" s="17" t="s">
        <v>137</v>
      </c>
      <c r="BE113" s="135">
        <f>IF(N113="základní",J113,0)</f>
        <v>0</v>
      </c>
      <c r="BF113" s="135">
        <f>IF(N113="snížená",J113,0)</f>
        <v>0</v>
      </c>
      <c r="BG113" s="135">
        <f>IF(N113="zákl. přenesená",J113,0)</f>
        <v>0</v>
      </c>
      <c r="BH113" s="135">
        <f>IF(N113="sníž. přenesená",J113,0)</f>
        <v>0</v>
      </c>
      <c r="BI113" s="135">
        <f>IF(N113="nulová",J113,0)</f>
        <v>0</v>
      </c>
      <c r="BJ113" s="17" t="s">
        <v>78</v>
      </c>
      <c r="BK113" s="135">
        <f>ROUND(I113*H113,2)</f>
        <v>0</v>
      </c>
      <c r="BL113" s="17" t="s">
        <v>145</v>
      </c>
      <c r="BM113" s="134" t="s">
        <v>162</v>
      </c>
    </row>
    <row r="114" spans="2:65" s="1" customFormat="1">
      <c r="B114" s="29"/>
      <c r="D114" s="136" t="s">
        <v>147</v>
      </c>
      <c r="F114" s="137" t="s">
        <v>163</v>
      </c>
      <c r="L114" s="29"/>
      <c r="M114" s="138"/>
      <c r="T114" s="49"/>
      <c r="V114" s="546"/>
      <c r="W114" s="546"/>
      <c r="X114" s="546"/>
      <c r="AT114" s="17" t="s">
        <v>147</v>
      </c>
      <c r="AU114" s="17" t="s">
        <v>80</v>
      </c>
    </row>
    <row r="115" spans="2:65" s="12" customFormat="1">
      <c r="B115" s="139"/>
      <c r="D115" s="140" t="s">
        <v>149</v>
      </c>
      <c r="E115" s="141" t="s">
        <v>3</v>
      </c>
      <c r="F115" s="142" t="s">
        <v>164</v>
      </c>
      <c r="H115" s="141" t="s">
        <v>3</v>
      </c>
      <c r="L115" s="139"/>
      <c r="M115" s="143"/>
      <c r="T115" s="144"/>
      <c r="V115" s="553"/>
      <c r="W115" s="553"/>
      <c r="X115" s="553"/>
      <c r="AT115" s="141" t="s">
        <v>149</v>
      </c>
      <c r="AU115" s="141" t="s">
        <v>80</v>
      </c>
      <c r="AV115" s="12" t="s">
        <v>78</v>
      </c>
      <c r="AW115" s="12" t="s">
        <v>30</v>
      </c>
      <c r="AX115" s="12" t="s">
        <v>70</v>
      </c>
      <c r="AY115" s="141" t="s">
        <v>137</v>
      </c>
    </row>
    <row r="116" spans="2:65" s="13" customFormat="1">
      <c r="B116" s="145"/>
      <c r="D116" s="140" t="s">
        <v>149</v>
      </c>
      <c r="E116" s="146" t="s">
        <v>3</v>
      </c>
      <c r="F116" s="147" t="s">
        <v>165</v>
      </c>
      <c r="H116" s="148">
        <v>2.8340000000000001</v>
      </c>
      <c r="L116" s="145"/>
      <c r="M116" s="149"/>
      <c r="T116" s="150"/>
      <c r="V116" s="554"/>
      <c r="W116" s="554"/>
      <c r="X116" s="554"/>
      <c r="AT116" s="146" t="s">
        <v>149</v>
      </c>
      <c r="AU116" s="146" t="s">
        <v>80</v>
      </c>
      <c r="AV116" s="13" t="s">
        <v>80</v>
      </c>
      <c r="AW116" s="13" t="s">
        <v>30</v>
      </c>
      <c r="AX116" s="13" t="s">
        <v>78</v>
      </c>
      <c r="AY116" s="146" t="s">
        <v>137</v>
      </c>
    </row>
    <row r="117" spans="2:65" s="1" customFormat="1" ht="16.5" customHeight="1">
      <c r="B117" s="123"/>
      <c r="C117" s="151" t="s">
        <v>145</v>
      </c>
      <c r="D117" s="151" t="s">
        <v>166</v>
      </c>
      <c r="E117" s="152" t="s">
        <v>167</v>
      </c>
      <c r="F117" s="153" t="s">
        <v>168</v>
      </c>
      <c r="G117" s="154" t="s">
        <v>143</v>
      </c>
      <c r="H117" s="155">
        <v>2.891</v>
      </c>
      <c r="I117" s="156"/>
      <c r="J117" s="156">
        <f>ROUND(I117*H117,2)</f>
        <v>0</v>
      </c>
      <c r="K117" s="153" t="s">
        <v>144</v>
      </c>
      <c r="L117" s="157"/>
      <c r="M117" s="158" t="s">
        <v>3</v>
      </c>
      <c r="N117" s="159" t="s">
        <v>41</v>
      </c>
      <c r="O117" s="132">
        <v>0</v>
      </c>
      <c r="P117" s="132">
        <f>O117*H117</f>
        <v>0</v>
      </c>
      <c r="Q117" s="132">
        <v>0.111</v>
      </c>
      <c r="R117" s="132">
        <f>Q117*H117</f>
        <v>0.32090099999999999</v>
      </c>
      <c r="S117" s="132">
        <v>0</v>
      </c>
      <c r="T117" s="133">
        <f>S117*H117</f>
        <v>0</v>
      </c>
      <c r="V117" s="546"/>
      <c r="W117" s="556">
        <f>J117</f>
        <v>0</v>
      </c>
      <c r="X117" s="546"/>
      <c r="AR117" s="134" t="s">
        <v>169</v>
      </c>
      <c r="AT117" s="134" t="s">
        <v>166</v>
      </c>
      <c r="AU117" s="134" t="s">
        <v>80</v>
      </c>
      <c r="AY117" s="17" t="s">
        <v>137</v>
      </c>
      <c r="BE117" s="135">
        <f>IF(N117="základní",J117,0)</f>
        <v>0</v>
      </c>
      <c r="BF117" s="135">
        <f>IF(N117="snížená",J117,0)</f>
        <v>0</v>
      </c>
      <c r="BG117" s="135">
        <f>IF(N117="zákl. přenesená",J117,0)</f>
        <v>0</v>
      </c>
      <c r="BH117" s="135">
        <f>IF(N117="sníž. přenesená",J117,0)</f>
        <v>0</v>
      </c>
      <c r="BI117" s="135">
        <f>IF(N117="nulová",J117,0)</f>
        <v>0</v>
      </c>
      <c r="BJ117" s="17" t="s">
        <v>78</v>
      </c>
      <c r="BK117" s="135">
        <f>ROUND(I117*H117,2)</f>
        <v>0</v>
      </c>
      <c r="BL117" s="17" t="s">
        <v>145</v>
      </c>
      <c r="BM117" s="134" t="s">
        <v>170</v>
      </c>
    </row>
    <row r="118" spans="2:65" s="13" customFormat="1">
      <c r="B118" s="145"/>
      <c r="D118" s="140" t="s">
        <v>149</v>
      </c>
      <c r="F118" s="147" t="s">
        <v>171</v>
      </c>
      <c r="H118" s="148">
        <v>2.891</v>
      </c>
      <c r="J118" s="558">
        <f>SUM(J113:J117)</f>
        <v>0</v>
      </c>
      <c r="L118" s="145"/>
      <c r="M118" s="149"/>
      <c r="T118" s="150"/>
      <c r="V118" s="554"/>
      <c r="W118" s="554"/>
      <c r="X118" s="554"/>
      <c r="AT118" s="146" t="s">
        <v>149</v>
      </c>
      <c r="AU118" s="146" t="s">
        <v>80</v>
      </c>
      <c r="AV118" s="13" t="s">
        <v>80</v>
      </c>
      <c r="AW118" s="13" t="s">
        <v>4</v>
      </c>
      <c r="AX118" s="13" t="s">
        <v>78</v>
      </c>
      <c r="AY118" s="146" t="s">
        <v>137</v>
      </c>
    </row>
    <row r="119" spans="2:65" s="11" customFormat="1" ht="20.85" customHeight="1">
      <c r="B119" s="112"/>
      <c r="D119" s="113" t="s">
        <v>69</v>
      </c>
      <c r="E119" s="121" t="s">
        <v>172</v>
      </c>
      <c r="F119" s="121" t="s">
        <v>173</v>
      </c>
      <c r="J119" s="122">
        <f>BK119</f>
        <v>0</v>
      </c>
      <c r="L119" s="112"/>
      <c r="M119" s="116"/>
      <c r="P119" s="117">
        <f>SUM(P120:P167)</f>
        <v>192.05476699999994</v>
      </c>
      <c r="R119" s="117">
        <f>SUM(R120:R167)</f>
        <v>7.4953865700000009</v>
      </c>
      <c r="T119" s="118">
        <f>SUM(T120:T167)</f>
        <v>0</v>
      </c>
      <c r="V119" s="555">
        <f>J119</f>
        <v>0</v>
      </c>
      <c r="W119" s="555"/>
      <c r="X119" s="552"/>
      <c r="AR119" s="113" t="s">
        <v>78</v>
      </c>
      <c r="AT119" s="119" t="s">
        <v>69</v>
      </c>
      <c r="AU119" s="119" t="s">
        <v>80</v>
      </c>
      <c r="AY119" s="113" t="s">
        <v>137</v>
      </c>
      <c r="BK119" s="120">
        <f>SUM(BK120:BK167)</f>
        <v>0</v>
      </c>
    </row>
    <row r="120" spans="2:65" s="1" customFormat="1" ht="24.2" customHeight="1">
      <c r="B120" s="123"/>
      <c r="C120" s="124" t="s">
        <v>158</v>
      </c>
      <c r="D120" s="124" t="s">
        <v>140</v>
      </c>
      <c r="E120" s="125" t="s">
        <v>174</v>
      </c>
      <c r="F120" s="126" t="s">
        <v>175</v>
      </c>
      <c r="G120" s="127" t="s">
        <v>143</v>
      </c>
      <c r="H120" s="128">
        <v>96.751999999999995</v>
      </c>
      <c r="I120" s="129"/>
      <c r="J120" s="129">
        <f>ROUND(I120*H120,2)</f>
        <v>0</v>
      </c>
      <c r="K120" s="126" t="s">
        <v>144</v>
      </c>
      <c r="L120" s="29"/>
      <c r="M120" s="130" t="s">
        <v>3</v>
      </c>
      <c r="N120" s="131" t="s">
        <v>41</v>
      </c>
      <c r="O120" s="132">
        <v>0.71599999999999997</v>
      </c>
      <c r="P120" s="132">
        <f>O120*H120</f>
        <v>69.27443199999999</v>
      </c>
      <c r="Q120" s="132">
        <v>2.1999999999999999E-2</v>
      </c>
      <c r="R120" s="132">
        <f>Q120*H120</f>
        <v>2.1285439999999998</v>
      </c>
      <c r="S120" s="132">
        <v>0</v>
      </c>
      <c r="T120" s="133">
        <f>S120*H120</f>
        <v>0</v>
      </c>
      <c r="V120" s="556">
        <f>J120</f>
        <v>0</v>
      </c>
      <c r="W120" s="556"/>
      <c r="X120" s="546" t="s">
        <v>25</v>
      </c>
      <c r="AR120" s="134" t="s">
        <v>145</v>
      </c>
      <c r="AT120" s="134" t="s">
        <v>140</v>
      </c>
      <c r="AU120" s="134" t="s">
        <v>138</v>
      </c>
      <c r="AY120" s="17" t="s">
        <v>137</v>
      </c>
      <c r="BE120" s="135">
        <f>IF(N120="základní",J120,0)</f>
        <v>0</v>
      </c>
      <c r="BF120" s="135">
        <f>IF(N120="snížená",J120,0)</f>
        <v>0</v>
      </c>
      <c r="BG120" s="135">
        <f>IF(N120="zákl. přenesená",J120,0)</f>
        <v>0</v>
      </c>
      <c r="BH120" s="135">
        <f>IF(N120="sníž. přenesená",J120,0)</f>
        <v>0</v>
      </c>
      <c r="BI120" s="135">
        <f>IF(N120="nulová",J120,0)</f>
        <v>0</v>
      </c>
      <c r="BJ120" s="17" t="s">
        <v>78</v>
      </c>
      <c r="BK120" s="135">
        <f>ROUND(I120*H120,2)</f>
        <v>0</v>
      </c>
      <c r="BL120" s="17" t="s">
        <v>145</v>
      </c>
      <c r="BM120" s="134" t="s">
        <v>176</v>
      </c>
    </row>
    <row r="121" spans="2:65" s="1" customFormat="1">
      <c r="B121" s="29"/>
      <c r="D121" s="136" t="s">
        <v>147</v>
      </c>
      <c r="F121" s="137" t="s">
        <v>177</v>
      </c>
      <c r="L121" s="29"/>
      <c r="M121" s="138"/>
      <c r="T121" s="49"/>
      <c r="V121" s="546"/>
      <c r="W121" s="546"/>
      <c r="X121" s="546"/>
      <c r="AT121" s="17" t="s">
        <v>147</v>
      </c>
      <c r="AU121" s="17" t="s">
        <v>138</v>
      </c>
    </row>
    <row r="122" spans="2:65" s="1" customFormat="1" ht="16.5" customHeight="1">
      <c r="B122" s="123"/>
      <c r="C122" s="124" t="s">
        <v>172</v>
      </c>
      <c r="D122" s="124" t="s">
        <v>140</v>
      </c>
      <c r="E122" s="125" t="s">
        <v>178</v>
      </c>
      <c r="F122" s="126" t="s">
        <v>179</v>
      </c>
      <c r="G122" s="127" t="s">
        <v>143</v>
      </c>
      <c r="H122" s="128">
        <v>3</v>
      </c>
      <c r="I122" s="129"/>
      <c r="J122" s="129">
        <f>ROUND(I122*H122,2)</f>
        <v>0</v>
      </c>
      <c r="K122" s="126" t="s">
        <v>144</v>
      </c>
      <c r="L122" s="29"/>
      <c r="M122" s="130" t="s">
        <v>3</v>
      </c>
      <c r="N122" s="131" t="s">
        <v>41</v>
      </c>
      <c r="O122" s="132">
        <v>0.624</v>
      </c>
      <c r="P122" s="132">
        <f>O122*H122</f>
        <v>1.8719999999999999</v>
      </c>
      <c r="Q122" s="132">
        <v>5.6000000000000001E-2</v>
      </c>
      <c r="R122" s="132">
        <f>Q122*H122</f>
        <v>0.16800000000000001</v>
      </c>
      <c r="S122" s="132">
        <v>0</v>
      </c>
      <c r="T122" s="133">
        <f>S122*H122</f>
        <v>0</v>
      </c>
      <c r="V122" s="556">
        <f>J122</f>
        <v>0</v>
      </c>
      <c r="W122" s="556"/>
      <c r="X122" s="546" t="s">
        <v>25</v>
      </c>
      <c r="AR122" s="134" t="s">
        <v>145</v>
      </c>
      <c r="AT122" s="134" t="s">
        <v>140</v>
      </c>
      <c r="AU122" s="134" t="s">
        <v>138</v>
      </c>
      <c r="AY122" s="17" t="s">
        <v>137</v>
      </c>
      <c r="BE122" s="135">
        <f>IF(N122="základní",J122,0)</f>
        <v>0</v>
      </c>
      <c r="BF122" s="135">
        <f>IF(N122="snížená",J122,0)</f>
        <v>0</v>
      </c>
      <c r="BG122" s="135">
        <f>IF(N122="zákl. přenesená",J122,0)</f>
        <v>0</v>
      </c>
      <c r="BH122" s="135">
        <f>IF(N122="sníž. přenesená",J122,0)</f>
        <v>0</v>
      </c>
      <c r="BI122" s="135">
        <f>IF(N122="nulová",J122,0)</f>
        <v>0</v>
      </c>
      <c r="BJ122" s="17" t="s">
        <v>78</v>
      </c>
      <c r="BK122" s="135">
        <f>ROUND(I122*H122,2)</f>
        <v>0</v>
      </c>
      <c r="BL122" s="17" t="s">
        <v>145</v>
      </c>
      <c r="BM122" s="134" t="s">
        <v>180</v>
      </c>
    </row>
    <row r="123" spans="2:65" s="1" customFormat="1">
      <c r="B123" s="29"/>
      <c r="D123" s="136" t="s">
        <v>147</v>
      </c>
      <c r="F123" s="137" t="s">
        <v>181</v>
      </c>
      <c r="L123" s="29"/>
      <c r="M123" s="138"/>
      <c r="T123" s="49"/>
      <c r="V123" s="546"/>
      <c r="W123" s="546"/>
      <c r="X123" s="546"/>
      <c r="AT123" s="17" t="s">
        <v>147</v>
      </c>
      <c r="AU123" s="17" t="s">
        <v>138</v>
      </c>
    </row>
    <row r="124" spans="2:65" s="12" customFormat="1">
      <c r="B124" s="139"/>
      <c r="D124" s="140" t="s">
        <v>149</v>
      </c>
      <c r="E124" s="141" t="s">
        <v>3</v>
      </c>
      <c r="F124" s="142" t="s">
        <v>182</v>
      </c>
      <c r="H124" s="141" t="s">
        <v>3</v>
      </c>
      <c r="L124" s="139"/>
      <c r="M124" s="143"/>
      <c r="T124" s="144"/>
      <c r="V124" s="553"/>
      <c r="W124" s="553"/>
      <c r="X124" s="553"/>
      <c r="AT124" s="141" t="s">
        <v>149</v>
      </c>
      <c r="AU124" s="141" t="s">
        <v>138</v>
      </c>
      <c r="AV124" s="12" t="s">
        <v>78</v>
      </c>
      <c r="AW124" s="12" t="s">
        <v>30</v>
      </c>
      <c r="AX124" s="12" t="s">
        <v>70</v>
      </c>
      <c r="AY124" s="141" t="s">
        <v>137</v>
      </c>
    </row>
    <row r="125" spans="2:65" s="13" customFormat="1">
      <c r="B125" s="145"/>
      <c r="D125" s="140" t="s">
        <v>149</v>
      </c>
      <c r="E125" s="146" t="s">
        <v>3</v>
      </c>
      <c r="F125" s="147" t="s">
        <v>183</v>
      </c>
      <c r="H125" s="148">
        <v>2.1</v>
      </c>
      <c r="L125" s="145"/>
      <c r="M125" s="149"/>
      <c r="T125" s="150"/>
      <c r="V125" s="554"/>
      <c r="W125" s="554"/>
      <c r="X125" s="554"/>
      <c r="AT125" s="146" t="s">
        <v>149</v>
      </c>
      <c r="AU125" s="146" t="s">
        <v>138</v>
      </c>
      <c r="AV125" s="13" t="s">
        <v>80</v>
      </c>
      <c r="AW125" s="13" t="s">
        <v>30</v>
      </c>
      <c r="AX125" s="13" t="s">
        <v>70</v>
      </c>
      <c r="AY125" s="146" t="s">
        <v>137</v>
      </c>
    </row>
    <row r="126" spans="2:65" s="12" customFormat="1">
      <c r="B126" s="139"/>
      <c r="D126" s="140" t="s">
        <v>149</v>
      </c>
      <c r="E126" s="141" t="s">
        <v>3</v>
      </c>
      <c r="F126" s="142" t="s">
        <v>184</v>
      </c>
      <c r="H126" s="141" t="s">
        <v>3</v>
      </c>
      <c r="L126" s="139"/>
      <c r="M126" s="143"/>
      <c r="T126" s="144"/>
      <c r="V126" s="553"/>
      <c r="W126" s="553"/>
      <c r="X126" s="553"/>
      <c r="AT126" s="141" t="s">
        <v>149</v>
      </c>
      <c r="AU126" s="141" t="s">
        <v>138</v>
      </c>
      <c r="AV126" s="12" t="s">
        <v>78</v>
      </c>
      <c r="AW126" s="12" t="s">
        <v>30</v>
      </c>
      <c r="AX126" s="12" t="s">
        <v>70</v>
      </c>
      <c r="AY126" s="141" t="s">
        <v>137</v>
      </c>
    </row>
    <row r="127" spans="2:65" s="13" customFormat="1">
      <c r="B127" s="145"/>
      <c r="D127" s="140" t="s">
        <v>149</v>
      </c>
      <c r="E127" s="146" t="s">
        <v>3</v>
      </c>
      <c r="F127" s="147" t="s">
        <v>185</v>
      </c>
      <c r="H127" s="148">
        <v>0.9</v>
      </c>
      <c r="L127" s="145"/>
      <c r="M127" s="149"/>
      <c r="T127" s="150"/>
      <c r="V127" s="554"/>
      <c r="W127" s="554"/>
      <c r="X127" s="554"/>
      <c r="AT127" s="146" t="s">
        <v>149</v>
      </c>
      <c r="AU127" s="146" t="s">
        <v>138</v>
      </c>
      <c r="AV127" s="13" t="s">
        <v>80</v>
      </c>
      <c r="AW127" s="13" t="s">
        <v>30</v>
      </c>
      <c r="AX127" s="13" t="s">
        <v>70</v>
      </c>
      <c r="AY127" s="146" t="s">
        <v>137</v>
      </c>
    </row>
    <row r="128" spans="2:65" s="14" customFormat="1">
      <c r="B128" s="160"/>
      <c r="D128" s="140" t="s">
        <v>149</v>
      </c>
      <c r="E128" s="161" t="s">
        <v>3</v>
      </c>
      <c r="F128" s="162" t="s">
        <v>186</v>
      </c>
      <c r="H128" s="163">
        <v>3</v>
      </c>
      <c r="L128" s="160"/>
      <c r="M128" s="164"/>
      <c r="T128" s="165"/>
      <c r="V128" s="557"/>
      <c r="W128" s="557"/>
      <c r="X128" s="557"/>
      <c r="AT128" s="161" t="s">
        <v>149</v>
      </c>
      <c r="AU128" s="161" t="s">
        <v>138</v>
      </c>
      <c r="AV128" s="14" t="s">
        <v>145</v>
      </c>
      <c r="AW128" s="14" t="s">
        <v>30</v>
      </c>
      <c r="AX128" s="14" t="s">
        <v>78</v>
      </c>
      <c r="AY128" s="161" t="s">
        <v>137</v>
      </c>
    </row>
    <row r="129" spans="2:65" s="1" customFormat="1" ht="16.5" customHeight="1">
      <c r="B129" s="123"/>
      <c r="C129" s="124" t="s">
        <v>187</v>
      </c>
      <c r="D129" s="124" t="s">
        <v>140</v>
      </c>
      <c r="E129" s="125" t="s">
        <v>188</v>
      </c>
      <c r="F129" s="126" t="s">
        <v>189</v>
      </c>
      <c r="G129" s="127" t="s">
        <v>143</v>
      </c>
      <c r="H129" s="128">
        <v>3</v>
      </c>
      <c r="I129" s="129"/>
      <c r="J129" s="129">
        <f>ROUND(I129*H129,2)</f>
        <v>0</v>
      </c>
      <c r="K129" s="126" t="s">
        <v>144</v>
      </c>
      <c r="L129" s="29"/>
      <c r="M129" s="130" t="s">
        <v>3</v>
      </c>
      <c r="N129" s="131" t="s">
        <v>41</v>
      </c>
      <c r="O129" s="132">
        <v>1.3320000000000001</v>
      </c>
      <c r="P129" s="132">
        <f>O129*H129</f>
        <v>3.9960000000000004</v>
      </c>
      <c r="Q129" s="132">
        <v>4.0629999999999999E-2</v>
      </c>
      <c r="R129" s="132">
        <f>Q129*H129</f>
        <v>0.12189</v>
      </c>
      <c r="S129" s="132">
        <v>0</v>
      </c>
      <c r="T129" s="133">
        <f>S129*H129</f>
        <v>0</v>
      </c>
      <c r="V129" s="556">
        <f>J129</f>
        <v>0</v>
      </c>
      <c r="W129" s="556"/>
      <c r="X129" s="546"/>
      <c r="AR129" s="134" t="s">
        <v>145</v>
      </c>
      <c r="AT129" s="134" t="s">
        <v>140</v>
      </c>
      <c r="AU129" s="134" t="s">
        <v>138</v>
      </c>
      <c r="AY129" s="17" t="s">
        <v>137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7" t="s">
        <v>78</v>
      </c>
      <c r="BK129" s="135">
        <f>ROUND(I129*H129,2)</f>
        <v>0</v>
      </c>
      <c r="BL129" s="17" t="s">
        <v>145</v>
      </c>
      <c r="BM129" s="134" t="s">
        <v>190</v>
      </c>
    </row>
    <row r="130" spans="2:65" s="1" customFormat="1">
      <c r="B130" s="29"/>
      <c r="D130" s="136" t="s">
        <v>147</v>
      </c>
      <c r="F130" s="137" t="s">
        <v>191</v>
      </c>
      <c r="L130" s="29"/>
      <c r="M130" s="138"/>
      <c r="T130" s="49"/>
      <c r="V130" s="546"/>
      <c r="W130" s="546"/>
      <c r="X130" s="546"/>
      <c r="AT130" s="17" t="s">
        <v>147</v>
      </c>
      <c r="AU130" s="17" t="s">
        <v>138</v>
      </c>
    </row>
    <row r="131" spans="2:65" s="12" customFormat="1">
      <c r="B131" s="139"/>
      <c r="D131" s="140" t="s">
        <v>149</v>
      </c>
      <c r="E131" s="141" t="s">
        <v>3</v>
      </c>
      <c r="F131" s="142" t="s">
        <v>182</v>
      </c>
      <c r="H131" s="141" t="s">
        <v>3</v>
      </c>
      <c r="L131" s="139"/>
      <c r="M131" s="143"/>
      <c r="T131" s="144"/>
      <c r="V131" s="553"/>
      <c r="W131" s="553"/>
      <c r="X131" s="553"/>
      <c r="Y131" s="569" t="s">
        <v>25</v>
      </c>
      <c r="AT131" s="141" t="s">
        <v>149</v>
      </c>
      <c r="AU131" s="141" t="s">
        <v>138</v>
      </c>
      <c r="AV131" s="12" t="s">
        <v>78</v>
      </c>
      <c r="AW131" s="12" t="s">
        <v>30</v>
      </c>
      <c r="AX131" s="12" t="s">
        <v>70</v>
      </c>
      <c r="AY131" s="141" t="s">
        <v>137</v>
      </c>
    </row>
    <row r="132" spans="2:65" s="13" customFormat="1">
      <c r="B132" s="145"/>
      <c r="D132" s="140" t="s">
        <v>149</v>
      </c>
      <c r="E132" s="146" t="s">
        <v>3</v>
      </c>
      <c r="F132" s="147" t="s">
        <v>183</v>
      </c>
      <c r="H132" s="148">
        <v>2.1</v>
      </c>
      <c r="L132" s="145"/>
      <c r="M132" s="149"/>
      <c r="T132" s="150"/>
      <c r="V132" s="554"/>
      <c r="W132" s="554"/>
      <c r="X132" s="554"/>
      <c r="AT132" s="146" t="s">
        <v>149</v>
      </c>
      <c r="AU132" s="146" t="s">
        <v>138</v>
      </c>
      <c r="AV132" s="13" t="s">
        <v>80</v>
      </c>
      <c r="AW132" s="13" t="s">
        <v>30</v>
      </c>
      <c r="AX132" s="13" t="s">
        <v>70</v>
      </c>
      <c r="AY132" s="146" t="s">
        <v>137</v>
      </c>
    </row>
    <row r="133" spans="2:65" s="12" customFormat="1">
      <c r="B133" s="139"/>
      <c r="D133" s="140" t="s">
        <v>149</v>
      </c>
      <c r="E133" s="141" t="s">
        <v>3</v>
      </c>
      <c r="F133" s="142" t="s">
        <v>184</v>
      </c>
      <c r="H133" s="141" t="s">
        <v>3</v>
      </c>
      <c r="L133" s="139"/>
      <c r="M133" s="143"/>
      <c r="T133" s="144"/>
      <c r="V133" s="553"/>
      <c r="W133" s="553"/>
      <c r="X133" s="553"/>
      <c r="AT133" s="141" t="s">
        <v>149</v>
      </c>
      <c r="AU133" s="141" t="s">
        <v>138</v>
      </c>
      <c r="AV133" s="12" t="s">
        <v>78</v>
      </c>
      <c r="AW133" s="12" t="s">
        <v>30</v>
      </c>
      <c r="AX133" s="12" t="s">
        <v>70</v>
      </c>
      <c r="AY133" s="141" t="s">
        <v>137</v>
      </c>
    </row>
    <row r="134" spans="2:65" s="13" customFormat="1">
      <c r="B134" s="145"/>
      <c r="D134" s="140" t="s">
        <v>149</v>
      </c>
      <c r="E134" s="146" t="s">
        <v>3</v>
      </c>
      <c r="F134" s="147" t="s">
        <v>185</v>
      </c>
      <c r="H134" s="148">
        <v>0.9</v>
      </c>
      <c r="L134" s="145"/>
      <c r="M134" s="149"/>
      <c r="T134" s="150"/>
      <c r="V134" s="554"/>
      <c r="W134" s="554"/>
      <c r="X134" s="554"/>
      <c r="AT134" s="146" t="s">
        <v>149</v>
      </c>
      <c r="AU134" s="146" t="s">
        <v>138</v>
      </c>
      <c r="AV134" s="13" t="s">
        <v>80</v>
      </c>
      <c r="AW134" s="13" t="s">
        <v>30</v>
      </c>
      <c r="AX134" s="13" t="s">
        <v>70</v>
      </c>
      <c r="AY134" s="146" t="s">
        <v>137</v>
      </c>
    </row>
    <row r="135" spans="2:65" s="14" customFormat="1">
      <c r="B135" s="160"/>
      <c r="D135" s="140" t="s">
        <v>149</v>
      </c>
      <c r="E135" s="161" t="s">
        <v>3</v>
      </c>
      <c r="F135" s="162" t="s">
        <v>186</v>
      </c>
      <c r="H135" s="163">
        <v>3</v>
      </c>
      <c r="L135" s="160"/>
      <c r="M135" s="164"/>
      <c r="T135" s="165"/>
      <c r="V135" s="557"/>
      <c r="W135" s="557"/>
      <c r="X135" s="557"/>
      <c r="AT135" s="161" t="s">
        <v>149</v>
      </c>
      <c r="AU135" s="161" t="s">
        <v>138</v>
      </c>
      <c r="AV135" s="14" t="s">
        <v>145</v>
      </c>
      <c r="AW135" s="14" t="s">
        <v>30</v>
      </c>
      <c r="AX135" s="14" t="s">
        <v>78</v>
      </c>
      <c r="AY135" s="161" t="s">
        <v>137</v>
      </c>
    </row>
    <row r="136" spans="2:65" s="1" customFormat="1" ht="16.5" customHeight="1">
      <c r="B136" s="123"/>
      <c r="C136" s="124" t="s">
        <v>169</v>
      </c>
      <c r="D136" s="124" t="s">
        <v>140</v>
      </c>
      <c r="E136" s="125" t="s">
        <v>192</v>
      </c>
      <c r="F136" s="126" t="s">
        <v>193</v>
      </c>
      <c r="G136" s="127" t="s">
        <v>143</v>
      </c>
      <c r="H136" s="128">
        <v>1.2749999999999999</v>
      </c>
      <c r="I136" s="129"/>
      <c r="J136" s="129">
        <f>ROUND(I136*H136,2)</f>
        <v>0</v>
      </c>
      <c r="K136" s="126" t="s">
        <v>144</v>
      </c>
      <c r="L136" s="29"/>
      <c r="M136" s="130" t="s">
        <v>3</v>
      </c>
      <c r="N136" s="131" t="s">
        <v>41</v>
      </c>
      <c r="O136" s="132">
        <v>1.355</v>
      </c>
      <c r="P136" s="132">
        <f>O136*H136</f>
        <v>1.727625</v>
      </c>
      <c r="Q136" s="132">
        <v>3.2730000000000002E-2</v>
      </c>
      <c r="R136" s="132">
        <f>Q136*H136</f>
        <v>4.1730749999999997E-2</v>
      </c>
      <c r="S136" s="132">
        <v>0</v>
      </c>
      <c r="T136" s="133">
        <f>S136*H136</f>
        <v>0</v>
      </c>
      <c r="V136" s="556">
        <f>J136</f>
        <v>0</v>
      </c>
      <c r="W136" s="556"/>
      <c r="X136" s="546"/>
      <c r="AR136" s="134" t="s">
        <v>145</v>
      </c>
      <c r="AT136" s="134" t="s">
        <v>140</v>
      </c>
      <c r="AU136" s="134" t="s">
        <v>138</v>
      </c>
      <c r="AY136" s="17" t="s">
        <v>137</v>
      </c>
      <c r="BE136" s="135">
        <f>IF(N136="základní",J136,0)</f>
        <v>0</v>
      </c>
      <c r="BF136" s="135">
        <f>IF(N136="snížená",J136,0)</f>
        <v>0</v>
      </c>
      <c r="BG136" s="135">
        <f>IF(N136="zákl. přenesená",J136,0)</f>
        <v>0</v>
      </c>
      <c r="BH136" s="135">
        <f>IF(N136="sníž. přenesená",J136,0)</f>
        <v>0</v>
      </c>
      <c r="BI136" s="135">
        <f>IF(N136="nulová",J136,0)</f>
        <v>0</v>
      </c>
      <c r="BJ136" s="17" t="s">
        <v>78</v>
      </c>
      <c r="BK136" s="135">
        <f>ROUND(I136*H136,2)</f>
        <v>0</v>
      </c>
      <c r="BL136" s="17" t="s">
        <v>145</v>
      </c>
      <c r="BM136" s="134" t="s">
        <v>194</v>
      </c>
    </row>
    <row r="137" spans="2:65" s="1" customFormat="1">
      <c r="B137" s="29"/>
      <c r="D137" s="136" t="s">
        <v>147</v>
      </c>
      <c r="F137" s="137" t="s">
        <v>195</v>
      </c>
      <c r="L137" s="29"/>
      <c r="M137" s="138"/>
      <c r="T137" s="49"/>
      <c r="V137" s="546"/>
      <c r="W137" s="546"/>
      <c r="X137" s="546"/>
      <c r="AT137" s="17" t="s">
        <v>147</v>
      </c>
      <c r="AU137" s="17" t="s">
        <v>138</v>
      </c>
    </row>
    <row r="138" spans="2:65" s="12" customFormat="1">
      <c r="B138" s="139"/>
      <c r="D138" s="140" t="s">
        <v>149</v>
      </c>
      <c r="E138" s="141" t="s">
        <v>3</v>
      </c>
      <c r="F138" s="142" t="s">
        <v>196</v>
      </c>
      <c r="H138" s="141" t="s">
        <v>3</v>
      </c>
      <c r="L138" s="139"/>
      <c r="M138" s="143"/>
      <c r="T138" s="144"/>
      <c r="V138" s="553"/>
      <c r="W138" s="553"/>
      <c r="X138" s="553"/>
      <c r="AT138" s="141" t="s">
        <v>149</v>
      </c>
      <c r="AU138" s="141" t="s">
        <v>138</v>
      </c>
      <c r="AV138" s="12" t="s">
        <v>78</v>
      </c>
      <c r="AW138" s="12" t="s">
        <v>30</v>
      </c>
      <c r="AX138" s="12" t="s">
        <v>70</v>
      </c>
      <c r="AY138" s="141" t="s">
        <v>137</v>
      </c>
    </row>
    <row r="139" spans="2:65" s="13" customFormat="1">
      <c r="B139" s="145"/>
      <c r="D139" s="140" t="s">
        <v>149</v>
      </c>
      <c r="E139" s="146" t="s">
        <v>3</v>
      </c>
      <c r="F139" s="147" t="s">
        <v>197</v>
      </c>
      <c r="H139" s="148">
        <v>1.2749999999999999</v>
      </c>
      <c r="L139" s="145"/>
      <c r="M139" s="149"/>
      <c r="T139" s="150"/>
      <c r="V139" s="554"/>
      <c r="W139" s="554"/>
      <c r="X139" s="554"/>
      <c r="AT139" s="146" t="s">
        <v>149</v>
      </c>
      <c r="AU139" s="146" t="s">
        <v>138</v>
      </c>
      <c r="AV139" s="13" t="s">
        <v>80</v>
      </c>
      <c r="AW139" s="13" t="s">
        <v>30</v>
      </c>
      <c r="AX139" s="13" t="s">
        <v>70</v>
      </c>
      <c r="AY139" s="146" t="s">
        <v>137</v>
      </c>
    </row>
    <row r="140" spans="2:65" s="14" customFormat="1">
      <c r="B140" s="160"/>
      <c r="D140" s="140" t="s">
        <v>149</v>
      </c>
      <c r="E140" s="161" t="s">
        <v>3</v>
      </c>
      <c r="F140" s="162" t="s">
        <v>186</v>
      </c>
      <c r="H140" s="163">
        <v>1.2749999999999999</v>
      </c>
      <c r="L140" s="160"/>
      <c r="M140" s="164"/>
      <c r="T140" s="165"/>
      <c r="V140" s="557"/>
      <c r="W140" s="557"/>
      <c r="X140" s="557"/>
      <c r="AT140" s="161" t="s">
        <v>149</v>
      </c>
      <c r="AU140" s="161" t="s">
        <v>138</v>
      </c>
      <c r="AV140" s="14" t="s">
        <v>145</v>
      </c>
      <c r="AW140" s="14" t="s">
        <v>30</v>
      </c>
      <c r="AX140" s="14" t="s">
        <v>78</v>
      </c>
      <c r="AY140" s="161" t="s">
        <v>137</v>
      </c>
    </row>
    <row r="141" spans="2:65" s="1" customFormat="1" ht="24.2" customHeight="1">
      <c r="B141" s="123"/>
      <c r="C141" s="124" t="s">
        <v>198</v>
      </c>
      <c r="D141" s="124" t="s">
        <v>140</v>
      </c>
      <c r="E141" s="125" t="s">
        <v>199</v>
      </c>
      <c r="F141" s="126" t="s">
        <v>200</v>
      </c>
      <c r="G141" s="127" t="s">
        <v>143</v>
      </c>
      <c r="H141" s="128">
        <v>129.666</v>
      </c>
      <c r="I141" s="129"/>
      <c r="J141" s="129">
        <f>ROUND(I141*H141,2)</f>
        <v>0</v>
      </c>
      <c r="K141" s="126" t="s">
        <v>144</v>
      </c>
      <c r="L141" s="29"/>
      <c r="M141" s="130" t="s">
        <v>3</v>
      </c>
      <c r="N141" s="131" t="s">
        <v>41</v>
      </c>
      <c r="O141" s="132">
        <v>0.55800000000000005</v>
      </c>
      <c r="P141" s="132">
        <f>O141*H141</f>
        <v>72.353628</v>
      </c>
      <c r="Q141" s="132">
        <v>2.07E-2</v>
      </c>
      <c r="R141" s="132">
        <f>Q141*H141</f>
        <v>2.6840861999999999</v>
      </c>
      <c r="S141" s="132">
        <v>0</v>
      </c>
      <c r="T141" s="133">
        <f>S141*H141</f>
        <v>0</v>
      </c>
      <c r="V141" s="556">
        <f>J141</f>
        <v>0</v>
      </c>
      <c r="W141" s="556"/>
      <c r="X141" s="546"/>
      <c r="AR141" s="134" t="s">
        <v>145</v>
      </c>
      <c r="AT141" s="134" t="s">
        <v>140</v>
      </c>
      <c r="AU141" s="134" t="s">
        <v>138</v>
      </c>
      <c r="AY141" s="17" t="s">
        <v>137</v>
      </c>
      <c r="BE141" s="135">
        <f>IF(N141="základní",J141,0)</f>
        <v>0</v>
      </c>
      <c r="BF141" s="135">
        <f>IF(N141="snížená",J141,0)</f>
        <v>0</v>
      </c>
      <c r="BG141" s="135">
        <f>IF(N141="zákl. přenesená",J141,0)</f>
        <v>0</v>
      </c>
      <c r="BH141" s="135">
        <f>IF(N141="sníž. přenesená",J141,0)</f>
        <v>0</v>
      </c>
      <c r="BI141" s="135">
        <f>IF(N141="nulová",J141,0)</f>
        <v>0</v>
      </c>
      <c r="BJ141" s="17" t="s">
        <v>78</v>
      </c>
      <c r="BK141" s="135">
        <f>ROUND(I141*H141,2)</f>
        <v>0</v>
      </c>
      <c r="BL141" s="17" t="s">
        <v>145</v>
      </c>
      <c r="BM141" s="134" t="s">
        <v>201</v>
      </c>
    </row>
    <row r="142" spans="2:65" s="1" customFormat="1">
      <c r="B142" s="29"/>
      <c r="D142" s="136" t="s">
        <v>147</v>
      </c>
      <c r="F142" s="137" t="s">
        <v>202</v>
      </c>
      <c r="L142" s="29"/>
      <c r="M142" s="138"/>
      <c r="T142" s="49"/>
      <c r="V142" s="546"/>
      <c r="W142" s="546"/>
      <c r="X142" s="546"/>
      <c r="AT142" s="17" t="s">
        <v>147</v>
      </c>
      <c r="AU142" s="17" t="s">
        <v>138</v>
      </c>
    </row>
    <row r="143" spans="2:65" s="1" customFormat="1" ht="24.2" customHeight="1">
      <c r="B143" s="123"/>
      <c r="C143" s="124" t="s">
        <v>203</v>
      </c>
      <c r="D143" s="124" t="s">
        <v>140</v>
      </c>
      <c r="E143" s="125" t="s">
        <v>204</v>
      </c>
      <c r="F143" s="126" t="s">
        <v>205</v>
      </c>
      <c r="G143" s="127" t="s">
        <v>143</v>
      </c>
      <c r="H143" s="128">
        <v>32.417000000000002</v>
      </c>
      <c r="I143" s="129"/>
      <c r="J143" s="129">
        <f>ROUND(I143*H143,2)</f>
        <v>0</v>
      </c>
      <c r="K143" s="126" t="s">
        <v>144</v>
      </c>
      <c r="L143" s="29"/>
      <c r="M143" s="130" t="s">
        <v>3</v>
      </c>
      <c r="N143" s="131" t="s">
        <v>41</v>
      </c>
      <c r="O143" s="132">
        <v>0.35</v>
      </c>
      <c r="P143" s="132">
        <f>O143*H143</f>
        <v>11.34595</v>
      </c>
      <c r="Q143" s="132">
        <v>1.2E-2</v>
      </c>
      <c r="R143" s="132">
        <f>Q143*H143</f>
        <v>0.38900400000000002</v>
      </c>
      <c r="S143" s="132">
        <v>0</v>
      </c>
      <c r="T143" s="133">
        <f>S143*H143</f>
        <v>0</v>
      </c>
      <c r="V143" s="556">
        <f>J143</f>
        <v>0</v>
      </c>
      <c r="W143" s="556"/>
      <c r="X143" s="546"/>
      <c r="AR143" s="134" t="s">
        <v>145</v>
      </c>
      <c r="AT143" s="134" t="s">
        <v>140</v>
      </c>
      <c r="AU143" s="134" t="s">
        <v>138</v>
      </c>
      <c r="AY143" s="17" t="s">
        <v>137</v>
      </c>
      <c r="BE143" s="135">
        <f>IF(N143="základní",J143,0)</f>
        <v>0</v>
      </c>
      <c r="BF143" s="135">
        <f>IF(N143="snížená",J143,0)</f>
        <v>0</v>
      </c>
      <c r="BG143" s="135">
        <f>IF(N143="zákl. přenesená",J143,0)</f>
        <v>0</v>
      </c>
      <c r="BH143" s="135">
        <f>IF(N143="sníž. přenesená",J143,0)</f>
        <v>0</v>
      </c>
      <c r="BI143" s="135">
        <f>IF(N143="nulová",J143,0)</f>
        <v>0</v>
      </c>
      <c r="BJ143" s="17" t="s">
        <v>78</v>
      </c>
      <c r="BK143" s="135">
        <f>ROUND(I143*H143,2)</f>
        <v>0</v>
      </c>
      <c r="BL143" s="17" t="s">
        <v>145</v>
      </c>
      <c r="BM143" s="134" t="s">
        <v>206</v>
      </c>
    </row>
    <row r="144" spans="2:65" s="1" customFormat="1">
      <c r="B144" s="29"/>
      <c r="D144" s="136" t="s">
        <v>147</v>
      </c>
      <c r="F144" s="137" t="s">
        <v>207</v>
      </c>
      <c r="L144" s="29"/>
      <c r="M144" s="138"/>
      <c r="T144" s="49"/>
      <c r="V144" s="546"/>
      <c r="W144" s="546"/>
      <c r="X144" s="546"/>
      <c r="AT144" s="17" t="s">
        <v>147</v>
      </c>
      <c r="AU144" s="17" t="s">
        <v>138</v>
      </c>
    </row>
    <row r="145" spans="2:65" s="1" customFormat="1" ht="24.2" customHeight="1">
      <c r="B145" s="123"/>
      <c r="C145" s="124" t="s">
        <v>208</v>
      </c>
      <c r="D145" s="124" t="s">
        <v>140</v>
      </c>
      <c r="E145" s="125" t="s">
        <v>209</v>
      </c>
      <c r="F145" s="126" t="s">
        <v>210</v>
      </c>
      <c r="G145" s="127" t="s">
        <v>143</v>
      </c>
      <c r="H145" s="128">
        <v>32.417000000000002</v>
      </c>
      <c r="I145" s="129"/>
      <c r="J145" s="129">
        <f>ROUND(I145*H145,2)</f>
        <v>0</v>
      </c>
      <c r="K145" s="126" t="s">
        <v>144</v>
      </c>
      <c r="L145" s="29"/>
      <c r="M145" s="130" t="s">
        <v>3</v>
      </c>
      <c r="N145" s="131" t="s">
        <v>41</v>
      </c>
      <c r="O145" s="132">
        <v>0.56999999999999995</v>
      </c>
      <c r="P145" s="132">
        <f>O145*H145</f>
        <v>18.477689999999999</v>
      </c>
      <c r="Q145" s="132">
        <v>2.1000000000000001E-2</v>
      </c>
      <c r="R145" s="132">
        <f>Q145*H145</f>
        <v>0.68075700000000006</v>
      </c>
      <c r="S145" s="132">
        <v>0</v>
      </c>
      <c r="T145" s="133">
        <f>S145*H145</f>
        <v>0</v>
      </c>
      <c r="V145" s="556">
        <f>J145</f>
        <v>0</v>
      </c>
      <c r="W145" s="556"/>
      <c r="X145" s="546"/>
      <c r="AR145" s="134" t="s">
        <v>145</v>
      </c>
      <c r="AT145" s="134" t="s">
        <v>140</v>
      </c>
      <c r="AU145" s="134" t="s">
        <v>138</v>
      </c>
      <c r="AY145" s="17" t="s">
        <v>137</v>
      </c>
      <c r="BE145" s="135">
        <f>IF(N145="základní",J145,0)</f>
        <v>0</v>
      </c>
      <c r="BF145" s="135">
        <f>IF(N145="snížená",J145,0)</f>
        <v>0</v>
      </c>
      <c r="BG145" s="135">
        <f>IF(N145="zákl. přenesená",J145,0)</f>
        <v>0</v>
      </c>
      <c r="BH145" s="135">
        <f>IF(N145="sníž. přenesená",J145,0)</f>
        <v>0</v>
      </c>
      <c r="BI145" s="135">
        <f>IF(N145="nulová",J145,0)</f>
        <v>0</v>
      </c>
      <c r="BJ145" s="17" t="s">
        <v>78</v>
      </c>
      <c r="BK145" s="135">
        <f>ROUND(I145*H145,2)</f>
        <v>0</v>
      </c>
      <c r="BL145" s="17" t="s">
        <v>145</v>
      </c>
      <c r="BM145" s="134" t="s">
        <v>211</v>
      </c>
    </row>
    <row r="146" spans="2:65" s="1" customFormat="1">
      <c r="B146" s="29"/>
      <c r="D146" s="136" t="s">
        <v>147</v>
      </c>
      <c r="F146" s="137" t="s">
        <v>212</v>
      </c>
      <c r="L146" s="29"/>
      <c r="M146" s="138"/>
      <c r="T146" s="49"/>
      <c r="V146" s="546"/>
      <c r="W146" s="546"/>
      <c r="X146" s="546"/>
      <c r="AT146" s="17" t="s">
        <v>147</v>
      </c>
      <c r="AU146" s="17" t="s">
        <v>138</v>
      </c>
    </row>
    <row r="147" spans="2:65" s="1" customFormat="1" ht="16.5" customHeight="1">
      <c r="B147" s="123"/>
      <c r="C147" s="124" t="s">
        <v>213</v>
      </c>
      <c r="D147" s="124" t="s">
        <v>140</v>
      </c>
      <c r="E147" s="125" t="s">
        <v>214</v>
      </c>
      <c r="F147" s="126" t="s">
        <v>215</v>
      </c>
      <c r="G147" s="127" t="s">
        <v>216</v>
      </c>
      <c r="H147" s="128">
        <v>28.6</v>
      </c>
      <c r="I147" s="129"/>
      <c r="J147" s="129">
        <f>ROUND(I147*H147,2)</f>
        <v>0</v>
      </c>
      <c r="K147" s="126" t="s">
        <v>144</v>
      </c>
      <c r="L147" s="29"/>
      <c r="M147" s="130" t="s">
        <v>3</v>
      </c>
      <c r="N147" s="131" t="s">
        <v>41</v>
      </c>
      <c r="O147" s="132">
        <v>0.37</v>
      </c>
      <c r="P147" s="132">
        <f>O147*H147</f>
        <v>10.582000000000001</v>
      </c>
      <c r="Q147" s="132">
        <v>1.5E-3</v>
      </c>
      <c r="R147" s="132">
        <f>Q147*H147</f>
        <v>4.2900000000000001E-2</v>
      </c>
      <c r="S147" s="132">
        <v>0</v>
      </c>
      <c r="T147" s="133">
        <f>S147*H147</f>
        <v>0</v>
      </c>
      <c r="V147" s="556">
        <f>J147</f>
        <v>0</v>
      </c>
      <c r="W147" s="556"/>
      <c r="X147" s="546"/>
      <c r="AR147" s="134" t="s">
        <v>145</v>
      </c>
      <c r="AT147" s="134" t="s">
        <v>140</v>
      </c>
      <c r="AU147" s="134" t="s">
        <v>138</v>
      </c>
      <c r="AY147" s="17" t="s">
        <v>137</v>
      </c>
      <c r="BE147" s="135">
        <f>IF(N147="základní",J147,0)</f>
        <v>0</v>
      </c>
      <c r="BF147" s="135">
        <f>IF(N147="snížená",J147,0)</f>
        <v>0</v>
      </c>
      <c r="BG147" s="135">
        <f>IF(N147="zákl. přenesená",J147,0)</f>
        <v>0</v>
      </c>
      <c r="BH147" s="135">
        <f>IF(N147="sníž. přenesená",J147,0)</f>
        <v>0</v>
      </c>
      <c r="BI147" s="135">
        <f>IF(N147="nulová",J147,0)</f>
        <v>0</v>
      </c>
      <c r="BJ147" s="17" t="s">
        <v>78</v>
      </c>
      <c r="BK147" s="135">
        <f>ROUND(I147*H147,2)</f>
        <v>0</v>
      </c>
      <c r="BL147" s="17" t="s">
        <v>145</v>
      </c>
      <c r="BM147" s="134" t="s">
        <v>217</v>
      </c>
    </row>
    <row r="148" spans="2:65" s="1" customFormat="1">
      <c r="B148" s="29"/>
      <c r="D148" s="136" t="s">
        <v>147</v>
      </c>
      <c r="F148" s="137" t="s">
        <v>218</v>
      </c>
      <c r="L148" s="29"/>
      <c r="M148" s="138"/>
      <c r="T148" s="49"/>
      <c r="V148" s="546"/>
      <c r="W148" s="546"/>
      <c r="X148" s="546"/>
      <c r="AT148" s="17" t="s">
        <v>147</v>
      </c>
      <c r="AU148" s="17" t="s">
        <v>138</v>
      </c>
    </row>
    <row r="149" spans="2:65" s="13" customFormat="1">
      <c r="B149" s="145"/>
      <c r="D149" s="140" t="s">
        <v>149</v>
      </c>
      <c r="E149" s="146" t="s">
        <v>3</v>
      </c>
      <c r="F149" s="147" t="s">
        <v>219</v>
      </c>
      <c r="H149" s="148">
        <v>9.8000000000000007</v>
      </c>
      <c r="L149" s="145"/>
      <c r="M149" s="149"/>
      <c r="T149" s="150"/>
      <c r="V149" s="554"/>
      <c r="W149" s="554"/>
      <c r="X149" s="554"/>
      <c r="AT149" s="146" t="s">
        <v>149</v>
      </c>
      <c r="AU149" s="146" t="s">
        <v>138</v>
      </c>
      <c r="AV149" s="13" t="s">
        <v>80</v>
      </c>
      <c r="AW149" s="13" t="s">
        <v>30</v>
      </c>
      <c r="AX149" s="13" t="s">
        <v>70</v>
      </c>
      <c r="AY149" s="146" t="s">
        <v>137</v>
      </c>
    </row>
    <row r="150" spans="2:65" s="13" customFormat="1">
      <c r="B150" s="145"/>
      <c r="D150" s="140" t="s">
        <v>149</v>
      </c>
      <c r="E150" s="146" t="s">
        <v>3</v>
      </c>
      <c r="F150" s="147" t="s">
        <v>220</v>
      </c>
      <c r="H150" s="148">
        <v>18.8</v>
      </c>
      <c r="L150" s="145"/>
      <c r="M150" s="149"/>
      <c r="T150" s="150"/>
      <c r="V150" s="554"/>
      <c r="W150" s="554"/>
      <c r="X150" s="554"/>
      <c r="AT150" s="146" t="s">
        <v>149</v>
      </c>
      <c r="AU150" s="146" t="s">
        <v>138</v>
      </c>
      <c r="AV150" s="13" t="s">
        <v>80</v>
      </c>
      <c r="AW150" s="13" t="s">
        <v>30</v>
      </c>
      <c r="AX150" s="13" t="s">
        <v>70</v>
      </c>
      <c r="AY150" s="146" t="s">
        <v>137</v>
      </c>
    </row>
    <row r="151" spans="2:65" s="14" customFormat="1">
      <c r="B151" s="160"/>
      <c r="D151" s="140" t="s">
        <v>149</v>
      </c>
      <c r="E151" s="161" t="s">
        <v>3</v>
      </c>
      <c r="F151" s="162" t="s">
        <v>186</v>
      </c>
      <c r="H151" s="163">
        <v>28.6</v>
      </c>
      <c r="L151" s="160"/>
      <c r="M151" s="164"/>
      <c r="T151" s="165"/>
      <c r="V151" s="557"/>
      <c r="W151" s="557"/>
      <c r="X151" s="557"/>
      <c r="AT151" s="161" t="s">
        <v>149</v>
      </c>
      <c r="AU151" s="161" t="s">
        <v>138</v>
      </c>
      <c r="AV151" s="14" t="s">
        <v>145</v>
      </c>
      <c r="AW151" s="14" t="s">
        <v>30</v>
      </c>
      <c r="AX151" s="14" t="s">
        <v>78</v>
      </c>
      <c r="AY151" s="161" t="s">
        <v>137</v>
      </c>
    </row>
    <row r="152" spans="2:65" s="1" customFormat="1" ht="24.2" customHeight="1">
      <c r="B152" s="123"/>
      <c r="C152" s="124" t="s">
        <v>221</v>
      </c>
      <c r="D152" s="124" t="s">
        <v>140</v>
      </c>
      <c r="E152" s="125" t="s">
        <v>222</v>
      </c>
      <c r="F152" s="126" t="s">
        <v>223</v>
      </c>
      <c r="G152" s="127" t="s">
        <v>143</v>
      </c>
      <c r="H152" s="128">
        <v>12.24</v>
      </c>
      <c r="I152" s="129"/>
      <c r="J152" s="129">
        <f>ROUND(I152*H152,2)</f>
        <v>0</v>
      </c>
      <c r="K152" s="126" t="s">
        <v>144</v>
      </c>
      <c r="L152" s="29"/>
      <c r="M152" s="130" t="s">
        <v>3</v>
      </c>
      <c r="N152" s="131" t="s">
        <v>41</v>
      </c>
      <c r="O152" s="132">
        <v>0.06</v>
      </c>
      <c r="P152" s="132">
        <f>O152*H152</f>
        <v>0.73439999999999994</v>
      </c>
      <c r="Q152" s="132">
        <v>0</v>
      </c>
      <c r="R152" s="132">
        <f>Q152*H152</f>
        <v>0</v>
      </c>
      <c r="S152" s="132">
        <v>0</v>
      </c>
      <c r="T152" s="133">
        <f>S152*H152</f>
        <v>0</v>
      </c>
      <c r="V152" s="556">
        <f>J152</f>
        <v>0</v>
      </c>
      <c r="W152" s="556"/>
      <c r="X152" s="546"/>
      <c r="AR152" s="134" t="s">
        <v>145</v>
      </c>
      <c r="AT152" s="134" t="s">
        <v>140</v>
      </c>
      <c r="AU152" s="134" t="s">
        <v>138</v>
      </c>
      <c r="AY152" s="17" t="s">
        <v>137</v>
      </c>
      <c r="BE152" s="135">
        <f>IF(N152="základní",J152,0)</f>
        <v>0</v>
      </c>
      <c r="BF152" s="135">
        <f>IF(N152="snížená",J152,0)</f>
        <v>0</v>
      </c>
      <c r="BG152" s="135">
        <f>IF(N152="zákl. přenesená",J152,0)</f>
        <v>0</v>
      </c>
      <c r="BH152" s="135">
        <f>IF(N152="sníž. přenesená",J152,0)</f>
        <v>0</v>
      </c>
      <c r="BI152" s="135">
        <f>IF(N152="nulová",J152,0)</f>
        <v>0</v>
      </c>
      <c r="BJ152" s="17" t="s">
        <v>78</v>
      </c>
      <c r="BK152" s="135">
        <f>ROUND(I152*H152,2)</f>
        <v>0</v>
      </c>
      <c r="BL152" s="17" t="s">
        <v>145</v>
      </c>
      <c r="BM152" s="134" t="s">
        <v>224</v>
      </c>
    </row>
    <row r="153" spans="2:65" s="1" customFormat="1">
      <c r="B153" s="29"/>
      <c r="D153" s="136" t="s">
        <v>147</v>
      </c>
      <c r="F153" s="137" t="s">
        <v>225</v>
      </c>
      <c r="L153" s="29"/>
      <c r="M153" s="138"/>
      <c r="T153" s="49"/>
      <c r="V153" s="546"/>
      <c r="W153" s="546"/>
      <c r="X153" s="546"/>
      <c r="AT153" s="17" t="s">
        <v>147</v>
      </c>
      <c r="AU153" s="17" t="s">
        <v>138</v>
      </c>
    </row>
    <row r="154" spans="2:65" s="12" customFormat="1">
      <c r="B154" s="139"/>
      <c r="D154" s="140" t="s">
        <v>149</v>
      </c>
      <c r="E154" s="141" t="s">
        <v>3</v>
      </c>
      <c r="F154" s="142" t="s">
        <v>226</v>
      </c>
      <c r="H154" s="141" t="s">
        <v>3</v>
      </c>
      <c r="L154" s="139"/>
      <c r="M154" s="143"/>
      <c r="T154" s="144"/>
      <c r="V154" s="553"/>
      <c r="W154" s="553"/>
      <c r="X154" s="553"/>
      <c r="AT154" s="141" t="s">
        <v>149</v>
      </c>
      <c r="AU154" s="141" t="s">
        <v>138</v>
      </c>
      <c r="AV154" s="12" t="s">
        <v>78</v>
      </c>
      <c r="AW154" s="12" t="s">
        <v>30</v>
      </c>
      <c r="AX154" s="12" t="s">
        <v>70</v>
      </c>
      <c r="AY154" s="141" t="s">
        <v>137</v>
      </c>
    </row>
    <row r="155" spans="2:65" s="13" customFormat="1">
      <c r="B155" s="145"/>
      <c r="D155" s="140" t="s">
        <v>149</v>
      </c>
      <c r="E155" s="146" t="s">
        <v>3</v>
      </c>
      <c r="F155" s="147" t="s">
        <v>227</v>
      </c>
      <c r="H155" s="148">
        <v>12.24</v>
      </c>
      <c r="L155" s="145"/>
      <c r="M155" s="149"/>
      <c r="T155" s="150"/>
      <c r="V155" s="554"/>
      <c r="W155" s="554"/>
      <c r="X155" s="554"/>
      <c r="AT155" s="146" t="s">
        <v>149</v>
      </c>
      <c r="AU155" s="146" t="s">
        <v>138</v>
      </c>
      <c r="AV155" s="13" t="s">
        <v>80</v>
      </c>
      <c r="AW155" s="13" t="s">
        <v>30</v>
      </c>
      <c r="AX155" s="13" t="s">
        <v>78</v>
      </c>
      <c r="AY155" s="146" t="s">
        <v>137</v>
      </c>
    </row>
    <row r="156" spans="2:65" s="1" customFormat="1" ht="24.2" customHeight="1">
      <c r="B156" s="123"/>
      <c r="C156" s="124" t="s">
        <v>228</v>
      </c>
      <c r="D156" s="124" t="s">
        <v>140</v>
      </c>
      <c r="E156" s="125" t="s">
        <v>229</v>
      </c>
      <c r="F156" s="126" t="s">
        <v>230</v>
      </c>
      <c r="G156" s="127" t="s">
        <v>231</v>
      </c>
      <c r="H156" s="128">
        <v>0.11899999999999999</v>
      </c>
      <c r="I156" s="129"/>
      <c r="J156" s="129">
        <f>ROUND(I156*H156,2)</f>
        <v>0</v>
      </c>
      <c r="K156" s="126" t="s">
        <v>144</v>
      </c>
      <c r="L156" s="29"/>
      <c r="M156" s="130" t="s">
        <v>3</v>
      </c>
      <c r="N156" s="131" t="s">
        <v>41</v>
      </c>
      <c r="O156" s="132">
        <v>5.33</v>
      </c>
      <c r="P156" s="132">
        <f>O156*H156</f>
        <v>0.63427</v>
      </c>
      <c r="Q156" s="132">
        <v>2.3010199999999998</v>
      </c>
      <c r="R156" s="132">
        <f>Q156*H156</f>
        <v>0.27382137999999995</v>
      </c>
      <c r="S156" s="132">
        <v>0</v>
      </c>
      <c r="T156" s="133">
        <f>S156*H156</f>
        <v>0</v>
      </c>
      <c r="V156" s="556">
        <f>J156</f>
        <v>0</v>
      </c>
      <c r="W156" s="556"/>
      <c r="X156" s="546"/>
      <c r="AR156" s="134" t="s">
        <v>145</v>
      </c>
      <c r="AT156" s="134" t="s">
        <v>140</v>
      </c>
      <c r="AU156" s="134" t="s">
        <v>138</v>
      </c>
      <c r="AY156" s="17" t="s">
        <v>137</v>
      </c>
      <c r="BE156" s="135">
        <f>IF(N156="základní",J156,0)</f>
        <v>0</v>
      </c>
      <c r="BF156" s="135">
        <f>IF(N156="snížená",J156,0)</f>
        <v>0</v>
      </c>
      <c r="BG156" s="135">
        <f>IF(N156="zákl. přenesená",J156,0)</f>
        <v>0</v>
      </c>
      <c r="BH156" s="135">
        <f>IF(N156="sníž. přenesená",J156,0)</f>
        <v>0</v>
      </c>
      <c r="BI156" s="135">
        <f>IF(N156="nulová",J156,0)</f>
        <v>0</v>
      </c>
      <c r="BJ156" s="17" t="s">
        <v>78</v>
      </c>
      <c r="BK156" s="135">
        <f>ROUND(I156*H156,2)</f>
        <v>0</v>
      </c>
      <c r="BL156" s="17" t="s">
        <v>145</v>
      </c>
      <c r="BM156" s="134" t="s">
        <v>232</v>
      </c>
    </row>
    <row r="157" spans="2:65" s="1" customFormat="1">
      <c r="B157" s="29"/>
      <c r="D157" s="136" t="s">
        <v>147</v>
      </c>
      <c r="F157" s="137" t="s">
        <v>233</v>
      </c>
      <c r="L157" s="29"/>
      <c r="M157" s="138"/>
      <c r="T157" s="49"/>
      <c r="V157" s="546"/>
      <c r="W157" s="546"/>
      <c r="X157" s="546"/>
      <c r="AT157" s="17" t="s">
        <v>147</v>
      </c>
      <c r="AU157" s="17" t="s">
        <v>138</v>
      </c>
    </row>
    <row r="158" spans="2:65" s="12" customFormat="1">
      <c r="B158" s="139"/>
      <c r="D158" s="140" t="s">
        <v>149</v>
      </c>
      <c r="E158" s="141" t="s">
        <v>3</v>
      </c>
      <c r="F158" s="142" t="s">
        <v>234</v>
      </c>
      <c r="H158" s="141" t="s">
        <v>3</v>
      </c>
      <c r="L158" s="139"/>
      <c r="M158" s="143"/>
      <c r="T158" s="144"/>
      <c r="V158" s="553"/>
      <c r="W158" s="553"/>
      <c r="X158" s="553"/>
      <c r="AT158" s="141" t="s">
        <v>149</v>
      </c>
      <c r="AU158" s="141" t="s">
        <v>138</v>
      </c>
      <c r="AV158" s="12" t="s">
        <v>78</v>
      </c>
      <c r="AW158" s="12" t="s">
        <v>30</v>
      </c>
      <c r="AX158" s="12" t="s">
        <v>70</v>
      </c>
      <c r="AY158" s="141" t="s">
        <v>137</v>
      </c>
    </row>
    <row r="159" spans="2:65" s="13" customFormat="1">
      <c r="B159" s="145"/>
      <c r="D159" s="140" t="s">
        <v>149</v>
      </c>
      <c r="E159" s="146" t="s">
        <v>3</v>
      </c>
      <c r="F159" s="147" t="s">
        <v>235</v>
      </c>
      <c r="H159" s="148">
        <v>0.11899999999999999</v>
      </c>
      <c r="L159" s="145"/>
      <c r="M159" s="149"/>
      <c r="T159" s="150"/>
      <c r="V159" s="554"/>
      <c r="W159" s="554"/>
      <c r="X159" s="554"/>
      <c r="AT159" s="146" t="s">
        <v>149</v>
      </c>
      <c r="AU159" s="146" t="s">
        <v>138</v>
      </c>
      <c r="AV159" s="13" t="s">
        <v>80</v>
      </c>
      <c r="AW159" s="13" t="s">
        <v>30</v>
      </c>
      <c r="AX159" s="13" t="s">
        <v>78</v>
      </c>
      <c r="AY159" s="146" t="s">
        <v>137</v>
      </c>
    </row>
    <row r="160" spans="2:65" s="1" customFormat="1" ht="16.5" customHeight="1">
      <c r="B160" s="123"/>
      <c r="C160" s="124" t="s">
        <v>9</v>
      </c>
      <c r="D160" s="124" t="s">
        <v>140</v>
      </c>
      <c r="E160" s="125" t="s">
        <v>236</v>
      </c>
      <c r="F160" s="126" t="s">
        <v>237</v>
      </c>
      <c r="G160" s="127" t="s">
        <v>238</v>
      </c>
      <c r="H160" s="128">
        <v>1.2E-2</v>
      </c>
      <c r="I160" s="129"/>
      <c r="J160" s="129">
        <f>ROUND(I160*H160,2)</f>
        <v>0</v>
      </c>
      <c r="K160" s="126" t="s">
        <v>144</v>
      </c>
      <c r="L160" s="29"/>
      <c r="M160" s="130" t="s">
        <v>3</v>
      </c>
      <c r="N160" s="131" t="s">
        <v>41</v>
      </c>
      <c r="O160" s="132">
        <v>15.231</v>
      </c>
      <c r="P160" s="132">
        <f>O160*H160</f>
        <v>0.18277199999999999</v>
      </c>
      <c r="Q160" s="132">
        <v>1.06277</v>
      </c>
      <c r="R160" s="132">
        <f>Q160*H160</f>
        <v>1.2753240000000001E-2</v>
      </c>
      <c r="S160" s="132">
        <v>0</v>
      </c>
      <c r="T160" s="133">
        <f>S160*H160</f>
        <v>0</v>
      </c>
      <c r="V160" s="556">
        <f>J160</f>
        <v>0</v>
      </c>
      <c r="W160" s="556"/>
      <c r="X160" s="546"/>
      <c r="AR160" s="134" t="s">
        <v>145</v>
      </c>
      <c r="AT160" s="134" t="s">
        <v>140</v>
      </c>
      <c r="AU160" s="134" t="s">
        <v>138</v>
      </c>
      <c r="AY160" s="17" t="s">
        <v>137</v>
      </c>
      <c r="BE160" s="135">
        <f>IF(N160="základní",J160,0)</f>
        <v>0</v>
      </c>
      <c r="BF160" s="135">
        <f>IF(N160="snížená",J160,0)</f>
        <v>0</v>
      </c>
      <c r="BG160" s="135">
        <f>IF(N160="zákl. přenesená",J160,0)</f>
        <v>0</v>
      </c>
      <c r="BH160" s="135">
        <f>IF(N160="sníž. přenesená",J160,0)</f>
        <v>0</v>
      </c>
      <c r="BI160" s="135">
        <f>IF(N160="nulová",J160,0)</f>
        <v>0</v>
      </c>
      <c r="BJ160" s="17" t="s">
        <v>78</v>
      </c>
      <c r="BK160" s="135">
        <f>ROUND(I160*H160,2)</f>
        <v>0</v>
      </c>
      <c r="BL160" s="17" t="s">
        <v>145</v>
      </c>
      <c r="BM160" s="134" t="s">
        <v>239</v>
      </c>
    </row>
    <row r="161" spans="2:65" s="1" customFormat="1">
      <c r="B161" s="29"/>
      <c r="D161" s="136" t="s">
        <v>147</v>
      </c>
      <c r="F161" s="137" t="s">
        <v>240</v>
      </c>
      <c r="L161" s="29"/>
      <c r="M161" s="138"/>
      <c r="T161" s="49"/>
      <c r="V161" s="546"/>
      <c r="W161" s="546"/>
      <c r="X161" s="546"/>
      <c r="AT161" s="17" t="s">
        <v>147</v>
      </c>
      <c r="AU161" s="17" t="s">
        <v>138</v>
      </c>
    </row>
    <row r="162" spans="2:65" s="12" customFormat="1">
      <c r="B162" s="139"/>
      <c r="D162" s="140" t="s">
        <v>149</v>
      </c>
      <c r="E162" s="141" t="s">
        <v>3</v>
      </c>
      <c r="F162" s="142" t="s">
        <v>241</v>
      </c>
      <c r="H162" s="141" t="s">
        <v>3</v>
      </c>
      <c r="L162" s="139"/>
      <c r="M162" s="143"/>
      <c r="T162" s="144"/>
      <c r="V162" s="553"/>
      <c r="W162" s="553"/>
      <c r="X162" s="553"/>
      <c r="AT162" s="141" t="s">
        <v>149</v>
      </c>
      <c r="AU162" s="141" t="s">
        <v>138</v>
      </c>
      <c r="AV162" s="12" t="s">
        <v>78</v>
      </c>
      <c r="AW162" s="12" t="s">
        <v>30</v>
      </c>
      <c r="AX162" s="12" t="s">
        <v>70</v>
      </c>
      <c r="AY162" s="141" t="s">
        <v>137</v>
      </c>
    </row>
    <row r="163" spans="2:65" s="13" customFormat="1">
      <c r="B163" s="145"/>
      <c r="D163" s="140" t="s">
        <v>149</v>
      </c>
      <c r="E163" s="146" t="s">
        <v>3</v>
      </c>
      <c r="F163" s="147" t="s">
        <v>242</v>
      </c>
      <c r="H163" s="148">
        <v>1.2E-2</v>
      </c>
      <c r="L163" s="145"/>
      <c r="M163" s="149"/>
      <c r="T163" s="150"/>
      <c r="V163" s="554"/>
      <c r="W163" s="554"/>
      <c r="X163" s="554"/>
      <c r="AT163" s="146" t="s">
        <v>149</v>
      </c>
      <c r="AU163" s="146" t="s">
        <v>138</v>
      </c>
      <c r="AV163" s="13" t="s">
        <v>80</v>
      </c>
      <c r="AW163" s="13" t="s">
        <v>30</v>
      </c>
      <c r="AX163" s="13" t="s">
        <v>78</v>
      </c>
      <c r="AY163" s="146" t="s">
        <v>137</v>
      </c>
    </row>
    <row r="164" spans="2:65" s="1" customFormat="1" ht="24.2" customHeight="1">
      <c r="B164" s="123"/>
      <c r="C164" s="124" t="s">
        <v>243</v>
      </c>
      <c r="D164" s="124" t="s">
        <v>140</v>
      </c>
      <c r="E164" s="125" t="s">
        <v>244</v>
      </c>
      <c r="F164" s="126" t="s">
        <v>245</v>
      </c>
      <c r="G164" s="127" t="s">
        <v>231</v>
      </c>
      <c r="H164" s="128">
        <v>0.47499999999999998</v>
      </c>
      <c r="I164" s="129"/>
      <c r="J164" s="129">
        <f>ROUND(I164*H164,2)</f>
        <v>0</v>
      </c>
      <c r="K164" s="126" t="s">
        <v>144</v>
      </c>
      <c r="L164" s="29"/>
      <c r="M164" s="130" t="s">
        <v>3</v>
      </c>
      <c r="N164" s="131" t="s">
        <v>41</v>
      </c>
      <c r="O164" s="132">
        <v>1.84</v>
      </c>
      <c r="P164" s="132">
        <f>O164*H164</f>
        <v>0.874</v>
      </c>
      <c r="Q164" s="132">
        <v>2.004</v>
      </c>
      <c r="R164" s="132">
        <f>Q164*H164</f>
        <v>0.95189999999999997</v>
      </c>
      <c r="S164" s="132">
        <v>0</v>
      </c>
      <c r="T164" s="133">
        <f>S164*H164</f>
        <v>0</v>
      </c>
      <c r="V164" s="556">
        <f>J164</f>
        <v>0</v>
      </c>
      <c r="W164" s="556"/>
      <c r="X164" s="546"/>
      <c r="AR164" s="134" t="s">
        <v>145</v>
      </c>
      <c r="AT164" s="134" t="s">
        <v>140</v>
      </c>
      <c r="AU164" s="134" t="s">
        <v>138</v>
      </c>
      <c r="AY164" s="17" t="s">
        <v>137</v>
      </c>
      <c r="BE164" s="135">
        <f>IF(N164="základní",J164,0)</f>
        <v>0</v>
      </c>
      <c r="BF164" s="135">
        <f>IF(N164="snížená",J164,0)</f>
        <v>0</v>
      </c>
      <c r="BG164" s="135">
        <f>IF(N164="zákl. přenesená",J164,0)</f>
        <v>0</v>
      </c>
      <c r="BH164" s="135">
        <f>IF(N164="sníž. přenesená",J164,0)</f>
        <v>0</v>
      </c>
      <c r="BI164" s="135">
        <f>IF(N164="nulová",J164,0)</f>
        <v>0</v>
      </c>
      <c r="BJ164" s="17" t="s">
        <v>78</v>
      </c>
      <c r="BK164" s="135">
        <f>ROUND(I164*H164,2)</f>
        <v>0</v>
      </c>
      <c r="BL164" s="17" t="s">
        <v>145</v>
      </c>
      <c r="BM164" s="134" t="s">
        <v>246</v>
      </c>
    </row>
    <row r="165" spans="2:65" s="1" customFormat="1">
      <c r="B165" s="29"/>
      <c r="D165" s="136" t="s">
        <v>147</v>
      </c>
      <c r="F165" s="137" t="s">
        <v>247</v>
      </c>
      <c r="J165" s="135"/>
      <c r="L165" s="29"/>
      <c r="M165" s="138"/>
      <c r="T165" s="49"/>
      <c r="V165" s="546"/>
      <c r="W165" s="546"/>
      <c r="X165" s="546"/>
      <c r="AT165" s="17" t="s">
        <v>147</v>
      </c>
      <c r="AU165" s="17" t="s">
        <v>138</v>
      </c>
    </row>
    <row r="166" spans="2:65" s="12" customFormat="1">
      <c r="B166" s="139"/>
      <c r="D166" s="140" t="s">
        <v>149</v>
      </c>
      <c r="E166" s="141" t="s">
        <v>3</v>
      </c>
      <c r="F166" s="142" t="s">
        <v>234</v>
      </c>
      <c r="H166" s="141" t="s">
        <v>3</v>
      </c>
      <c r="L166" s="139"/>
      <c r="M166" s="143"/>
      <c r="T166" s="144"/>
      <c r="V166" s="553"/>
      <c r="W166" s="553"/>
      <c r="X166" s="553"/>
      <c r="AT166" s="141" t="s">
        <v>149</v>
      </c>
      <c r="AU166" s="141" t="s">
        <v>138</v>
      </c>
      <c r="AV166" s="12" t="s">
        <v>78</v>
      </c>
      <c r="AW166" s="12" t="s">
        <v>30</v>
      </c>
      <c r="AX166" s="12" t="s">
        <v>70</v>
      </c>
      <c r="AY166" s="141" t="s">
        <v>137</v>
      </c>
    </row>
    <row r="167" spans="2:65" s="13" customFormat="1">
      <c r="B167" s="145"/>
      <c r="D167" s="140" t="s">
        <v>149</v>
      </c>
      <c r="E167" s="146" t="s">
        <v>3</v>
      </c>
      <c r="F167" s="147" t="s">
        <v>248</v>
      </c>
      <c r="H167" s="148">
        <v>0.47499999999999998</v>
      </c>
      <c r="L167" s="145"/>
      <c r="M167" s="149"/>
      <c r="T167" s="150"/>
      <c r="V167" s="554"/>
      <c r="W167" s="554"/>
      <c r="X167" s="554"/>
      <c r="AT167" s="146" t="s">
        <v>149</v>
      </c>
      <c r="AU167" s="146" t="s">
        <v>138</v>
      </c>
      <c r="AV167" s="13" t="s">
        <v>80</v>
      </c>
      <c r="AW167" s="13" t="s">
        <v>30</v>
      </c>
      <c r="AX167" s="13" t="s">
        <v>78</v>
      </c>
      <c r="AY167" s="146" t="s">
        <v>137</v>
      </c>
    </row>
    <row r="168" spans="2:65" s="11" customFormat="1" ht="22.9" customHeight="1">
      <c r="B168" s="112"/>
      <c r="D168" s="113" t="s">
        <v>69</v>
      </c>
      <c r="E168" s="121" t="s">
        <v>169</v>
      </c>
      <c r="F168" s="121" t="s">
        <v>249</v>
      </c>
      <c r="J168" s="122"/>
      <c r="L168" s="112"/>
      <c r="M168" s="116"/>
      <c r="P168" s="117">
        <f>P169+SUM(P170:P176)+P269+P279</f>
        <v>220.57215099999996</v>
      </c>
      <c r="R168" s="117">
        <f>R169+SUM(R170:R176)+R269+R279</f>
        <v>0.62987799999999994</v>
      </c>
      <c r="T168" s="118">
        <f>T169+SUM(T170:T176)+T269+T279</f>
        <v>12.209333999999998</v>
      </c>
      <c r="V168" s="555">
        <f>J168</f>
        <v>0</v>
      </c>
      <c r="W168" s="555"/>
      <c r="X168" s="552"/>
      <c r="AR168" s="113" t="s">
        <v>78</v>
      </c>
      <c r="AT168" s="119" t="s">
        <v>69</v>
      </c>
      <c r="AU168" s="119" t="s">
        <v>78</v>
      </c>
      <c r="AY168" s="113" t="s">
        <v>137</v>
      </c>
      <c r="BK168" s="120">
        <f>BK169+SUM(BK170:BK176)+BK269+BK279</f>
        <v>0</v>
      </c>
    </row>
    <row r="169" spans="2:65" s="1" customFormat="1" ht="16.5" customHeight="1">
      <c r="B169" s="123"/>
      <c r="C169" s="124" t="s">
        <v>250</v>
      </c>
      <c r="D169" s="124" t="s">
        <v>140</v>
      </c>
      <c r="E169" s="125" t="s">
        <v>251</v>
      </c>
      <c r="F169" s="126" t="s">
        <v>252</v>
      </c>
      <c r="G169" s="127" t="s">
        <v>154</v>
      </c>
      <c r="H169" s="128">
        <v>4</v>
      </c>
      <c r="I169" s="129"/>
      <c r="J169" s="129">
        <f>ROUND(I169*H169,2)</f>
        <v>0</v>
      </c>
      <c r="K169" s="126" t="s">
        <v>144</v>
      </c>
      <c r="L169" s="29"/>
      <c r="M169" s="130" t="s">
        <v>3</v>
      </c>
      <c r="N169" s="131" t="s">
        <v>41</v>
      </c>
      <c r="O169" s="132">
        <v>0.54400000000000004</v>
      </c>
      <c r="P169" s="132">
        <f>O169*H169</f>
        <v>2.1760000000000002</v>
      </c>
      <c r="Q169" s="132">
        <v>0</v>
      </c>
      <c r="R169" s="132">
        <f>Q169*H169</f>
        <v>0</v>
      </c>
      <c r="S169" s="132">
        <v>0.05</v>
      </c>
      <c r="T169" s="133">
        <f>S169*H169</f>
        <v>0.2</v>
      </c>
      <c r="V169" s="556">
        <f>J169</f>
        <v>0</v>
      </c>
      <c r="W169" s="546"/>
      <c r="X169" s="546"/>
      <c r="AR169" s="134" t="s">
        <v>145</v>
      </c>
      <c r="AT169" s="134" t="s">
        <v>140</v>
      </c>
      <c r="AU169" s="134" t="s">
        <v>80</v>
      </c>
      <c r="AY169" s="17" t="s">
        <v>137</v>
      </c>
      <c r="BE169" s="135">
        <f>IF(N169="základní",J169,0)</f>
        <v>0</v>
      </c>
      <c r="BF169" s="135">
        <f>IF(N169="snížená",J169,0)</f>
        <v>0</v>
      </c>
      <c r="BG169" s="135">
        <f>IF(N169="zákl. přenesená",J169,0)</f>
        <v>0</v>
      </c>
      <c r="BH169" s="135">
        <f>IF(N169="sníž. přenesená",J169,0)</f>
        <v>0</v>
      </c>
      <c r="BI169" s="135">
        <f>IF(N169="nulová",J169,0)</f>
        <v>0</v>
      </c>
      <c r="BJ169" s="17" t="s">
        <v>78</v>
      </c>
      <c r="BK169" s="135">
        <f>ROUND(I169*H169,2)</f>
        <v>0</v>
      </c>
      <c r="BL169" s="17" t="s">
        <v>145</v>
      </c>
      <c r="BM169" s="134" t="s">
        <v>253</v>
      </c>
    </row>
    <row r="170" spans="2:65" s="1" customFormat="1">
      <c r="B170" s="29"/>
      <c r="D170" s="136" t="s">
        <v>147</v>
      </c>
      <c r="F170" s="137" t="s">
        <v>254</v>
      </c>
      <c r="L170" s="29"/>
      <c r="M170" s="138"/>
      <c r="T170" s="49"/>
      <c r="V170" s="546"/>
      <c r="W170" s="546"/>
      <c r="X170" s="546"/>
      <c r="AT170" s="17" t="s">
        <v>147</v>
      </c>
      <c r="AU170" s="17" t="s">
        <v>80</v>
      </c>
    </row>
    <row r="171" spans="2:65" s="1" customFormat="1" ht="16.5" customHeight="1">
      <c r="B171" s="123"/>
      <c r="C171" s="124" t="s">
        <v>255</v>
      </c>
      <c r="D171" s="124" t="s">
        <v>140</v>
      </c>
      <c r="E171" s="125" t="s">
        <v>256</v>
      </c>
      <c r="F171" s="126" t="s">
        <v>257</v>
      </c>
      <c r="G171" s="127" t="s">
        <v>154</v>
      </c>
      <c r="H171" s="128">
        <v>4</v>
      </c>
      <c r="I171" s="129"/>
      <c r="J171" s="129">
        <f>ROUND(I171*H171,2)</f>
        <v>0</v>
      </c>
      <c r="K171" s="126" t="s">
        <v>144</v>
      </c>
      <c r="L171" s="29"/>
      <c r="M171" s="130" t="s">
        <v>3</v>
      </c>
      <c r="N171" s="131" t="s">
        <v>41</v>
      </c>
      <c r="O171" s="132">
        <v>1.3140000000000001</v>
      </c>
      <c r="P171" s="132">
        <f>O171*H171</f>
        <v>5.2560000000000002</v>
      </c>
      <c r="Q171" s="132">
        <v>0.09</v>
      </c>
      <c r="R171" s="132">
        <f>Q171*H171</f>
        <v>0.36</v>
      </c>
      <c r="S171" s="132">
        <v>0</v>
      </c>
      <c r="T171" s="133">
        <f>S171*H171</f>
        <v>0</v>
      </c>
      <c r="V171" s="556">
        <f>J171</f>
        <v>0</v>
      </c>
      <c r="W171" s="556"/>
      <c r="X171" s="546"/>
      <c r="AR171" s="134" t="s">
        <v>145</v>
      </c>
      <c r="AT171" s="134" t="s">
        <v>140</v>
      </c>
      <c r="AU171" s="134" t="s">
        <v>80</v>
      </c>
      <c r="AY171" s="17" t="s">
        <v>137</v>
      </c>
      <c r="BE171" s="135">
        <f>IF(N171="základní",J171,0)</f>
        <v>0</v>
      </c>
      <c r="BF171" s="135">
        <f>IF(N171="snížená",J171,0)</f>
        <v>0</v>
      </c>
      <c r="BG171" s="135">
        <f>IF(N171="zákl. přenesená",J171,0)</f>
        <v>0</v>
      </c>
      <c r="BH171" s="135">
        <f>IF(N171="sníž. přenesená",J171,0)</f>
        <v>0</v>
      </c>
      <c r="BI171" s="135">
        <f>IF(N171="nulová",J171,0)</f>
        <v>0</v>
      </c>
      <c r="BJ171" s="17" t="s">
        <v>78</v>
      </c>
      <c r="BK171" s="135">
        <f>ROUND(I171*H171,2)</f>
        <v>0</v>
      </c>
      <c r="BL171" s="17" t="s">
        <v>145</v>
      </c>
      <c r="BM171" s="134" t="s">
        <v>258</v>
      </c>
    </row>
    <row r="172" spans="2:65" s="1" customFormat="1">
      <c r="B172" s="29"/>
      <c r="D172" s="136" t="s">
        <v>147</v>
      </c>
      <c r="F172" s="137" t="s">
        <v>259</v>
      </c>
      <c r="L172" s="29"/>
      <c r="M172" s="138"/>
      <c r="T172" s="49"/>
      <c r="V172" s="546"/>
      <c r="W172" s="546"/>
      <c r="X172" s="546"/>
      <c r="AT172" s="17" t="s">
        <v>147</v>
      </c>
      <c r="AU172" s="17" t="s">
        <v>80</v>
      </c>
    </row>
    <row r="173" spans="2:65" s="1" customFormat="1" ht="16.5" customHeight="1">
      <c r="B173" s="123"/>
      <c r="C173" s="151" t="s">
        <v>260</v>
      </c>
      <c r="D173" s="151" t="s">
        <v>166</v>
      </c>
      <c r="E173" s="152" t="s">
        <v>261</v>
      </c>
      <c r="F173" s="567" t="s">
        <v>262</v>
      </c>
      <c r="G173" s="154" t="s">
        <v>154</v>
      </c>
      <c r="H173" s="155">
        <v>4</v>
      </c>
      <c r="I173" s="156"/>
      <c r="J173" s="156">
        <f>ROUND(I173*H173,2)</f>
        <v>0</v>
      </c>
      <c r="K173" s="153" t="s">
        <v>3</v>
      </c>
      <c r="L173" s="157"/>
      <c r="M173" s="158" t="s">
        <v>3</v>
      </c>
      <c r="N173" s="159" t="s">
        <v>41</v>
      </c>
      <c r="O173" s="132">
        <v>0</v>
      </c>
      <c r="P173" s="132">
        <f>O173*H173</f>
        <v>0</v>
      </c>
      <c r="Q173" s="132">
        <v>0.06</v>
      </c>
      <c r="R173" s="132">
        <f>Q173*H173</f>
        <v>0.24</v>
      </c>
      <c r="S173" s="132">
        <v>0</v>
      </c>
      <c r="T173" s="133">
        <f>S173*H173</f>
        <v>0</v>
      </c>
      <c r="V173" s="556">
        <f>J173</f>
        <v>0</v>
      </c>
      <c r="W173" s="556"/>
      <c r="X173" s="546"/>
      <c r="AR173" s="134" t="s">
        <v>169</v>
      </c>
      <c r="AT173" s="134" t="s">
        <v>166</v>
      </c>
      <c r="AU173" s="134" t="s">
        <v>80</v>
      </c>
      <c r="AY173" s="17" t="s">
        <v>137</v>
      </c>
      <c r="BE173" s="135">
        <f>IF(N173="základní",J173,0)</f>
        <v>0</v>
      </c>
      <c r="BF173" s="135">
        <f>IF(N173="snížená",J173,0)</f>
        <v>0</v>
      </c>
      <c r="BG173" s="135">
        <f>IF(N173="zákl. přenesená",J173,0)</f>
        <v>0</v>
      </c>
      <c r="BH173" s="135">
        <f>IF(N173="sníž. přenesená",J173,0)</f>
        <v>0</v>
      </c>
      <c r="BI173" s="135">
        <f>IF(N173="nulová",J173,0)</f>
        <v>0</v>
      </c>
      <c r="BJ173" s="17" t="s">
        <v>78</v>
      </c>
      <c r="BK173" s="135">
        <f>ROUND(I173*H173,2)</f>
        <v>0</v>
      </c>
      <c r="BL173" s="17" t="s">
        <v>145</v>
      </c>
      <c r="BM173" s="134" t="s">
        <v>263</v>
      </c>
    </row>
    <row r="174" spans="2:65" s="1" customFormat="1" ht="16.5" customHeight="1">
      <c r="B174" s="123"/>
      <c r="C174" s="124">
        <v>20</v>
      </c>
      <c r="D174" s="124" t="s">
        <v>140</v>
      </c>
      <c r="E174" s="125"/>
      <c r="F174" s="126" t="s">
        <v>264</v>
      </c>
      <c r="G174" s="127" t="s">
        <v>154</v>
      </c>
      <c r="H174" s="128">
        <v>1</v>
      </c>
      <c r="I174" s="129"/>
      <c r="J174" s="129">
        <f>ROUND(I174*H174,2)</f>
        <v>0</v>
      </c>
      <c r="K174" s="126"/>
      <c r="L174" s="157"/>
      <c r="M174" s="158"/>
      <c r="N174" s="565"/>
      <c r="O174" s="566"/>
      <c r="P174" s="566"/>
      <c r="Q174" s="566"/>
      <c r="R174" s="566"/>
      <c r="S174" s="566"/>
      <c r="T174" s="133"/>
      <c r="V174" s="556">
        <f>J174</f>
        <v>0</v>
      </c>
      <c r="W174" s="556"/>
      <c r="X174" s="546"/>
      <c r="AR174" s="134"/>
      <c r="AT174" s="134"/>
      <c r="AU174" s="134"/>
      <c r="AY174" s="17"/>
      <c r="BE174" s="135"/>
      <c r="BF174" s="135"/>
      <c r="BG174" s="135"/>
      <c r="BH174" s="135"/>
      <c r="BI174" s="135"/>
      <c r="BJ174" s="17"/>
      <c r="BK174" s="135">
        <f>ROUND(I174*H174,2)</f>
        <v>0</v>
      </c>
      <c r="BL174" s="17"/>
      <c r="BM174" s="134"/>
    </row>
    <row r="175" spans="2:65" s="1" customFormat="1" ht="16.5" customHeight="1">
      <c r="B175" s="123"/>
      <c r="C175" s="559"/>
      <c r="D175" s="559"/>
      <c r="E175" s="560"/>
      <c r="F175" s="561"/>
      <c r="G175" s="562"/>
      <c r="H175" s="563"/>
      <c r="I175" s="564"/>
      <c r="J175" s="564"/>
      <c r="K175" s="561"/>
      <c r="L175" s="157"/>
      <c r="M175" s="158"/>
      <c r="N175" s="565"/>
      <c r="O175" s="566"/>
      <c r="P175" s="566"/>
      <c r="Q175" s="566"/>
      <c r="R175" s="566"/>
      <c r="S175" s="566"/>
      <c r="T175" s="133"/>
      <c r="V175" s="556"/>
      <c r="W175" s="556"/>
      <c r="X175" s="546"/>
      <c r="AR175" s="134"/>
      <c r="AT175" s="134"/>
      <c r="AU175" s="134"/>
      <c r="AY175" s="17"/>
      <c r="BE175" s="135"/>
      <c r="BF175" s="135"/>
      <c r="BG175" s="135"/>
      <c r="BH175" s="135"/>
      <c r="BI175" s="135"/>
      <c r="BJ175" s="17"/>
      <c r="BK175" s="135"/>
      <c r="BL175" s="17"/>
      <c r="BM175" s="134"/>
    </row>
    <row r="176" spans="2:65" s="11" customFormat="1" ht="20.85" customHeight="1">
      <c r="B176" s="112"/>
      <c r="D176" s="113" t="s">
        <v>69</v>
      </c>
      <c r="E176" s="121" t="s">
        <v>198</v>
      </c>
      <c r="F176" s="121" t="s">
        <v>265</v>
      </c>
      <c r="J176" s="122">
        <f>BK176</f>
        <v>0</v>
      </c>
      <c r="L176" s="112"/>
      <c r="M176" s="116"/>
      <c r="P176" s="117">
        <f>SUM(P177:P268)</f>
        <v>137.39480399999997</v>
      </c>
      <c r="R176" s="117">
        <f>SUM(R177:R268)</f>
        <v>2.9878000000000002E-2</v>
      </c>
      <c r="T176" s="118">
        <f>SUM(T177:T268)</f>
        <v>12.009333999999999</v>
      </c>
      <c r="V176" s="555">
        <f>J176</f>
        <v>0</v>
      </c>
      <c r="W176" s="555"/>
      <c r="X176" s="552"/>
      <c r="AR176" s="113" t="s">
        <v>78</v>
      </c>
      <c r="AT176" s="119" t="s">
        <v>69</v>
      </c>
      <c r="AU176" s="119" t="s">
        <v>80</v>
      </c>
      <c r="AY176" s="113" t="s">
        <v>137</v>
      </c>
      <c r="BK176" s="120">
        <f>SUM(BK177:BK268)</f>
        <v>0</v>
      </c>
    </row>
    <row r="177" spans="2:65" s="1" customFormat="1" ht="24.2" customHeight="1">
      <c r="B177" s="123"/>
      <c r="C177" s="124">
        <v>21</v>
      </c>
      <c r="D177" s="124" t="s">
        <v>140</v>
      </c>
      <c r="E177" s="125" t="s">
        <v>266</v>
      </c>
      <c r="F177" s="126" t="s">
        <v>267</v>
      </c>
      <c r="G177" s="127" t="s">
        <v>143</v>
      </c>
      <c r="H177" s="128">
        <v>128.54</v>
      </c>
      <c r="I177" s="129"/>
      <c r="J177" s="129">
        <f>ROUND(I177*H177,2)</f>
        <v>0</v>
      </c>
      <c r="K177" s="126" t="s">
        <v>144</v>
      </c>
      <c r="L177" s="29"/>
      <c r="M177" s="130" t="s">
        <v>3</v>
      </c>
      <c r="N177" s="131" t="s">
        <v>41</v>
      </c>
      <c r="O177" s="132">
        <v>0.308</v>
      </c>
      <c r="P177" s="132">
        <f>O177*H177</f>
        <v>39.590319999999998</v>
      </c>
      <c r="Q177" s="132">
        <v>4.0000000000000003E-5</v>
      </c>
      <c r="R177" s="132">
        <f>Q177*H177</f>
        <v>5.1416000000000005E-3</v>
      </c>
      <c r="S177" s="132">
        <v>0</v>
      </c>
      <c r="T177" s="133">
        <f>S177*H177</f>
        <v>0</v>
      </c>
      <c r="V177" s="556">
        <f>J177</f>
        <v>0</v>
      </c>
      <c r="W177" s="556"/>
      <c r="X177" s="546"/>
      <c r="AR177" s="134" t="s">
        <v>145</v>
      </c>
      <c r="AT177" s="134" t="s">
        <v>140</v>
      </c>
      <c r="AU177" s="134" t="s">
        <v>138</v>
      </c>
      <c r="AY177" s="17" t="s">
        <v>137</v>
      </c>
      <c r="BE177" s="135">
        <f>IF(N177="základní",J177,0)</f>
        <v>0</v>
      </c>
      <c r="BF177" s="135">
        <f>IF(N177="snížená",J177,0)</f>
        <v>0</v>
      </c>
      <c r="BG177" s="135">
        <f>IF(N177="zákl. přenesená",J177,0)</f>
        <v>0</v>
      </c>
      <c r="BH177" s="135">
        <f>IF(N177="sníž. přenesená",J177,0)</f>
        <v>0</v>
      </c>
      <c r="BI177" s="135">
        <f>IF(N177="nulová",J177,0)</f>
        <v>0</v>
      </c>
      <c r="BJ177" s="17" t="s">
        <v>78</v>
      </c>
      <c r="BK177" s="135">
        <f>ROUND(I177*H177,2)</f>
        <v>0</v>
      </c>
      <c r="BL177" s="17" t="s">
        <v>145</v>
      </c>
      <c r="BM177" s="134" t="s">
        <v>268</v>
      </c>
    </row>
    <row r="178" spans="2:65" s="1" customFormat="1">
      <c r="B178" s="29"/>
      <c r="D178" s="136" t="s">
        <v>147</v>
      </c>
      <c r="F178" s="137" t="s">
        <v>269</v>
      </c>
      <c r="L178" s="29"/>
      <c r="M178" s="138"/>
      <c r="T178" s="49"/>
      <c r="V178" s="546"/>
      <c r="W178" s="546"/>
      <c r="X178" s="546"/>
      <c r="AT178" s="17" t="s">
        <v>147</v>
      </c>
      <c r="AU178" s="17" t="s">
        <v>138</v>
      </c>
    </row>
    <row r="179" spans="2:65" s="13" customFormat="1">
      <c r="B179" s="145"/>
      <c r="D179" s="140" t="s">
        <v>149</v>
      </c>
      <c r="E179" s="146" t="s">
        <v>3</v>
      </c>
      <c r="F179" s="147" t="s">
        <v>270</v>
      </c>
      <c r="H179" s="148">
        <v>128.54</v>
      </c>
      <c r="L179" s="145"/>
      <c r="M179" s="149"/>
      <c r="T179" s="150"/>
      <c r="V179" s="554"/>
      <c r="W179" s="554"/>
      <c r="X179" s="554"/>
      <c r="AT179" s="146" t="s">
        <v>149</v>
      </c>
      <c r="AU179" s="146" t="s">
        <v>138</v>
      </c>
      <c r="AV179" s="13" t="s">
        <v>80</v>
      </c>
      <c r="AW179" s="13" t="s">
        <v>30</v>
      </c>
      <c r="AX179" s="13" t="s">
        <v>78</v>
      </c>
      <c r="AY179" s="146" t="s">
        <v>137</v>
      </c>
    </row>
    <row r="180" spans="2:65" s="1" customFormat="1" ht="16.5" customHeight="1">
      <c r="B180" s="123"/>
      <c r="C180" s="124">
        <v>22</v>
      </c>
      <c r="D180" s="124" t="s">
        <v>140</v>
      </c>
      <c r="E180" s="125" t="s">
        <v>271</v>
      </c>
      <c r="F180" s="126" t="s">
        <v>272</v>
      </c>
      <c r="G180" s="127" t="s">
        <v>154</v>
      </c>
      <c r="H180" s="128">
        <v>1</v>
      </c>
      <c r="I180" s="129"/>
      <c r="J180" s="129">
        <f>ROUND(I180*H180,2)</f>
        <v>0</v>
      </c>
      <c r="K180" s="126" t="s">
        <v>144</v>
      </c>
      <c r="L180" s="29"/>
      <c r="M180" s="130" t="s">
        <v>3</v>
      </c>
      <c r="N180" s="131" t="s">
        <v>41</v>
      </c>
      <c r="O180" s="132">
        <v>0.29899999999999999</v>
      </c>
      <c r="P180" s="132">
        <f>O180*H180</f>
        <v>0.29899999999999999</v>
      </c>
      <c r="Q180" s="132">
        <v>1.8000000000000001E-4</v>
      </c>
      <c r="R180" s="132">
        <f>Q180*H180</f>
        <v>1.8000000000000001E-4</v>
      </c>
      <c r="S180" s="132">
        <v>0</v>
      </c>
      <c r="T180" s="133">
        <f>S180*H180</f>
        <v>0</v>
      </c>
      <c r="V180" s="556">
        <f>J180</f>
        <v>0</v>
      </c>
      <c r="W180" s="556"/>
      <c r="X180" s="546"/>
      <c r="AR180" s="134" t="s">
        <v>243</v>
      </c>
      <c r="AT180" s="134" t="s">
        <v>140</v>
      </c>
      <c r="AU180" s="134" t="s">
        <v>138</v>
      </c>
      <c r="AY180" s="17" t="s">
        <v>137</v>
      </c>
      <c r="BE180" s="135">
        <f>IF(N180="základní",J180,0)</f>
        <v>0</v>
      </c>
      <c r="BF180" s="135">
        <f>IF(N180="snížená",J180,0)</f>
        <v>0</v>
      </c>
      <c r="BG180" s="135">
        <f>IF(N180="zákl. přenesená",J180,0)</f>
        <v>0</v>
      </c>
      <c r="BH180" s="135">
        <f>IF(N180="sníž. přenesená",J180,0)</f>
        <v>0</v>
      </c>
      <c r="BI180" s="135">
        <f>IF(N180="nulová",J180,0)</f>
        <v>0</v>
      </c>
      <c r="BJ180" s="17" t="s">
        <v>78</v>
      </c>
      <c r="BK180" s="135">
        <f>ROUND(I180*H180,2)</f>
        <v>0</v>
      </c>
      <c r="BL180" s="17" t="s">
        <v>243</v>
      </c>
      <c r="BM180" s="134" t="s">
        <v>273</v>
      </c>
    </row>
    <row r="181" spans="2:65" s="1" customFormat="1">
      <c r="B181" s="29"/>
      <c r="D181" s="136" t="s">
        <v>147</v>
      </c>
      <c r="F181" s="137" t="s">
        <v>274</v>
      </c>
      <c r="L181" s="29"/>
      <c r="M181" s="138"/>
      <c r="T181" s="49"/>
      <c r="V181" s="546"/>
      <c r="W181" s="546"/>
      <c r="X181" s="546"/>
      <c r="AT181" s="17" t="s">
        <v>147</v>
      </c>
      <c r="AU181" s="17" t="s">
        <v>138</v>
      </c>
    </row>
    <row r="182" spans="2:65" s="1" customFormat="1" ht="16.5" customHeight="1">
      <c r="B182" s="123"/>
      <c r="C182" s="151">
        <v>23</v>
      </c>
      <c r="D182" s="151" t="s">
        <v>166</v>
      </c>
      <c r="E182" s="152" t="s">
        <v>275</v>
      </c>
      <c r="F182" s="153" t="s">
        <v>276</v>
      </c>
      <c r="G182" s="154" t="s">
        <v>154</v>
      </c>
      <c r="H182" s="155">
        <v>1</v>
      </c>
      <c r="I182" s="156"/>
      <c r="J182" s="156">
        <f>ROUND(I182*H182,2)</f>
        <v>0</v>
      </c>
      <c r="K182" s="153" t="s">
        <v>144</v>
      </c>
      <c r="L182" s="157"/>
      <c r="M182" s="158" t="s">
        <v>3</v>
      </c>
      <c r="N182" s="159" t="s">
        <v>41</v>
      </c>
      <c r="O182" s="132">
        <v>0</v>
      </c>
      <c r="P182" s="132">
        <f>O182*H182</f>
        <v>0</v>
      </c>
      <c r="Q182" s="132">
        <v>1.2E-2</v>
      </c>
      <c r="R182" s="132">
        <f>Q182*H182</f>
        <v>1.2E-2</v>
      </c>
      <c r="S182" s="132">
        <v>0</v>
      </c>
      <c r="T182" s="133">
        <f>S182*H182</f>
        <v>0</v>
      </c>
      <c r="V182" s="556">
        <f>J182</f>
        <v>0</v>
      </c>
      <c r="W182" s="556"/>
      <c r="X182" s="546"/>
      <c r="AR182" s="134" t="s">
        <v>277</v>
      </c>
      <c r="AT182" s="134" t="s">
        <v>166</v>
      </c>
      <c r="AU182" s="134" t="s">
        <v>138</v>
      </c>
      <c r="AY182" s="17" t="s">
        <v>137</v>
      </c>
      <c r="BE182" s="135">
        <f>IF(N182="základní",J182,0)</f>
        <v>0</v>
      </c>
      <c r="BF182" s="135">
        <f>IF(N182="snížená",J182,0)</f>
        <v>0</v>
      </c>
      <c r="BG182" s="135">
        <f>IF(N182="zákl. přenesená",J182,0)</f>
        <v>0</v>
      </c>
      <c r="BH182" s="135">
        <f>IF(N182="sníž. přenesená",J182,0)</f>
        <v>0</v>
      </c>
      <c r="BI182" s="135">
        <f>IF(N182="nulová",J182,0)</f>
        <v>0</v>
      </c>
      <c r="BJ182" s="17" t="s">
        <v>78</v>
      </c>
      <c r="BK182" s="135">
        <f>ROUND(I182*H182,2)</f>
        <v>0</v>
      </c>
      <c r="BL182" s="17" t="s">
        <v>243</v>
      </c>
      <c r="BM182" s="134" t="s">
        <v>278</v>
      </c>
    </row>
    <row r="183" spans="2:65" s="1" customFormat="1" ht="16.5" customHeight="1">
      <c r="B183" s="123"/>
      <c r="C183" s="124">
        <v>24</v>
      </c>
      <c r="D183" s="124" t="s">
        <v>140</v>
      </c>
      <c r="E183" s="125" t="s">
        <v>279</v>
      </c>
      <c r="F183" s="126" t="s">
        <v>280</v>
      </c>
      <c r="G183" s="127" t="s">
        <v>154</v>
      </c>
      <c r="H183" s="128">
        <v>10</v>
      </c>
      <c r="I183" s="129"/>
      <c r="J183" s="129">
        <f>ROUND(I183*H183,2)</f>
        <v>0</v>
      </c>
      <c r="K183" s="126" t="s">
        <v>144</v>
      </c>
      <c r="L183" s="29"/>
      <c r="M183" s="130" t="s">
        <v>3</v>
      </c>
      <c r="N183" s="131" t="s">
        <v>41</v>
      </c>
      <c r="O183" s="132">
        <v>0.6</v>
      </c>
      <c r="P183" s="132">
        <f>O183*H183</f>
        <v>6</v>
      </c>
      <c r="Q183" s="132">
        <v>5.0000000000000002E-5</v>
      </c>
      <c r="R183" s="132">
        <f>Q183*H183</f>
        <v>5.0000000000000001E-4</v>
      </c>
      <c r="S183" s="132">
        <v>0</v>
      </c>
      <c r="T183" s="133">
        <f>S183*H183</f>
        <v>0</v>
      </c>
      <c r="V183" s="556">
        <f>J183</f>
        <v>0</v>
      </c>
      <c r="W183" s="556"/>
      <c r="X183" s="546"/>
      <c r="AR183" s="134" t="s">
        <v>145</v>
      </c>
      <c r="AT183" s="134" t="s">
        <v>140</v>
      </c>
      <c r="AU183" s="134" t="s">
        <v>138</v>
      </c>
      <c r="AY183" s="17" t="s">
        <v>137</v>
      </c>
      <c r="BE183" s="135">
        <f>IF(N183="základní",J183,0)</f>
        <v>0</v>
      </c>
      <c r="BF183" s="135">
        <f>IF(N183="snížená",J183,0)</f>
        <v>0</v>
      </c>
      <c r="BG183" s="135">
        <f>IF(N183="zákl. přenesená",J183,0)</f>
        <v>0</v>
      </c>
      <c r="BH183" s="135">
        <f>IF(N183="sníž. přenesená",J183,0)</f>
        <v>0</v>
      </c>
      <c r="BI183" s="135">
        <f>IF(N183="nulová",J183,0)</f>
        <v>0</v>
      </c>
      <c r="BJ183" s="17" t="s">
        <v>78</v>
      </c>
      <c r="BK183" s="135">
        <f>ROUND(I183*H183,2)</f>
        <v>0</v>
      </c>
      <c r="BL183" s="17" t="s">
        <v>145</v>
      </c>
      <c r="BM183" s="134" t="s">
        <v>281</v>
      </c>
    </row>
    <row r="184" spans="2:65" s="1" customFormat="1">
      <c r="B184" s="29"/>
      <c r="D184" s="136" t="s">
        <v>147</v>
      </c>
      <c r="F184" s="137" t="s">
        <v>282</v>
      </c>
      <c r="L184" s="29"/>
      <c r="M184" s="138"/>
      <c r="T184" s="49"/>
      <c r="V184" s="546"/>
      <c r="W184" s="546"/>
      <c r="X184" s="546"/>
      <c r="AT184" s="17" t="s">
        <v>147</v>
      </c>
      <c r="AU184" s="17" t="s">
        <v>138</v>
      </c>
    </row>
    <row r="185" spans="2:65" s="1" customFormat="1" ht="16.5" customHeight="1">
      <c r="B185" s="123"/>
      <c r="C185" s="151">
        <v>25</v>
      </c>
      <c r="D185" s="151" t="s">
        <v>166</v>
      </c>
      <c r="E185" s="152" t="s">
        <v>283</v>
      </c>
      <c r="F185" s="153" t="s">
        <v>284</v>
      </c>
      <c r="G185" s="154" t="s">
        <v>154</v>
      </c>
      <c r="H185" s="155">
        <v>10</v>
      </c>
      <c r="I185" s="156"/>
      <c r="J185" s="156">
        <f>ROUND(I185*H185,2)</f>
        <v>0</v>
      </c>
      <c r="K185" s="153" t="s">
        <v>144</v>
      </c>
      <c r="L185" s="157"/>
      <c r="M185" s="158" t="s">
        <v>3</v>
      </c>
      <c r="N185" s="159" t="s">
        <v>41</v>
      </c>
      <c r="O185" s="132">
        <v>0</v>
      </c>
      <c r="P185" s="132">
        <f>O185*H185</f>
        <v>0</v>
      </c>
      <c r="Q185" s="132">
        <v>6.9999999999999994E-5</v>
      </c>
      <c r="R185" s="132">
        <f>Q185*H185</f>
        <v>6.9999999999999988E-4</v>
      </c>
      <c r="S185" s="132">
        <v>0</v>
      </c>
      <c r="T185" s="133">
        <f>S185*H185</f>
        <v>0</v>
      </c>
      <c r="V185" s="556">
        <f>J185</f>
        <v>0</v>
      </c>
      <c r="W185" s="556"/>
      <c r="X185" s="546"/>
      <c r="AR185" s="134" t="s">
        <v>169</v>
      </c>
      <c r="AT185" s="134" t="s">
        <v>166</v>
      </c>
      <c r="AU185" s="134" t="s">
        <v>138</v>
      </c>
      <c r="AY185" s="17" t="s">
        <v>137</v>
      </c>
      <c r="BE185" s="135">
        <f>IF(N185="základní",J185,0)</f>
        <v>0</v>
      </c>
      <c r="BF185" s="135">
        <f>IF(N185="snížená",J185,0)</f>
        <v>0</v>
      </c>
      <c r="BG185" s="135">
        <f>IF(N185="zákl. přenesená",J185,0)</f>
        <v>0</v>
      </c>
      <c r="BH185" s="135">
        <f>IF(N185="sníž. přenesená",J185,0)</f>
        <v>0</v>
      </c>
      <c r="BI185" s="135">
        <f>IF(N185="nulová",J185,0)</f>
        <v>0</v>
      </c>
      <c r="BJ185" s="17" t="s">
        <v>78</v>
      </c>
      <c r="BK185" s="135">
        <f>ROUND(I185*H185,2)</f>
        <v>0</v>
      </c>
      <c r="BL185" s="17" t="s">
        <v>145</v>
      </c>
      <c r="BM185" s="134" t="s">
        <v>285</v>
      </c>
    </row>
    <row r="186" spans="2:65" s="1" customFormat="1" ht="16.5" customHeight="1">
      <c r="B186" s="123"/>
      <c r="C186" s="124">
        <v>26</v>
      </c>
      <c r="D186" s="124" t="s">
        <v>140</v>
      </c>
      <c r="E186" s="125" t="s">
        <v>286</v>
      </c>
      <c r="F186" s="126" t="s">
        <v>287</v>
      </c>
      <c r="G186" s="127" t="s">
        <v>154</v>
      </c>
      <c r="H186" s="128">
        <v>15</v>
      </c>
      <c r="I186" s="129"/>
      <c r="J186" s="129">
        <f>ROUND(I186*H186,2)</f>
        <v>0</v>
      </c>
      <c r="K186" s="126" t="s">
        <v>144</v>
      </c>
      <c r="L186" s="29"/>
      <c r="M186" s="130" t="s">
        <v>3</v>
      </c>
      <c r="N186" s="131" t="s">
        <v>41</v>
      </c>
      <c r="O186" s="132">
        <v>0.15</v>
      </c>
      <c r="P186" s="132">
        <f>O186*H186</f>
        <v>2.25</v>
      </c>
      <c r="Q186" s="132">
        <v>1.0000000000000001E-5</v>
      </c>
      <c r="R186" s="132">
        <f>Q186*H186</f>
        <v>1.5000000000000001E-4</v>
      </c>
      <c r="S186" s="132">
        <v>0</v>
      </c>
      <c r="T186" s="133">
        <f>S186*H186</f>
        <v>0</v>
      </c>
      <c r="V186" s="556">
        <f>J186</f>
        <v>0</v>
      </c>
      <c r="W186" s="556" t="s">
        <v>25</v>
      </c>
      <c r="X186" s="546"/>
      <c r="AR186" s="134" t="s">
        <v>145</v>
      </c>
      <c r="AT186" s="134" t="s">
        <v>140</v>
      </c>
      <c r="AU186" s="134" t="s">
        <v>138</v>
      </c>
      <c r="AY186" s="17" t="s">
        <v>137</v>
      </c>
      <c r="BE186" s="135">
        <f>IF(N186="základní",J186,0)</f>
        <v>0</v>
      </c>
      <c r="BF186" s="135">
        <f>IF(N186="snížená",J186,0)</f>
        <v>0</v>
      </c>
      <c r="BG186" s="135">
        <f>IF(N186="zákl. přenesená",J186,0)</f>
        <v>0</v>
      </c>
      <c r="BH186" s="135">
        <f>IF(N186="sníž. přenesená",J186,0)</f>
        <v>0</v>
      </c>
      <c r="BI186" s="135">
        <f>IF(N186="nulová",J186,0)</f>
        <v>0</v>
      </c>
      <c r="BJ186" s="17" t="s">
        <v>78</v>
      </c>
      <c r="BK186" s="135">
        <f>ROUND(I186*H186,2)</f>
        <v>0</v>
      </c>
      <c r="BL186" s="17" t="s">
        <v>145</v>
      </c>
      <c r="BM186" s="134" t="s">
        <v>288</v>
      </c>
    </row>
    <row r="187" spans="2:65" s="1" customFormat="1">
      <c r="B187" s="29"/>
      <c r="D187" s="136" t="s">
        <v>147</v>
      </c>
      <c r="F187" s="137" t="s">
        <v>289</v>
      </c>
      <c r="L187" s="29"/>
      <c r="M187" s="138"/>
      <c r="T187" s="49"/>
      <c r="V187" s="546"/>
      <c r="W187" s="546"/>
      <c r="X187" s="546"/>
      <c r="AT187" s="17" t="s">
        <v>147</v>
      </c>
      <c r="AU187" s="17" t="s">
        <v>138</v>
      </c>
    </row>
    <row r="188" spans="2:65" s="1" customFormat="1" ht="16.5" customHeight="1">
      <c r="B188" s="123"/>
      <c r="C188" s="151">
        <v>27</v>
      </c>
      <c r="D188" s="151" t="s">
        <v>166</v>
      </c>
      <c r="E188" s="152" t="s">
        <v>290</v>
      </c>
      <c r="F188" s="153" t="s">
        <v>291</v>
      </c>
      <c r="G188" s="154" t="s">
        <v>154</v>
      </c>
      <c r="H188" s="155">
        <v>15</v>
      </c>
      <c r="I188" s="156"/>
      <c r="J188" s="156">
        <f>ROUND(I188*H188,2)</f>
        <v>0</v>
      </c>
      <c r="K188" s="153" t="s">
        <v>144</v>
      </c>
      <c r="L188" s="157"/>
      <c r="M188" s="158" t="s">
        <v>3</v>
      </c>
      <c r="N188" s="159" t="s">
        <v>41</v>
      </c>
      <c r="O188" s="132">
        <v>0</v>
      </c>
      <c r="P188" s="132">
        <f>O188*H188</f>
        <v>0</v>
      </c>
      <c r="Q188" s="132">
        <v>0</v>
      </c>
      <c r="R188" s="132">
        <f>Q188*H188</f>
        <v>0</v>
      </c>
      <c r="S188" s="132">
        <v>0</v>
      </c>
      <c r="T188" s="133">
        <f>S188*H188</f>
        <v>0</v>
      </c>
      <c r="V188" s="556">
        <f>J188</f>
        <v>0</v>
      </c>
      <c r="W188" s="556"/>
      <c r="X188" s="546"/>
      <c r="AR188" s="134" t="s">
        <v>169</v>
      </c>
      <c r="AT188" s="134" t="s">
        <v>166</v>
      </c>
      <c r="AU188" s="134" t="s">
        <v>138</v>
      </c>
      <c r="AY188" s="17" t="s">
        <v>137</v>
      </c>
      <c r="BE188" s="135">
        <f>IF(N188="základní",J188,0)</f>
        <v>0</v>
      </c>
      <c r="BF188" s="135">
        <f>IF(N188="snížená",J188,0)</f>
        <v>0</v>
      </c>
      <c r="BG188" s="135">
        <f>IF(N188="zákl. přenesená",J188,0)</f>
        <v>0</v>
      </c>
      <c r="BH188" s="135">
        <f>IF(N188="sníž. přenesená",J188,0)</f>
        <v>0</v>
      </c>
      <c r="BI188" s="135">
        <f>IF(N188="nulová",J188,0)</f>
        <v>0</v>
      </c>
      <c r="BJ188" s="17" t="s">
        <v>78</v>
      </c>
      <c r="BK188" s="135">
        <f>ROUND(I188*H188,2)</f>
        <v>0</v>
      </c>
      <c r="BL188" s="17" t="s">
        <v>145</v>
      </c>
      <c r="BM188" s="134" t="s">
        <v>292</v>
      </c>
    </row>
    <row r="189" spans="2:65" s="1" customFormat="1" ht="16.5" customHeight="1">
      <c r="B189" s="123"/>
      <c r="C189" s="124">
        <v>28</v>
      </c>
      <c r="D189" s="124" t="s">
        <v>140</v>
      </c>
      <c r="E189" s="125" t="s">
        <v>293</v>
      </c>
      <c r="F189" s="126" t="s">
        <v>294</v>
      </c>
      <c r="G189" s="127" t="s">
        <v>295</v>
      </c>
      <c r="H189" s="128">
        <v>1</v>
      </c>
      <c r="I189" s="129"/>
      <c r="J189" s="129">
        <f>ROUND(I189*H189,2)</f>
        <v>0</v>
      </c>
      <c r="K189" s="126" t="s">
        <v>3</v>
      </c>
      <c r="L189" s="29"/>
      <c r="M189" s="130" t="s">
        <v>3</v>
      </c>
      <c r="N189" s="131" t="s">
        <v>41</v>
      </c>
      <c r="O189" s="132">
        <v>0.05</v>
      </c>
      <c r="P189" s="132">
        <f>O189*H189</f>
        <v>0.05</v>
      </c>
      <c r="Q189" s="132">
        <v>0</v>
      </c>
      <c r="R189" s="132">
        <f>Q189*H189</f>
        <v>0</v>
      </c>
      <c r="S189" s="132">
        <v>0</v>
      </c>
      <c r="T189" s="133">
        <f>S189*H189</f>
        <v>0</v>
      </c>
      <c r="V189" s="556">
        <f>J189</f>
        <v>0</v>
      </c>
      <c r="W189" s="556"/>
      <c r="X189" s="546"/>
      <c r="AR189" s="134" t="s">
        <v>145</v>
      </c>
      <c r="AT189" s="134" t="s">
        <v>140</v>
      </c>
      <c r="AU189" s="134" t="s">
        <v>138</v>
      </c>
      <c r="AY189" s="17" t="s">
        <v>137</v>
      </c>
      <c r="BE189" s="135">
        <f>IF(N189="základní",J189,0)</f>
        <v>0</v>
      </c>
      <c r="BF189" s="135">
        <f>IF(N189="snížená",J189,0)</f>
        <v>0</v>
      </c>
      <c r="BG189" s="135">
        <f>IF(N189="zákl. přenesená",J189,0)</f>
        <v>0</v>
      </c>
      <c r="BH189" s="135">
        <f>IF(N189="sníž. přenesená",J189,0)</f>
        <v>0</v>
      </c>
      <c r="BI189" s="135">
        <f>IF(N189="nulová",J189,0)</f>
        <v>0</v>
      </c>
      <c r="BJ189" s="17" t="s">
        <v>78</v>
      </c>
      <c r="BK189" s="135">
        <f>ROUND(I189*H189,2)</f>
        <v>0</v>
      </c>
      <c r="BL189" s="17" t="s">
        <v>145</v>
      </c>
      <c r="BM189" s="134" t="s">
        <v>296</v>
      </c>
    </row>
    <row r="190" spans="2:65" s="1" customFormat="1" ht="24.2" customHeight="1">
      <c r="B190" s="123"/>
      <c r="C190" s="124">
        <v>29</v>
      </c>
      <c r="D190" s="124" t="s">
        <v>140</v>
      </c>
      <c r="E190" s="125" t="s">
        <v>297</v>
      </c>
      <c r="F190" s="126" t="s">
        <v>298</v>
      </c>
      <c r="G190" s="127" t="s">
        <v>231</v>
      </c>
      <c r="H190" s="128">
        <v>0.83699999999999997</v>
      </c>
      <c r="I190" s="129"/>
      <c r="J190" s="129">
        <f>ROUND(I190*H190,2)</f>
        <v>0</v>
      </c>
      <c r="K190" s="126" t="s">
        <v>144</v>
      </c>
      <c r="L190" s="29"/>
      <c r="M190" s="130" t="s">
        <v>3</v>
      </c>
      <c r="N190" s="131" t="s">
        <v>41</v>
      </c>
      <c r="O190" s="132">
        <v>3.2450000000000001</v>
      </c>
      <c r="P190" s="132">
        <f>O190*H190</f>
        <v>2.716065</v>
      </c>
      <c r="Q190" s="132">
        <v>0</v>
      </c>
      <c r="R190" s="132">
        <f>Q190*H190</f>
        <v>0</v>
      </c>
      <c r="S190" s="132">
        <v>2.5</v>
      </c>
      <c r="T190" s="133">
        <f>S190*H190</f>
        <v>2.0924999999999998</v>
      </c>
      <c r="V190" s="556">
        <f>J190</f>
        <v>0</v>
      </c>
      <c r="W190" s="556"/>
      <c r="X190" s="546"/>
      <c r="AR190" s="134" t="s">
        <v>145</v>
      </c>
      <c r="AT190" s="134" t="s">
        <v>140</v>
      </c>
      <c r="AU190" s="134" t="s">
        <v>138</v>
      </c>
      <c r="AY190" s="17" t="s">
        <v>137</v>
      </c>
      <c r="BE190" s="135">
        <f>IF(N190="základní",J190,0)</f>
        <v>0</v>
      </c>
      <c r="BF190" s="135">
        <f>IF(N190="snížená",J190,0)</f>
        <v>0</v>
      </c>
      <c r="BG190" s="135">
        <f>IF(N190="zákl. přenesená",J190,0)</f>
        <v>0</v>
      </c>
      <c r="BH190" s="135">
        <f>IF(N190="sníž. přenesená",J190,0)</f>
        <v>0</v>
      </c>
      <c r="BI190" s="135">
        <f>IF(N190="nulová",J190,0)</f>
        <v>0</v>
      </c>
      <c r="BJ190" s="17" t="s">
        <v>78</v>
      </c>
      <c r="BK190" s="135">
        <f>ROUND(I190*H190,2)</f>
        <v>0</v>
      </c>
      <c r="BL190" s="17" t="s">
        <v>145</v>
      </c>
      <c r="BM190" s="134" t="s">
        <v>299</v>
      </c>
    </row>
    <row r="191" spans="2:65" s="1" customFormat="1">
      <c r="B191" s="29"/>
      <c r="D191" s="136" t="s">
        <v>147</v>
      </c>
      <c r="F191" s="137" t="s">
        <v>300</v>
      </c>
      <c r="L191" s="29"/>
      <c r="M191" s="138"/>
      <c r="T191" s="49"/>
      <c r="V191" s="546"/>
      <c r="W191" s="546"/>
      <c r="X191" s="546"/>
      <c r="AT191" s="17" t="s">
        <v>147</v>
      </c>
      <c r="AU191" s="17" t="s">
        <v>138</v>
      </c>
    </row>
    <row r="192" spans="2:65" s="13" customFormat="1">
      <c r="B192" s="145"/>
      <c r="D192" s="140" t="s">
        <v>149</v>
      </c>
      <c r="E192" s="146" t="s">
        <v>3</v>
      </c>
      <c r="F192" s="147" t="s">
        <v>301</v>
      </c>
      <c r="H192" s="148">
        <v>0.55900000000000005</v>
      </c>
      <c r="L192" s="145"/>
      <c r="M192" s="149"/>
      <c r="T192" s="150"/>
      <c r="V192" s="554"/>
      <c r="W192" s="554"/>
      <c r="X192" s="554"/>
      <c r="AT192" s="146" t="s">
        <v>149</v>
      </c>
      <c r="AU192" s="146" t="s">
        <v>138</v>
      </c>
      <c r="AV192" s="13" t="s">
        <v>80</v>
      </c>
      <c r="AW192" s="13" t="s">
        <v>30</v>
      </c>
      <c r="AX192" s="13" t="s">
        <v>70</v>
      </c>
      <c r="AY192" s="146" t="s">
        <v>137</v>
      </c>
    </row>
    <row r="193" spans="2:65" s="13" customFormat="1">
      <c r="B193" s="145"/>
      <c r="D193" s="140" t="s">
        <v>149</v>
      </c>
      <c r="E193" s="146" t="s">
        <v>3</v>
      </c>
      <c r="F193" s="147" t="s">
        <v>302</v>
      </c>
      <c r="H193" s="148">
        <v>0.27800000000000002</v>
      </c>
      <c r="L193" s="145"/>
      <c r="M193" s="149"/>
      <c r="T193" s="150"/>
      <c r="V193" s="554"/>
      <c r="W193" s="554"/>
      <c r="X193" s="554"/>
      <c r="AT193" s="146" t="s">
        <v>149</v>
      </c>
      <c r="AU193" s="146" t="s">
        <v>138</v>
      </c>
      <c r="AV193" s="13" t="s">
        <v>80</v>
      </c>
      <c r="AW193" s="13" t="s">
        <v>30</v>
      </c>
      <c r="AX193" s="13" t="s">
        <v>70</v>
      </c>
      <c r="AY193" s="146" t="s">
        <v>137</v>
      </c>
    </row>
    <row r="194" spans="2:65" s="14" customFormat="1">
      <c r="B194" s="160"/>
      <c r="D194" s="140" t="s">
        <v>149</v>
      </c>
      <c r="E194" s="161" t="s">
        <v>3</v>
      </c>
      <c r="F194" s="162" t="s">
        <v>186</v>
      </c>
      <c r="H194" s="163">
        <v>0.83699999999999997</v>
      </c>
      <c r="L194" s="160"/>
      <c r="M194" s="164"/>
      <c r="T194" s="165"/>
      <c r="V194" s="557"/>
      <c r="W194" s="557"/>
      <c r="X194" s="557"/>
      <c r="AT194" s="161" t="s">
        <v>149</v>
      </c>
      <c r="AU194" s="161" t="s">
        <v>138</v>
      </c>
      <c r="AV194" s="14" t="s">
        <v>145</v>
      </c>
      <c r="AW194" s="14" t="s">
        <v>30</v>
      </c>
      <c r="AX194" s="14" t="s">
        <v>78</v>
      </c>
      <c r="AY194" s="161" t="s">
        <v>137</v>
      </c>
    </row>
    <row r="195" spans="2:65" s="1" customFormat="1" ht="24.2" customHeight="1">
      <c r="B195" s="123"/>
      <c r="C195" s="124">
        <v>30</v>
      </c>
      <c r="D195" s="124" t="s">
        <v>140</v>
      </c>
      <c r="E195" s="125" t="s">
        <v>303</v>
      </c>
      <c r="F195" s="126" t="s">
        <v>304</v>
      </c>
      <c r="G195" s="127" t="s">
        <v>143</v>
      </c>
      <c r="H195" s="128">
        <v>13.308</v>
      </c>
      <c r="I195" s="129"/>
      <c r="J195" s="129">
        <f>ROUND(I195*H195,2)</f>
        <v>0</v>
      </c>
      <c r="K195" s="126" t="s">
        <v>144</v>
      </c>
      <c r="L195" s="29"/>
      <c r="M195" s="130" t="s">
        <v>3</v>
      </c>
      <c r="N195" s="131" t="s">
        <v>41</v>
      </c>
      <c r="O195" s="132">
        <v>0.245</v>
      </c>
      <c r="P195" s="132">
        <f>O195*H195</f>
        <v>3.2604599999999997</v>
      </c>
      <c r="Q195" s="132">
        <v>0</v>
      </c>
      <c r="R195" s="132">
        <f>Q195*H195</f>
        <v>0</v>
      </c>
      <c r="S195" s="132">
        <v>0.13100000000000001</v>
      </c>
      <c r="T195" s="133">
        <f>S195*H195</f>
        <v>1.7433480000000001</v>
      </c>
      <c r="V195" s="556">
        <f>J195</f>
        <v>0</v>
      </c>
      <c r="W195" s="546"/>
      <c r="X195" s="546"/>
      <c r="AR195" s="134" t="s">
        <v>145</v>
      </c>
      <c r="AT195" s="134" t="s">
        <v>140</v>
      </c>
      <c r="AU195" s="134" t="s">
        <v>138</v>
      </c>
      <c r="AY195" s="17" t="s">
        <v>137</v>
      </c>
      <c r="BE195" s="135">
        <f>IF(N195="základní",J195,0)</f>
        <v>0</v>
      </c>
      <c r="BF195" s="135">
        <f>IF(N195="snížená",J195,0)</f>
        <v>0</v>
      </c>
      <c r="BG195" s="135">
        <f>IF(N195="zákl. přenesená",J195,0)</f>
        <v>0</v>
      </c>
      <c r="BH195" s="135">
        <f>IF(N195="sníž. přenesená",J195,0)</f>
        <v>0</v>
      </c>
      <c r="BI195" s="135">
        <f>IF(N195="nulová",J195,0)</f>
        <v>0</v>
      </c>
      <c r="BJ195" s="17" t="s">
        <v>78</v>
      </c>
      <c r="BK195" s="135">
        <f>ROUND(I195*H195,2)</f>
        <v>0</v>
      </c>
      <c r="BL195" s="17" t="s">
        <v>145</v>
      </c>
      <c r="BM195" s="134" t="s">
        <v>305</v>
      </c>
    </row>
    <row r="196" spans="2:65" s="1" customFormat="1">
      <c r="B196" s="29"/>
      <c r="D196" s="136" t="s">
        <v>147</v>
      </c>
      <c r="F196" s="137" t="s">
        <v>306</v>
      </c>
      <c r="L196" s="29"/>
      <c r="M196" s="138"/>
      <c r="T196" s="49"/>
      <c r="V196" s="546"/>
      <c r="W196" s="546"/>
      <c r="X196" s="546"/>
      <c r="AT196" s="17" t="s">
        <v>147</v>
      </c>
      <c r="AU196" s="17" t="s">
        <v>138</v>
      </c>
    </row>
    <row r="197" spans="2:65" s="13" customFormat="1">
      <c r="B197" s="145"/>
      <c r="D197" s="140" t="s">
        <v>149</v>
      </c>
      <c r="E197" s="146" t="s">
        <v>3</v>
      </c>
      <c r="F197" s="147" t="s">
        <v>307</v>
      </c>
      <c r="H197" s="148">
        <v>13.308</v>
      </c>
      <c r="L197" s="145"/>
      <c r="M197" s="149"/>
      <c r="T197" s="150"/>
      <c r="V197" s="554"/>
      <c r="W197" s="554"/>
      <c r="X197" s="554"/>
      <c r="AT197" s="146" t="s">
        <v>149</v>
      </c>
      <c r="AU197" s="146" t="s">
        <v>138</v>
      </c>
      <c r="AV197" s="13" t="s">
        <v>80</v>
      </c>
      <c r="AW197" s="13" t="s">
        <v>30</v>
      </c>
      <c r="AX197" s="13" t="s">
        <v>78</v>
      </c>
      <c r="AY197" s="146" t="s">
        <v>137</v>
      </c>
    </row>
    <row r="198" spans="2:65" s="1" customFormat="1" ht="16.5" customHeight="1">
      <c r="B198" s="123"/>
      <c r="C198" s="124">
        <v>31</v>
      </c>
      <c r="D198" s="124" t="s">
        <v>140</v>
      </c>
      <c r="E198" s="125" t="s">
        <v>308</v>
      </c>
      <c r="F198" s="126" t="s">
        <v>309</v>
      </c>
      <c r="G198" s="127" t="s">
        <v>143</v>
      </c>
      <c r="H198" s="128">
        <v>4.2</v>
      </c>
      <c r="I198" s="129"/>
      <c r="J198" s="129">
        <f>ROUND(I198*H198,2)</f>
        <v>0</v>
      </c>
      <c r="K198" s="126" t="s">
        <v>144</v>
      </c>
      <c r="L198" s="29"/>
      <c r="M198" s="130" t="s">
        <v>3</v>
      </c>
      <c r="N198" s="131" t="s">
        <v>41</v>
      </c>
      <c r="O198" s="132">
        <v>0.30599999999999999</v>
      </c>
      <c r="P198" s="132">
        <f>O198*H198</f>
        <v>1.2852000000000001</v>
      </c>
      <c r="Q198" s="132">
        <v>0</v>
      </c>
      <c r="R198" s="132">
        <f>Q198*H198</f>
        <v>0</v>
      </c>
      <c r="S198" s="132">
        <v>0</v>
      </c>
      <c r="T198" s="133">
        <f>S198*H198</f>
        <v>0</v>
      </c>
      <c r="V198" s="556">
        <f>J198</f>
        <v>0</v>
      </c>
      <c r="W198" s="546"/>
      <c r="X198" s="546"/>
      <c r="AR198" s="134" t="s">
        <v>145</v>
      </c>
      <c r="AT198" s="134" t="s">
        <v>140</v>
      </c>
      <c r="AU198" s="134" t="s">
        <v>138</v>
      </c>
      <c r="AY198" s="17" t="s">
        <v>137</v>
      </c>
      <c r="BE198" s="135">
        <f>IF(N198="základní",J198,0)</f>
        <v>0</v>
      </c>
      <c r="BF198" s="135">
        <f>IF(N198="snížená",J198,0)</f>
        <v>0</v>
      </c>
      <c r="BG198" s="135">
        <f>IF(N198="zákl. přenesená",J198,0)</f>
        <v>0</v>
      </c>
      <c r="BH198" s="135">
        <f>IF(N198="sníž. přenesená",J198,0)</f>
        <v>0</v>
      </c>
      <c r="BI198" s="135">
        <f>IF(N198="nulová",J198,0)</f>
        <v>0</v>
      </c>
      <c r="BJ198" s="17" t="s">
        <v>78</v>
      </c>
      <c r="BK198" s="135">
        <f>ROUND(I198*H198,2)</f>
        <v>0</v>
      </c>
      <c r="BL198" s="17" t="s">
        <v>145</v>
      </c>
      <c r="BM198" s="134" t="s">
        <v>310</v>
      </c>
    </row>
    <row r="199" spans="2:65" s="1" customFormat="1">
      <c r="B199" s="29"/>
      <c r="D199" s="136" t="s">
        <v>147</v>
      </c>
      <c r="F199" s="137" t="s">
        <v>311</v>
      </c>
      <c r="L199" s="29"/>
      <c r="M199" s="138"/>
      <c r="T199" s="49"/>
      <c r="V199" s="546"/>
      <c r="W199" s="546"/>
      <c r="X199" s="546"/>
      <c r="AT199" s="17" t="s">
        <v>147</v>
      </c>
      <c r="AU199" s="17" t="s">
        <v>138</v>
      </c>
    </row>
    <row r="200" spans="2:65" s="13" customFormat="1">
      <c r="B200" s="145"/>
      <c r="D200" s="140" t="s">
        <v>149</v>
      </c>
      <c r="E200" s="146" t="s">
        <v>3</v>
      </c>
      <c r="F200" s="147" t="s">
        <v>312</v>
      </c>
      <c r="H200" s="148">
        <v>4.2</v>
      </c>
      <c r="L200" s="145"/>
      <c r="M200" s="149"/>
      <c r="T200" s="150"/>
      <c r="V200" s="554"/>
      <c r="W200" s="554"/>
      <c r="X200" s="554"/>
      <c r="AT200" s="146" t="s">
        <v>149</v>
      </c>
      <c r="AU200" s="146" t="s">
        <v>138</v>
      </c>
      <c r="AV200" s="13" t="s">
        <v>80</v>
      </c>
      <c r="AW200" s="13" t="s">
        <v>30</v>
      </c>
      <c r="AX200" s="13" t="s">
        <v>78</v>
      </c>
      <c r="AY200" s="146" t="s">
        <v>137</v>
      </c>
    </row>
    <row r="201" spans="2:65" s="1" customFormat="1" ht="16.5" customHeight="1">
      <c r="B201" s="123"/>
      <c r="C201" s="124">
        <v>32</v>
      </c>
      <c r="D201" s="124" t="s">
        <v>140</v>
      </c>
      <c r="E201" s="125" t="s">
        <v>313</v>
      </c>
      <c r="F201" s="126" t="s">
        <v>314</v>
      </c>
      <c r="G201" s="127" t="s">
        <v>231</v>
      </c>
      <c r="H201" s="128">
        <v>0.35599999999999998</v>
      </c>
      <c r="I201" s="129"/>
      <c r="J201" s="129">
        <f>ROUND(I201*H201,2)</f>
        <v>0</v>
      </c>
      <c r="K201" s="126" t="s">
        <v>144</v>
      </c>
      <c r="L201" s="29"/>
      <c r="M201" s="130" t="s">
        <v>3</v>
      </c>
      <c r="N201" s="131" t="s">
        <v>41</v>
      </c>
      <c r="O201" s="132">
        <v>1.5</v>
      </c>
      <c r="P201" s="132">
        <f>O201*H201</f>
        <v>0.53400000000000003</v>
      </c>
      <c r="Q201" s="132">
        <v>0</v>
      </c>
      <c r="R201" s="132">
        <f>Q201*H201</f>
        <v>0</v>
      </c>
      <c r="S201" s="132">
        <v>1.4</v>
      </c>
      <c r="T201" s="133">
        <f>S201*H201</f>
        <v>0.49839999999999995</v>
      </c>
      <c r="V201" s="556">
        <f>J201</f>
        <v>0</v>
      </c>
      <c r="W201" s="546"/>
      <c r="X201" s="546"/>
      <c r="AR201" s="134" t="s">
        <v>145</v>
      </c>
      <c r="AT201" s="134" t="s">
        <v>140</v>
      </c>
      <c r="AU201" s="134" t="s">
        <v>138</v>
      </c>
      <c r="AY201" s="17" t="s">
        <v>137</v>
      </c>
      <c r="BE201" s="135">
        <f>IF(N201="základní",J201,0)</f>
        <v>0</v>
      </c>
      <c r="BF201" s="135">
        <f>IF(N201="snížená",J201,0)</f>
        <v>0</v>
      </c>
      <c r="BG201" s="135">
        <f>IF(N201="zákl. přenesená",J201,0)</f>
        <v>0</v>
      </c>
      <c r="BH201" s="135">
        <f>IF(N201="sníž. přenesená",J201,0)</f>
        <v>0</v>
      </c>
      <c r="BI201" s="135">
        <f>IF(N201="nulová",J201,0)</f>
        <v>0</v>
      </c>
      <c r="BJ201" s="17" t="s">
        <v>78</v>
      </c>
      <c r="BK201" s="135">
        <f>ROUND(I201*H201,2)</f>
        <v>0</v>
      </c>
      <c r="BL201" s="17" t="s">
        <v>145</v>
      </c>
      <c r="BM201" s="134" t="s">
        <v>315</v>
      </c>
    </row>
    <row r="202" spans="2:65" s="1" customFormat="1">
      <c r="B202" s="29"/>
      <c r="D202" s="136" t="s">
        <v>147</v>
      </c>
      <c r="F202" s="137" t="s">
        <v>316</v>
      </c>
      <c r="L202" s="29"/>
      <c r="M202" s="138"/>
      <c r="T202" s="49"/>
      <c r="V202" s="546"/>
      <c r="W202" s="546"/>
      <c r="X202" s="546"/>
      <c r="AT202" s="17" t="s">
        <v>147</v>
      </c>
      <c r="AU202" s="17" t="s">
        <v>138</v>
      </c>
    </row>
    <row r="203" spans="2:65" s="12" customFormat="1">
      <c r="B203" s="139"/>
      <c r="D203" s="140" t="s">
        <v>149</v>
      </c>
      <c r="E203" s="141" t="s">
        <v>3</v>
      </c>
      <c r="F203" s="142" t="s">
        <v>234</v>
      </c>
      <c r="H203" s="141" t="s">
        <v>3</v>
      </c>
      <c r="L203" s="139"/>
      <c r="M203" s="143"/>
      <c r="T203" s="144"/>
      <c r="V203" s="553"/>
      <c r="W203" s="553"/>
      <c r="X203" s="553"/>
      <c r="AT203" s="141" t="s">
        <v>149</v>
      </c>
      <c r="AU203" s="141" t="s">
        <v>138</v>
      </c>
      <c r="AV203" s="12" t="s">
        <v>78</v>
      </c>
      <c r="AW203" s="12" t="s">
        <v>30</v>
      </c>
      <c r="AX203" s="12" t="s">
        <v>70</v>
      </c>
      <c r="AY203" s="141" t="s">
        <v>137</v>
      </c>
    </row>
    <row r="204" spans="2:65" s="13" customFormat="1">
      <c r="B204" s="145"/>
      <c r="D204" s="140" t="s">
        <v>149</v>
      </c>
      <c r="E204" s="146" t="s">
        <v>3</v>
      </c>
      <c r="F204" s="147" t="s">
        <v>317</v>
      </c>
      <c r="H204" s="148">
        <v>0.35599999999999998</v>
      </c>
      <c r="L204" s="145"/>
      <c r="M204" s="149"/>
      <c r="T204" s="150"/>
      <c r="V204" s="554"/>
      <c r="W204" s="554"/>
      <c r="X204" s="554"/>
      <c r="AT204" s="146" t="s">
        <v>149</v>
      </c>
      <c r="AU204" s="146" t="s">
        <v>138</v>
      </c>
      <c r="AV204" s="13" t="s">
        <v>80</v>
      </c>
      <c r="AW204" s="13" t="s">
        <v>30</v>
      </c>
      <c r="AX204" s="13" t="s">
        <v>78</v>
      </c>
      <c r="AY204" s="146" t="s">
        <v>137</v>
      </c>
    </row>
    <row r="205" spans="2:65" s="1" customFormat="1" ht="24.2" customHeight="1">
      <c r="B205" s="123"/>
      <c r="C205" s="124">
        <v>33</v>
      </c>
      <c r="D205" s="124" t="s">
        <v>140</v>
      </c>
      <c r="E205" s="125" t="s">
        <v>318</v>
      </c>
      <c r="F205" s="126" t="s">
        <v>319</v>
      </c>
      <c r="G205" s="127" t="s">
        <v>143</v>
      </c>
      <c r="H205" s="128">
        <v>1.8</v>
      </c>
      <c r="I205" s="129"/>
      <c r="J205" s="129">
        <f>ROUND(I205*H205,2)</f>
        <v>0</v>
      </c>
      <c r="K205" s="126" t="s">
        <v>144</v>
      </c>
      <c r="L205" s="29"/>
      <c r="M205" s="130" t="s">
        <v>3</v>
      </c>
      <c r="N205" s="131" t="s">
        <v>41</v>
      </c>
      <c r="O205" s="132">
        <v>0.42499999999999999</v>
      </c>
      <c r="P205" s="132">
        <f>O205*H205</f>
        <v>0.76500000000000001</v>
      </c>
      <c r="Q205" s="132">
        <v>0</v>
      </c>
      <c r="R205" s="132">
        <f>Q205*H205</f>
        <v>0</v>
      </c>
      <c r="S205" s="132">
        <v>5.5E-2</v>
      </c>
      <c r="T205" s="133">
        <f>S205*H205</f>
        <v>9.9000000000000005E-2</v>
      </c>
      <c r="V205" s="556">
        <f>J205</f>
        <v>0</v>
      </c>
      <c r="W205" s="546"/>
      <c r="X205" s="546"/>
      <c r="AR205" s="134" t="s">
        <v>145</v>
      </c>
      <c r="AT205" s="134" t="s">
        <v>140</v>
      </c>
      <c r="AU205" s="134" t="s">
        <v>138</v>
      </c>
      <c r="AY205" s="17" t="s">
        <v>137</v>
      </c>
      <c r="BE205" s="135">
        <f>IF(N205="základní",J205,0)</f>
        <v>0</v>
      </c>
      <c r="BF205" s="135">
        <f>IF(N205="snížená",J205,0)</f>
        <v>0</v>
      </c>
      <c r="BG205" s="135">
        <f>IF(N205="zákl. přenesená",J205,0)</f>
        <v>0</v>
      </c>
      <c r="BH205" s="135">
        <f>IF(N205="sníž. přenesená",J205,0)</f>
        <v>0</v>
      </c>
      <c r="BI205" s="135">
        <f>IF(N205="nulová",J205,0)</f>
        <v>0</v>
      </c>
      <c r="BJ205" s="17" t="s">
        <v>78</v>
      </c>
      <c r="BK205" s="135">
        <f>ROUND(I205*H205,2)</f>
        <v>0</v>
      </c>
      <c r="BL205" s="17" t="s">
        <v>145</v>
      </c>
      <c r="BM205" s="134" t="s">
        <v>320</v>
      </c>
    </row>
    <row r="206" spans="2:65" s="1" customFormat="1">
      <c r="B206" s="29"/>
      <c r="D206" s="136" t="s">
        <v>147</v>
      </c>
      <c r="F206" s="137" t="s">
        <v>321</v>
      </c>
      <c r="L206" s="29"/>
      <c r="M206" s="138"/>
      <c r="T206" s="49"/>
      <c r="V206" s="546"/>
      <c r="W206" s="546"/>
      <c r="X206" s="546"/>
      <c r="AT206" s="17" t="s">
        <v>147</v>
      </c>
      <c r="AU206" s="17" t="s">
        <v>138</v>
      </c>
    </row>
    <row r="207" spans="2:65" s="13" customFormat="1">
      <c r="B207" s="145"/>
      <c r="D207" s="140" t="s">
        <v>149</v>
      </c>
      <c r="E207" s="146" t="s">
        <v>3</v>
      </c>
      <c r="F207" s="147" t="s">
        <v>151</v>
      </c>
      <c r="H207" s="148">
        <v>1.8</v>
      </c>
      <c r="L207" s="145"/>
      <c r="M207" s="149"/>
      <c r="T207" s="150"/>
      <c r="V207" s="554"/>
      <c r="W207" s="554"/>
      <c r="X207" s="554"/>
      <c r="AT207" s="146" t="s">
        <v>149</v>
      </c>
      <c r="AU207" s="146" t="s">
        <v>138</v>
      </c>
      <c r="AV207" s="13" t="s">
        <v>80</v>
      </c>
      <c r="AW207" s="13" t="s">
        <v>30</v>
      </c>
      <c r="AX207" s="13" t="s">
        <v>78</v>
      </c>
      <c r="AY207" s="146" t="s">
        <v>137</v>
      </c>
    </row>
    <row r="208" spans="2:65" s="1" customFormat="1" ht="16.5" customHeight="1">
      <c r="B208" s="123"/>
      <c r="C208" s="124">
        <v>34</v>
      </c>
      <c r="D208" s="124" t="s">
        <v>140</v>
      </c>
      <c r="E208" s="125" t="s">
        <v>322</v>
      </c>
      <c r="F208" s="126" t="s">
        <v>323</v>
      </c>
      <c r="G208" s="127" t="s">
        <v>143</v>
      </c>
      <c r="H208" s="128">
        <v>1.4970000000000001</v>
      </c>
      <c r="I208" s="129"/>
      <c r="J208" s="129">
        <f>ROUND(I208*H208,2)</f>
        <v>0</v>
      </c>
      <c r="K208" s="126" t="s">
        <v>144</v>
      </c>
      <c r="L208" s="29"/>
      <c r="M208" s="130" t="s">
        <v>3</v>
      </c>
      <c r="N208" s="131" t="s">
        <v>41</v>
      </c>
      <c r="O208" s="132">
        <v>0.61599999999999999</v>
      </c>
      <c r="P208" s="132">
        <f>O208*H208</f>
        <v>0.92215200000000008</v>
      </c>
      <c r="Q208" s="132">
        <v>0</v>
      </c>
      <c r="R208" s="132">
        <f>Q208*H208</f>
        <v>0</v>
      </c>
      <c r="S208" s="132">
        <v>8.7999999999999995E-2</v>
      </c>
      <c r="T208" s="133">
        <f>S208*H208</f>
        <v>0.13173599999999999</v>
      </c>
      <c r="V208" s="556">
        <f>J208</f>
        <v>0</v>
      </c>
      <c r="W208" s="546"/>
      <c r="X208" s="546"/>
      <c r="AR208" s="134" t="s">
        <v>145</v>
      </c>
      <c r="AT208" s="134" t="s">
        <v>140</v>
      </c>
      <c r="AU208" s="134" t="s">
        <v>138</v>
      </c>
      <c r="AY208" s="17" t="s">
        <v>137</v>
      </c>
      <c r="BE208" s="135">
        <f>IF(N208="základní",J208,0)</f>
        <v>0</v>
      </c>
      <c r="BF208" s="135">
        <f>IF(N208="snížená",J208,0)</f>
        <v>0</v>
      </c>
      <c r="BG208" s="135">
        <f>IF(N208="zákl. přenesená",J208,0)</f>
        <v>0</v>
      </c>
      <c r="BH208" s="135">
        <f>IF(N208="sníž. přenesená",J208,0)</f>
        <v>0</v>
      </c>
      <c r="BI208" s="135">
        <f>IF(N208="nulová",J208,0)</f>
        <v>0</v>
      </c>
      <c r="BJ208" s="17" t="s">
        <v>78</v>
      </c>
      <c r="BK208" s="135">
        <f>ROUND(I208*H208,2)</f>
        <v>0</v>
      </c>
      <c r="BL208" s="17" t="s">
        <v>145</v>
      </c>
      <c r="BM208" s="134" t="s">
        <v>324</v>
      </c>
    </row>
    <row r="209" spans="2:65" s="1" customFormat="1">
      <c r="B209" s="29"/>
      <c r="D209" s="136" t="s">
        <v>147</v>
      </c>
      <c r="F209" s="137" t="s">
        <v>325</v>
      </c>
      <c r="L209" s="29"/>
      <c r="M209" s="138"/>
      <c r="T209" s="49"/>
      <c r="V209" s="546"/>
      <c r="W209" s="546"/>
      <c r="X209" s="546"/>
      <c r="AT209" s="17" t="s">
        <v>147</v>
      </c>
      <c r="AU209" s="17" t="s">
        <v>138</v>
      </c>
    </row>
    <row r="210" spans="2:65" s="12" customFormat="1">
      <c r="B210" s="139"/>
      <c r="D210" s="140" t="s">
        <v>149</v>
      </c>
      <c r="E210" s="141" t="s">
        <v>3</v>
      </c>
      <c r="F210" s="142" t="s">
        <v>326</v>
      </c>
      <c r="H210" s="141" t="s">
        <v>3</v>
      </c>
      <c r="L210" s="139"/>
      <c r="M210" s="143"/>
      <c r="T210" s="144"/>
      <c r="V210" s="553"/>
      <c r="W210" s="553"/>
      <c r="X210" s="553"/>
      <c r="AT210" s="141" t="s">
        <v>149</v>
      </c>
      <c r="AU210" s="141" t="s">
        <v>138</v>
      </c>
      <c r="AV210" s="12" t="s">
        <v>78</v>
      </c>
      <c r="AW210" s="12" t="s">
        <v>30</v>
      </c>
      <c r="AX210" s="12" t="s">
        <v>70</v>
      </c>
      <c r="AY210" s="141" t="s">
        <v>137</v>
      </c>
    </row>
    <row r="211" spans="2:65" s="13" customFormat="1">
      <c r="B211" s="145"/>
      <c r="D211" s="140" t="s">
        <v>149</v>
      </c>
      <c r="E211" s="146" t="s">
        <v>3</v>
      </c>
      <c r="F211" s="147" t="s">
        <v>327</v>
      </c>
      <c r="H211" s="148">
        <v>1.4970000000000001</v>
      </c>
      <c r="L211" s="145"/>
      <c r="M211" s="149"/>
      <c r="T211" s="150"/>
      <c r="V211" s="554"/>
      <c r="W211" s="554"/>
      <c r="X211" s="554"/>
      <c r="AT211" s="146" t="s">
        <v>149</v>
      </c>
      <c r="AU211" s="146" t="s">
        <v>138</v>
      </c>
      <c r="AV211" s="13" t="s">
        <v>80</v>
      </c>
      <c r="AW211" s="13" t="s">
        <v>30</v>
      </c>
      <c r="AX211" s="13" t="s">
        <v>78</v>
      </c>
      <c r="AY211" s="146" t="s">
        <v>137</v>
      </c>
    </row>
    <row r="212" spans="2:65" s="1" customFormat="1" ht="16.5" customHeight="1">
      <c r="B212" s="123"/>
      <c r="C212" s="124">
        <v>35</v>
      </c>
      <c r="D212" s="124" t="s">
        <v>140</v>
      </c>
      <c r="E212" s="125" t="s">
        <v>328</v>
      </c>
      <c r="F212" s="126" t="s">
        <v>329</v>
      </c>
      <c r="G212" s="127" t="s">
        <v>143</v>
      </c>
      <c r="H212" s="128">
        <v>5.7130000000000001</v>
      </c>
      <c r="I212" s="129"/>
      <c r="J212" s="129">
        <f>ROUND(I212*H212,2)</f>
        <v>0</v>
      </c>
      <c r="K212" s="126" t="s">
        <v>144</v>
      </c>
      <c r="L212" s="29"/>
      <c r="M212" s="130" t="s">
        <v>3</v>
      </c>
      <c r="N212" s="131" t="s">
        <v>41</v>
      </c>
      <c r="O212" s="132">
        <v>0.93899999999999995</v>
      </c>
      <c r="P212" s="132">
        <f>O212*H212</f>
        <v>5.3645069999999997</v>
      </c>
      <c r="Q212" s="132">
        <v>0</v>
      </c>
      <c r="R212" s="132">
        <f>Q212*H212</f>
        <v>0</v>
      </c>
      <c r="S212" s="132">
        <v>7.5999999999999998E-2</v>
      </c>
      <c r="T212" s="133">
        <f>S212*H212</f>
        <v>0.43418800000000002</v>
      </c>
      <c r="V212" s="556">
        <f>J212</f>
        <v>0</v>
      </c>
      <c r="W212" s="546"/>
      <c r="X212" s="546"/>
      <c r="AR212" s="134" t="s">
        <v>145</v>
      </c>
      <c r="AT212" s="134" t="s">
        <v>140</v>
      </c>
      <c r="AU212" s="134" t="s">
        <v>138</v>
      </c>
      <c r="AY212" s="17" t="s">
        <v>137</v>
      </c>
      <c r="BE212" s="135">
        <f>IF(N212="základní",J212,0)</f>
        <v>0</v>
      </c>
      <c r="BF212" s="135">
        <f>IF(N212="snížená",J212,0)</f>
        <v>0</v>
      </c>
      <c r="BG212" s="135">
        <f>IF(N212="zákl. přenesená",J212,0)</f>
        <v>0</v>
      </c>
      <c r="BH212" s="135">
        <f>IF(N212="sníž. přenesená",J212,0)</f>
        <v>0</v>
      </c>
      <c r="BI212" s="135">
        <f>IF(N212="nulová",J212,0)</f>
        <v>0</v>
      </c>
      <c r="BJ212" s="17" t="s">
        <v>78</v>
      </c>
      <c r="BK212" s="135">
        <f>ROUND(I212*H212,2)</f>
        <v>0</v>
      </c>
      <c r="BL212" s="17" t="s">
        <v>145</v>
      </c>
      <c r="BM212" s="134" t="s">
        <v>330</v>
      </c>
    </row>
    <row r="213" spans="2:65" s="1" customFormat="1">
      <c r="B213" s="29"/>
      <c r="D213" s="136" t="s">
        <v>147</v>
      </c>
      <c r="F213" s="137" t="s">
        <v>331</v>
      </c>
      <c r="L213" s="29"/>
      <c r="M213" s="138"/>
      <c r="T213" s="49"/>
      <c r="V213" s="546"/>
      <c r="W213" s="546"/>
      <c r="X213" s="546"/>
      <c r="AT213" s="17" t="s">
        <v>147</v>
      </c>
      <c r="AU213" s="17" t="s">
        <v>138</v>
      </c>
    </row>
    <row r="214" spans="2:65" s="13" customFormat="1">
      <c r="B214" s="145"/>
      <c r="D214" s="140" t="s">
        <v>149</v>
      </c>
      <c r="E214" s="146" t="s">
        <v>3</v>
      </c>
      <c r="F214" s="147" t="s">
        <v>332</v>
      </c>
      <c r="H214" s="148">
        <v>5.7130000000000001</v>
      </c>
      <c r="L214" s="145"/>
      <c r="M214" s="149"/>
      <c r="T214" s="150"/>
      <c r="V214" s="554"/>
      <c r="W214" s="554"/>
      <c r="X214" s="554"/>
      <c r="AT214" s="146" t="s">
        <v>149</v>
      </c>
      <c r="AU214" s="146" t="s">
        <v>138</v>
      </c>
      <c r="AV214" s="13" t="s">
        <v>80</v>
      </c>
      <c r="AW214" s="13" t="s">
        <v>30</v>
      </c>
      <c r="AX214" s="13" t="s">
        <v>78</v>
      </c>
      <c r="AY214" s="146" t="s">
        <v>137</v>
      </c>
    </row>
    <row r="215" spans="2:65" s="1" customFormat="1" ht="24.2" customHeight="1">
      <c r="B215" s="123"/>
      <c r="C215" s="124">
        <v>36</v>
      </c>
      <c r="D215" s="124" t="s">
        <v>140</v>
      </c>
      <c r="E215" s="125" t="s">
        <v>333</v>
      </c>
      <c r="F215" s="126" t="s">
        <v>334</v>
      </c>
      <c r="G215" s="127" t="s">
        <v>216</v>
      </c>
      <c r="H215" s="128">
        <v>7</v>
      </c>
      <c r="I215" s="129"/>
      <c r="J215" s="129">
        <f>ROUND(I215*H215,2)</f>
        <v>0</v>
      </c>
      <c r="K215" s="126" t="s">
        <v>144</v>
      </c>
      <c r="L215" s="29"/>
      <c r="M215" s="130" t="s">
        <v>3</v>
      </c>
      <c r="N215" s="131" t="s">
        <v>41</v>
      </c>
      <c r="O215" s="132">
        <v>1.2150000000000001</v>
      </c>
      <c r="P215" s="132">
        <f>O215*H215</f>
        <v>8.5050000000000008</v>
      </c>
      <c r="Q215" s="132">
        <v>0</v>
      </c>
      <c r="R215" s="132">
        <f>Q215*H215</f>
        <v>0</v>
      </c>
      <c r="S215" s="132">
        <v>7.0999999999999994E-2</v>
      </c>
      <c r="T215" s="133">
        <f>S215*H215</f>
        <v>0.49699999999999994</v>
      </c>
      <c r="V215" s="556">
        <f>J215</f>
        <v>0</v>
      </c>
      <c r="W215" s="546"/>
      <c r="X215" s="546"/>
      <c r="AR215" s="134" t="s">
        <v>145</v>
      </c>
      <c r="AT215" s="134" t="s">
        <v>140</v>
      </c>
      <c r="AU215" s="134" t="s">
        <v>138</v>
      </c>
      <c r="AY215" s="17" t="s">
        <v>137</v>
      </c>
      <c r="BE215" s="135">
        <f>IF(N215="základní",J215,0)</f>
        <v>0</v>
      </c>
      <c r="BF215" s="135">
        <f>IF(N215="snížená",J215,0)</f>
        <v>0</v>
      </c>
      <c r="BG215" s="135">
        <f>IF(N215="zákl. přenesená",J215,0)</f>
        <v>0</v>
      </c>
      <c r="BH215" s="135">
        <f>IF(N215="sníž. přenesená",J215,0)</f>
        <v>0</v>
      </c>
      <c r="BI215" s="135">
        <f>IF(N215="nulová",J215,0)</f>
        <v>0</v>
      </c>
      <c r="BJ215" s="17" t="s">
        <v>78</v>
      </c>
      <c r="BK215" s="135">
        <f>ROUND(I215*H215,2)</f>
        <v>0</v>
      </c>
      <c r="BL215" s="17" t="s">
        <v>145</v>
      </c>
      <c r="BM215" s="134" t="s">
        <v>335</v>
      </c>
    </row>
    <row r="216" spans="2:65" s="1" customFormat="1">
      <c r="B216" s="29"/>
      <c r="D216" s="136" t="s">
        <v>147</v>
      </c>
      <c r="F216" s="137" t="s">
        <v>336</v>
      </c>
      <c r="L216" s="29"/>
      <c r="M216" s="138"/>
      <c r="T216" s="49"/>
      <c r="V216" s="546"/>
      <c r="W216" s="546"/>
      <c r="X216" s="546"/>
      <c r="AT216" s="17" t="s">
        <v>147</v>
      </c>
      <c r="AU216" s="17" t="s">
        <v>138</v>
      </c>
    </row>
    <row r="217" spans="2:65" s="12" customFormat="1">
      <c r="B217" s="139"/>
      <c r="D217" s="140" t="s">
        <v>149</v>
      </c>
      <c r="E217" s="141" t="s">
        <v>3</v>
      </c>
      <c r="F217" s="142" t="s">
        <v>182</v>
      </c>
      <c r="H217" s="141" t="s">
        <v>3</v>
      </c>
      <c r="L217" s="139"/>
      <c r="M217" s="143"/>
      <c r="T217" s="144"/>
      <c r="V217" s="553"/>
      <c r="W217" s="553"/>
      <c r="X217" s="553"/>
      <c r="AT217" s="141" t="s">
        <v>149</v>
      </c>
      <c r="AU217" s="141" t="s">
        <v>138</v>
      </c>
      <c r="AV217" s="12" t="s">
        <v>78</v>
      </c>
      <c r="AW217" s="12" t="s">
        <v>30</v>
      </c>
      <c r="AX217" s="12" t="s">
        <v>70</v>
      </c>
      <c r="AY217" s="141" t="s">
        <v>137</v>
      </c>
    </row>
    <row r="218" spans="2:65" s="13" customFormat="1">
      <c r="B218" s="145"/>
      <c r="D218" s="140" t="s">
        <v>149</v>
      </c>
      <c r="E218" s="146" t="s">
        <v>3</v>
      </c>
      <c r="F218" s="147" t="s">
        <v>337</v>
      </c>
      <c r="H218" s="148">
        <v>7</v>
      </c>
      <c r="L218" s="145"/>
      <c r="M218" s="149"/>
      <c r="T218" s="150"/>
      <c r="V218" s="554"/>
      <c r="W218" s="554"/>
      <c r="X218" s="554"/>
      <c r="AT218" s="146" t="s">
        <v>149</v>
      </c>
      <c r="AU218" s="146" t="s">
        <v>138</v>
      </c>
      <c r="AV218" s="13" t="s">
        <v>80</v>
      </c>
      <c r="AW218" s="13" t="s">
        <v>30</v>
      </c>
      <c r="AX218" s="13" t="s">
        <v>78</v>
      </c>
      <c r="AY218" s="146" t="s">
        <v>137</v>
      </c>
    </row>
    <row r="219" spans="2:65" s="1" customFormat="1" ht="24.2" customHeight="1">
      <c r="B219" s="123"/>
      <c r="C219" s="124">
        <v>37</v>
      </c>
      <c r="D219" s="124" t="s">
        <v>140</v>
      </c>
      <c r="E219" s="125" t="s">
        <v>338</v>
      </c>
      <c r="F219" s="126" t="s">
        <v>339</v>
      </c>
      <c r="G219" s="127" t="s">
        <v>216</v>
      </c>
      <c r="H219" s="128">
        <v>3</v>
      </c>
      <c r="I219" s="129"/>
      <c r="J219" s="129">
        <f>ROUND(I219*H219,2)</f>
        <v>0</v>
      </c>
      <c r="K219" s="126" t="s">
        <v>144</v>
      </c>
      <c r="L219" s="29"/>
      <c r="M219" s="130" t="s">
        <v>3</v>
      </c>
      <c r="N219" s="131" t="s">
        <v>41</v>
      </c>
      <c r="O219" s="132">
        <v>1.5249999999999999</v>
      </c>
      <c r="P219" s="132">
        <f>O219*H219</f>
        <v>4.5749999999999993</v>
      </c>
      <c r="Q219" s="132">
        <v>0</v>
      </c>
      <c r="R219" s="132">
        <f>Q219*H219</f>
        <v>0</v>
      </c>
      <c r="S219" s="132">
        <v>0.10100000000000001</v>
      </c>
      <c r="T219" s="133">
        <f>S219*H219</f>
        <v>0.30300000000000005</v>
      </c>
      <c r="V219" s="556">
        <f>J219</f>
        <v>0</v>
      </c>
      <c r="W219" s="546"/>
      <c r="X219" s="546"/>
      <c r="AR219" s="134" t="s">
        <v>145</v>
      </c>
      <c r="AT219" s="134" t="s">
        <v>140</v>
      </c>
      <c r="AU219" s="134" t="s">
        <v>138</v>
      </c>
      <c r="AY219" s="17" t="s">
        <v>137</v>
      </c>
      <c r="BE219" s="135">
        <f>IF(N219="základní",J219,0)</f>
        <v>0</v>
      </c>
      <c r="BF219" s="135">
        <f>IF(N219="snížená",J219,0)</f>
        <v>0</v>
      </c>
      <c r="BG219" s="135">
        <f>IF(N219="zákl. přenesená",J219,0)</f>
        <v>0</v>
      </c>
      <c r="BH219" s="135">
        <f>IF(N219="sníž. přenesená",J219,0)</f>
        <v>0</v>
      </c>
      <c r="BI219" s="135">
        <f>IF(N219="nulová",J219,0)</f>
        <v>0</v>
      </c>
      <c r="BJ219" s="17" t="s">
        <v>78</v>
      </c>
      <c r="BK219" s="135">
        <f>ROUND(I219*H219,2)</f>
        <v>0</v>
      </c>
      <c r="BL219" s="17" t="s">
        <v>145</v>
      </c>
      <c r="BM219" s="134" t="s">
        <v>340</v>
      </c>
    </row>
    <row r="220" spans="2:65" s="1" customFormat="1">
      <c r="B220" s="29"/>
      <c r="D220" s="136" t="s">
        <v>147</v>
      </c>
      <c r="F220" s="137" t="s">
        <v>341</v>
      </c>
      <c r="L220" s="29"/>
      <c r="M220" s="138"/>
      <c r="T220" s="49"/>
      <c r="V220" s="546"/>
      <c r="W220" s="546"/>
      <c r="X220" s="546"/>
      <c r="AT220" s="17" t="s">
        <v>147</v>
      </c>
      <c r="AU220" s="17" t="s">
        <v>138</v>
      </c>
    </row>
    <row r="221" spans="2:65" s="12" customFormat="1">
      <c r="B221" s="139"/>
      <c r="D221" s="140" t="s">
        <v>149</v>
      </c>
      <c r="E221" s="141" t="s">
        <v>3</v>
      </c>
      <c r="F221" s="142" t="s">
        <v>234</v>
      </c>
      <c r="H221" s="141" t="s">
        <v>3</v>
      </c>
      <c r="L221" s="139"/>
      <c r="M221" s="143"/>
      <c r="T221" s="144"/>
      <c r="V221" s="553"/>
      <c r="W221" s="553"/>
      <c r="X221" s="553"/>
      <c r="AT221" s="141" t="s">
        <v>149</v>
      </c>
      <c r="AU221" s="141" t="s">
        <v>138</v>
      </c>
      <c r="AV221" s="12" t="s">
        <v>78</v>
      </c>
      <c r="AW221" s="12" t="s">
        <v>30</v>
      </c>
      <c r="AX221" s="12" t="s">
        <v>70</v>
      </c>
      <c r="AY221" s="141" t="s">
        <v>137</v>
      </c>
    </row>
    <row r="222" spans="2:65" s="13" customFormat="1">
      <c r="B222" s="145"/>
      <c r="D222" s="140" t="s">
        <v>149</v>
      </c>
      <c r="E222" s="146" t="s">
        <v>3</v>
      </c>
      <c r="F222" s="147" t="s">
        <v>342</v>
      </c>
      <c r="H222" s="148">
        <v>3</v>
      </c>
      <c r="L222" s="145"/>
      <c r="M222" s="149"/>
      <c r="T222" s="150"/>
      <c r="V222" s="554"/>
      <c r="W222" s="554"/>
      <c r="X222" s="554"/>
      <c r="AT222" s="146" t="s">
        <v>149</v>
      </c>
      <c r="AU222" s="146" t="s">
        <v>138</v>
      </c>
      <c r="AV222" s="13" t="s">
        <v>80</v>
      </c>
      <c r="AW222" s="13" t="s">
        <v>30</v>
      </c>
      <c r="AX222" s="13" t="s">
        <v>78</v>
      </c>
      <c r="AY222" s="146" t="s">
        <v>137</v>
      </c>
    </row>
    <row r="223" spans="2:65" s="1" customFormat="1" ht="24.2" customHeight="1">
      <c r="B223" s="123"/>
      <c r="C223" s="124">
        <v>38</v>
      </c>
      <c r="D223" s="124" t="s">
        <v>140</v>
      </c>
      <c r="E223" s="125" t="s">
        <v>343</v>
      </c>
      <c r="F223" s="126" t="s">
        <v>344</v>
      </c>
      <c r="G223" s="127" t="s">
        <v>216</v>
      </c>
      <c r="H223" s="128">
        <v>6.6</v>
      </c>
      <c r="I223" s="129"/>
      <c r="J223" s="129">
        <f>ROUND(I223*H223,2)</f>
        <v>0</v>
      </c>
      <c r="K223" s="126" t="s">
        <v>144</v>
      </c>
      <c r="L223" s="29"/>
      <c r="M223" s="130" t="s">
        <v>3</v>
      </c>
      <c r="N223" s="131" t="s">
        <v>41</v>
      </c>
      <c r="O223" s="132">
        <v>1.536</v>
      </c>
      <c r="P223" s="132">
        <f>O223*H223</f>
        <v>10.137599999999999</v>
      </c>
      <c r="Q223" s="132">
        <v>0</v>
      </c>
      <c r="R223" s="132">
        <f>Q223*H223</f>
        <v>0</v>
      </c>
      <c r="S223" s="132">
        <v>9.9000000000000005E-2</v>
      </c>
      <c r="T223" s="133">
        <f>S223*H223</f>
        <v>0.65339999999999998</v>
      </c>
      <c r="V223" s="556">
        <f>J223</f>
        <v>0</v>
      </c>
      <c r="W223" s="546"/>
      <c r="X223" s="546"/>
      <c r="AR223" s="134" t="s">
        <v>145</v>
      </c>
      <c r="AT223" s="134" t="s">
        <v>140</v>
      </c>
      <c r="AU223" s="134" t="s">
        <v>138</v>
      </c>
      <c r="AY223" s="17" t="s">
        <v>137</v>
      </c>
      <c r="BE223" s="135">
        <f>IF(N223="základní",J223,0)</f>
        <v>0</v>
      </c>
      <c r="BF223" s="135">
        <f>IF(N223="snížená",J223,0)</f>
        <v>0</v>
      </c>
      <c r="BG223" s="135">
        <f>IF(N223="zákl. přenesená",J223,0)</f>
        <v>0</v>
      </c>
      <c r="BH223" s="135">
        <f>IF(N223="sníž. přenesená",J223,0)</f>
        <v>0</v>
      </c>
      <c r="BI223" s="135">
        <f>IF(N223="nulová",J223,0)</f>
        <v>0</v>
      </c>
      <c r="BJ223" s="17" t="s">
        <v>78</v>
      </c>
      <c r="BK223" s="135">
        <f>ROUND(I223*H223,2)</f>
        <v>0</v>
      </c>
      <c r="BL223" s="17" t="s">
        <v>145</v>
      </c>
      <c r="BM223" s="134" t="s">
        <v>345</v>
      </c>
    </row>
    <row r="224" spans="2:65" s="1" customFormat="1">
      <c r="B224" s="29"/>
      <c r="D224" s="136" t="s">
        <v>147</v>
      </c>
      <c r="F224" s="137" t="s">
        <v>346</v>
      </c>
      <c r="L224" s="29"/>
      <c r="M224" s="138"/>
      <c r="T224" s="49"/>
      <c r="V224" s="546"/>
      <c r="W224" s="546"/>
      <c r="X224" s="546"/>
      <c r="AT224" s="17" t="s">
        <v>147</v>
      </c>
      <c r="AU224" s="17" t="s">
        <v>138</v>
      </c>
    </row>
    <row r="225" spans="2:65" s="12" customFormat="1">
      <c r="B225" s="139"/>
      <c r="D225" s="140" t="s">
        <v>149</v>
      </c>
      <c r="E225" s="141" t="s">
        <v>3</v>
      </c>
      <c r="F225" s="142" t="s">
        <v>347</v>
      </c>
      <c r="H225" s="141" t="s">
        <v>3</v>
      </c>
      <c r="L225" s="139"/>
      <c r="M225" s="143"/>
      <c r="T225" s="144"/>
      <c r="V225" s="553"/>
      <c r="W225" s="553"/>
      <c r="X225" s="553"/>
      <c r="AT225" s="141" t="s">
        <v>149</v>
      </c>
      <c r="AU225" s="141" t="s">
        <v>138</v>
      </c>
      <c r="AV225" s="12" t="s">
        <v>78</v>
      </c>
      <c r="AW225" s="12" t="s">
        <v>30</v>
      </c>
      <c r="AX225" s="12" t="s">
        <v>70</v>
      </c>
      <c r="AY225" s="141" t="s">
        <v>137</v>
      </c>
    </row>
    <row r="226" spans="2:65" s="13" customFormat="1">
      <c r="B226" s="145"/>
      <c r="D226" s="140" t="s">
        <v>149</v>
      </c>
      <c r="E226" s="146" t="s">
        <v>3</v>
      </c>
      <c r="F226" s="147" t="s">
        <v>348</v>
      </c>
      <c r="H226" s="148">
        <v>6.6</v>
      </c>
      <c r="L226" s="145"/>
      <c r="M226" s="149"/>
      <c r="T226" s="150"/>
      <c r="V226" s="554"/>
      <c r="W226" s="554"/>
      <c r="X226" s="554"/>
      <c r="AT226" s="146" t="s">
        <v>149</v>
      </c>
      <c r="AU226" s="146" t="s">
        <v>138</v>
      </c>
      <c r="AV226" s="13" t="s">
        <v>80</v>
      </c>
      <c r="AW226" s="13" t="s">
        <v>30</v>
      </c>
      <c r="AX226" s="13" t="s">
        <v>78</v>
      </c>
      <c r="AY226" s="146" t="s">
        <v>137</v>
      </c>
    </row>
    <row r="227" spans="2:65" s="1" customFormat="1" ht="24.2" customHeight="1">
      <c r="B227" s="123"/>
      <c r="C227" s="124">
        <v>39</v>
      </c>
      <c r="D227" s="124" t="s">
        <v>140</v>
      </c>
      <c r="E227" s="125" t="s">
        <v>349</v>
      </c>
      <c r="F227" s="126" t="s">
        <v>350</v>
      </c>
      <c r="G227" s="127" t="s">
        <v>216</v>
      </c>
      <c r="H227" s="128">
        <v>3.04</v>
      </c>
      <c r="I227" s="129"/>
      <c r="J227" s="129">
        <f>ROUND(I227*H227,2)</f>
        <v>0</v>
      </c>
      <c r="K227" s="126" t="s">
        <v>144</v>
      </c>
      <c r="L227" s="29"/>
      <c r="M227" s="130" t="s">
        <v>3</v>
      </c>
      <c r="N227" s="131" t="s">
        <v>41</v>
      </c>
      <c r="O227" s="132">
        <v>1.6</v>
      </c>
      <c r="P227" s="132">
        <f>O227*H227</f>
        <v>4.8640000000000008</v>
      </c>
      <c r="Q227" s="132">
        <v>1.2800000000000001E-3</v>
      </c>
      <c r="R227" s="132">
        <f>Q227*H227</f>
        <v>3.8912000000000005E-3</v>
      </c>
      <c r="S227" s="132">
        <v>2.1000000000000001E-2</v>
      </c>
      <c r="T227" s="133">
        <f>S227*H227</f>
        <v>6.3840000000000008E-2</v>
      </c>
      <c r="V227" s="556">
        <f>J227</f>
        <v>0</v>
      </c>
      <c r="W227" s="546"/>
      <c r="X227" s="546"/>
      <c r="AR227" s="134" t="s">
        <v>145</v>
      </c>
      <c r="AT227" s="134" t="s">
        <v>140</v>
      </c>
      <c r="AU227" s="134" t="s">
        <v>138</v>
      </c>
      <c r="AY227" s="17" t="s">
        <v>137</v>
      </c>
      <c r="BE227" s="135">
        <f>IF(N227="základní",J227,0)</f>
        <v>0</v>
      </c>
      <c r="BF227" s="135">
        <f>IF(N227="snížená",J227,0)</f>
        <v>0</v>
      </c>
      <c r="BG227" s="135">
        <f>IF(N227="zákl. přenesená",J227,0)</f>
        <v>0</v>
      </c>
      <c r="BH227" s="135">
        <f>IF(N227="sníž. přenesená",J227,0)</f>
        <v>0</v>
      </c>
      <c r="BI227" s="135">
        <f>IF(N227="nulová",J227,0)</f>
        <v>0</v>
      </c>
      <c r="BJ227" s="17" t="s">
        <v>78</v>
      </c>
      <c r="BK227" s="135">
        <f>ROUND(I227*H227,2)</f>
        <v>0</v>
      </c>
      <c r="BL227" s="17" t="s">
        <v>145</v>
      </c>
      <c r="BM227" s="134" t="s">
        <v>351</v>
      </c>
    </row>
    <row r="228" spans="2:65" s="1" customFormat="1">
      <c r="B228" s="29"/>
      <c r="D228" s="136" t="s">
        <v>147</v>
      </c>
      <c r="F228" s="137" t="s">
        <v>352</v>
      </c>
      <c r="L228" s="29"/>
      <c r="M228" s="138"/>
      <c r="T228" s="49"/>
      <c r="V228" s="546"/>
      <c r="W228" s="546"/>
      <c r="X228" s="546"/>
      <c r="AT228" s="17" t="s">
        <v>147</v>
      </c>
      <c r="AU228" s="17" t="s">
        <v>138</v>
      </c>
    </row>
    <row r="229" spans="2:65" s="12" customFormat="1">
      <c r="B229" s="139"/>
      <c r="D229" s="140" t="s">
        <v>149</v>
      </c>
      <c r="E229" s="141" t="s">
        <v>3</v>
      </c>
      <c r="F229" s="142" t="s">
        <v>353</v>
      </c>
      <c r="H229" s="141" t="s">
        <v>3</v>
      </c>
      <c r="L229" s="139"/>
      <c r="M229" s="143"/>
      <c r="T229" s="144"/>
      <c r="V229" s="553"/>
      <c r="W229" s="553"/>
      <c r="X229" s="553"/>
      <c r="AT229" s="141" t="s">
        <v>149</v>
      </c>
      <c r="AU229" s="141" t="s">
        <v>138</v>
      </c>
      <c r="AV229" s="12" t="s">
        <v>78</v>
      </c>
      <c r="AW229" s="12" t="s">
        <v>30</v>
      </c>
      <c r="AX229" s="12" t="s">
        <v>70</v>
      </c>
      <c r="AY229" s="141" t="s">
        <v>137</v>
      </c>
    </row>
    <row r="230" spans="2:65" s="13" customFormat="1">
      <c r="B230" s="145"/>
      <c r="D230" s="140" t="s">
        <v>149</v>
      </c>
      <c r="E230" s="146" t="s">
        <v>3</v>
      </c>
      <c r="F230" s="147" t="s">
        <v>354</v>
      </c>
      <c r="H230" s="148">
        <v>1.64</v>
      </c>
      <c r="L230" s="145"/>
      <c r="M230" s="149"/>
      <c r="T230" s="150"/>
      <c r="V230" s="554"/>
      <c r="W230" s="554"/>
      <c r="X230" s="554"/>
      <c r="AT230" s="146" t="s">
        <v>149</v>
      </c>
      <c r="AU230" s="146" t="s">
        <v>138</v>
      </c>
      <c r="AV230" s="13" t="s">
        <v>80</v>
      </c>
      <c r="AW230" s="13" t="s">
        <v>30</v>
      </c>
      <c r="AX230" s="13" t="s">
        <v>70</v>
      </c>
      <c r="AY230" s="146" t="s">
        <v>137</v>
      </c>
    </row>
    <row r="231" spans="2:65" s="13" customFormat="1">
      <c r="B231" s="145"/>
      <c r="D231" s="140" t="s">
        <v>149</v>
      </c>
      <c r="E231" s="146" t="s">
        <v>3</v>
      </c>
      <c r="F231" s="147" t="s">
        <v>355</v>
      </c>
      <c r="H231" s="148">
        <v>1.4</v>
      </c>
      <c r="L231" s="145"/>
      <c r="M231" s="149"/>
      <c r="T231" s="150"/>
      <c r="V231" s="554"/>
      <c r="W231" s="554"/>
      <c r="X231" s="554"/>
      <c r="AT231" s="146" t="s">
        <v>149</v>
      </c>
      <c r="AU231" s="146" t="s">
        <v>138</v>
      </c>
      <c r="AV231" s="13" t="s">
        <v>80</v>
      </c>
      <c r="AW231" s="13" t="s">
        <v>30</v>
      </c>
      <c r="AX231" s="13" t="s">
        <v>70</v>
      </c>
      <c r="AY231" s="146" t="s">
        <v>137</v>
      </c>
    </row>
    <row r="232" spans="2:65" s="14" customFormat="1">
      <c r="B232" s="160"/>
      <c r="D232" s="140" t="s">
        <v>149</v>
      </c>
      <c r="E232" s="161" t="s">
        <v>3</v>
      </c>
      <c r="F232" s="162" t="s">
        <v>186</v>
      </c>
      <c r="H232" s="163">
        <v>3.04</v>
      </c>
      <c r="L232" s="160"/>
      <c r="M232" s="164"/>
      <c r="T232" s="165"/>
      <c r="V232" s="557"/>
      <c r="W232" s="557"/>
      <c r="X232" s="557"/>
      <c r="AT232" s="161" t="s">
        <v>149</v>
      </c>
      <c r="AU232" s="161" t="s">
        <v>138</v>
      </c>
      <c r="AV232" s="14" t="s">
        <v>145</v>
      </c>
      <c r="AW232" s="14" t="s">
        <v>30</v>
      </c>
      <c r="AX232" s="14" t="s">
        <v>78</v>
      </c>
      <c r="AY232" s="161" t="s">
        <v>137</v>
      </c>
    </row>
    <row r="233" spans="2:65" s="1" customFormat="1" ht="24.2" customHeight="1">
      <c r="B233" s="123"/>
      <c r="C233" s="124">
        <v>40</v>
      </c>
      <c r="D233" s="124" t="s">
        <v>140</v>
      </c>
      <c r="E233" s="125" t="s">
        <v>356</v>
      </c>
      <c r="F233" s="126" t="s">
        <v>357</v>
      </c>
      <c r="G233" s="127" t="s">
        <v>216</v>
      </c>
      <c r="H233" s="128">
        <v>0.24</v>
      </c>
      <c r="I233" s="129"/>
      <c r="J233" s="129">
        <f>ROUND(I233*H233,2)</f>
        <v>0</v>
      </c>
      <c r="K233" s="126" t="s">
        <v>144</v>
      </c>
      <c r="L233" s="29"/>
      <c r="M233" s="130" t="s">
        <v>3</v>
      </c>
      <c r="N233" s="131" t="s">
        <v>41</v>
      </c>
      <c r="O233" s="132">
        <v>6</v>
      </c>
      <c r="P233" s="132">
        <f>O233*H233</f>
        <v>1.44</v>
      </c>
      <c r="Q233" s="132">
        <v>4.2300000000000003E-3</v>
      </c>
      <c r="R233" s="132">
        <f>Q233*H233</f>
        <v>1.0152E-3</v>
      </c>
      <c r="S233" s="132">
        <v>0.21</v>
      </c>
      <c r="T233" s="133">
        <f>S233*H233</f>
        <v>5.0399999999999993E-2</v>
      </c>
      <c r="V233" s="556">
        <f>J233</f>
        <v>0</v>
      </c>
      <c r="W233" s="546"/>
      <c r="X233" s="546"/>
      <c r="AR233" s="134" t="s">
        <v>145</v>
      </c>
      <c r="AT233" s="134" t="s">
        <v>140</v>
      </c>
      <c r="AU233" s="134" t="s">
        <v>138</v>
      </c>
      <c r="AY233" s="17" t="s">
        <v>137</v>
      </c>
      <c r="BE233" s="135">
        <f>IF(N233="základní",J233,0)</f>
        <v>0</v>
      </c>
      <c r="BF233" s="135">
        <f>IF(N233="snížená",J233,0)</f>
        <v>0</v>
      </c>
      <c r="BG233" s="135">
        <f>IF(N233="zákl. přenesená",J233,0)</f>
        <v>0</v>
      </c>
      <c r="BH233" s="135">
        <f>IF(N233="sníž. přenesená",J233,0)</f>
        <v>0</v>
      </c>
      <c r="BI233" s="135">
        <f>IF(N233="nulová",J233,0)</f>
        <v>0</v>
      </c>
      <c r="BJ233" s="17" t="s">
        <v>78</v>
      </c>
      <c r="BK233" s="135">
        <f>ROUND(I233*H233,2)</f>
        <v>0</v>
      </c>
      <c r="BL233" s="17" t="s">
        <v>145</v>
      </c>
      <c r="BM233" s="134" t="s">
        <v>358</v>
      </c>
    </row>
    <row r="234" spans="2:65" s="1" customFormat="1">
      <c r="B234" s="29"/>
      <c r="D234" s="136" t="s">
        <v>147</v>
      </c>
      <c r="F234" s="137" t="s">
        <v>359</v>
      </c>
      <c r="L234" s="29"/>
      <c r="M234" s="138"/>
      <c r="T234" s="49"/>
      <c r="V234" s="546"/>
      <c r="W234" s="546"/>
      <c r="X234" s="546"/>
      <c r="AT234" s="17" t="s">
        <v>147</v>
      </c>
      <c r="AU234" s="17" t="s">
        <v>138</v>
      </c>
    </row>
    <row r="235" spans="2:65" s="12" customFormat="1">
      <c r="B235" s="139"/>
      <c r="D235" s="140" t="s">
        <v>149</v>
      </c>
      <c r="E235" s="141" t="s">
        <v>3</v>
      </c>
      <c r="F235" s="142" t="s">
        <v>360</v>
      </c>
      <c r="H235" s="141" t="s">
        <v>3</v>
      </c>
      <c r="L235" s="139"/>
      <c r="M235" s="143"/>
      <c r="T235" s="144"/>
      <c r="V235" s="553"/>
      <c r="W235" s="553"/>
      <c r="X235" s="553"/>
      <c r="AT235" s="141" t="s">
        <v>149</v>
      </c>
      <c r="AU235" s="141" t="s">
        <v>138</v>
      </c>
      <c r="AV235" s="12" t="s">
        <v>78</v>
      </c>
      <c r="AW235" s="12" t="s">
        <v>30</v>
      </c>
      <c r="AX235" s="12" t="s">
        <v>70</v>
      </c>
      <c r="AY235" s="141" t="s">
        <v>137</v>
      </c>
    </row>
    <row r="236" spans="2:65" s="13" customFormat="1">
      <c r="B236" s="145"/>
      <c r="D236" s="140" t="s">
        <v>149</v>
      </c>
      <c r="E236" s="146" t="s">
        <v>3</v>
      </c>
      <c r="F236" s="147" t="s">
        <v>361</v>
      </c>
      <c r="H236" s="148">
        <v>0.24</v>
      </c>
      <c r="L236" s="145"/>
      <c r="M236" s="149"/>
      <c r="T236" s="150"/>
      <c r="V236" s="554"/>
      <c r="W236" s="554"/>
      <c r="X236" s="554"/>
      <c r="AT236" s="146" t="s">
        <v>149</v>
      </c>
      <c r="AU236" s="146" t="s">
        <v>138</v>
      </c>
      <c r="AV236" s="13" t="s">
        <v>80</v>
      </c>
      <c r="AW236" s="13" t="s">
        <v>30</v>
      </c>
      <c r="AX236" s="13" t="s">
        <v>78</v>
      </c>
      <c r="AY236" s="146" t="s">
        <v>137</v>
      </c>
    </row>
    <row r="237" spans="2:65" s="1" customFormat="1" ht="24.2" customHeight="1">
      <c r="B237" s="123"/>
      <c r="C237" s="124">
        <v>41</v>
      </c>
      <c r="D237" s="124" t="s">
        <v>140</v>
      </c>
      <c r="E237" s="125" t="s">
        <v>362</v>
      </c>
      <c r="F237" s="126" t="s">
        <v>363</v>
      </c>
      <c r="G237" s="127" t="s">
        <v>216</v>
      </c>
      <c r="H237" s="128">
        <v>1.4</v>
      </c>
      <c r="I237" s="129"/>
      <c r="J237" s="129">
        <f>ROUND(I237*H237,2)</f>
        <v>0</v>
      </c>
      <c r="K237" s="126" t="s">
        <v>144</v>
      </c>
      <c r="L237" s="29"/>
      <c r="M237" s="130" t="s">
        <v>3</v>
      </c>
      <c r="N237" s="131" t="s">
        <v>41</v>
      </c>
      <c r="O237" s="132">
        <v>6.4</v>
      </c>
      <c r="P237" s="132">
        <f>O237*H237</f>
        <v>8.9599999999999991</v>
      </c>
      <c r="Q237" s="132">
        <v>4.4999999999999997E-3</v>
      </c>
      <c r="R237" s="132">
        <f>Q237*H237</f>
        <v>6.2999999999999992E-3</v>
      </c>
      <c r="S237" s="132">
        <v>0.27</v>
      </c>
      <c r="T237" s="133">
        <f>S237*H237</f>
        <v>0.378</v>
      </c>
      <c r="V237" s="556">
        <f>J237</f>
        <v>0</v>
      </c>
      <c r="W237" s="546"/>
      <c r="X237" s="546"/>
      <c r="AR237" s="134" t="s">
        <v>145</v>
      </c>
      <c r="AT237" s="134" t="s">
        <v>140</v>
      </c>
      <c r="AU237" s="134" t="s">
        <v>138</v>
      </c>
      <c r="AY237" s="17" t="s">
        <v>137</v>
      </c>
      <c r="BE237" s="135">
        <f>IF(N237="základní",J237,0)</f>
        <v>0</v>
      </c>
      <c r="BF237" s="135">
        <f>IF(N237="snížená",J237,0)</f>
        <v>0</v>
      </c>
      <c r="BG237" s="135">
        <f>IF(N237="zákl. přenesená",J237,0)</f>
        <v>0</v>
      </c>
      <c r="BH237" s="135">
        <f>IF(N237="sníž. přenesená",J237,0)</f>
        <v>0</v>
      </c>
      <c r="BI237" s="135">
        <f>IF(N237="nulová",J237,0)</f>
        <v>0</v>
      </c>
      <c r="BJ237" s="17" t="s">
        <v>78</v>
      </c>
      <c r="BK237" s="135">
        <f>ROUND(I237*H237,2)</f>
        <v>0</v>
      </c>
      <c r="BL237" s="17" t="s">
        <v>145</v>
      </c>
      <c r="BM237" s="134" t="s">
        <v>364</v>
      </c>
    </row>
    <row r="238" spans="2:65" s="1" customFormat="1">
      <c r="B238" s="29"/>
      <c r="D238" s="136" t="s">
        <v>147</v>
      </c>
      <c r="F238" s="137" t="s">
        <v>365</v>
      </c>
      <c r="L238" s="29"/>
      <c r="M238" s="138"/>
      <c r="T238" s="49"/>
      <c r="V238" s="546"/>
      <c r="W238" s="546"/>
      <c r="X238" s="546"/>
      <c r="AT238" s="17" t="s">
        <v>147</v>
      </c>
      <c r="AU238" s="17" t="s">
        <v>138</v>
      </c>
    </row>
    <row r="239" spans="2:65" s="12" customFormat="1">
      <c r="B239" s="139"/>
      <c r="D239" s="140" t="s">
        <v>149</v>
      </c>
      <c r="E239" s="141" t="s">
        <v>3</v>
      </c>
      <c r="F239" s="142" t="s">
        <v>366</v>
      </c>
      <c r="H239" s="141" t="s">
        <v>3</v>
      </c>
      <c r="L239" s="139"/>
      <c r="M239" s="143"/>
      <c r="T239" s="144"/>
      <c r="V239" s="553"/>
      <c r="W239" s="553"/>
      <c r="X239" s="553"/>
      <c r="AT239" s="141" t="s">
        <v>149</v>
      </c>
      <c r="AU239" s="141" t="s">
        <v>138</v>
      </c>
      <c r="AV239" s="12" t="s">
        <v>78</v>
      </c>
      <c r="AW239" s="12" t="s">
        <v>30</v>
      </c>
      <c r="AX239" s="12" t="s">
        <v>70</v>
      </c>
      <c r="AY239" s="141" t="s">
        <v>137</v>
      </c>
    </row>
    <row r="240" spans="2:65" s="13" customFormat="1">
      <c r="B240" s="145"/>
      <c r="D240" s="140" t="s">
        <v>149</v>
      </c>
      <c r="E240" s="146" t="s">
        <v>3</v>
      </c>
      <c r="F240" s="147" t="s">
        <v>355</v>
      </c>
      <c r="H240" s="148">
        <v>1.4</v>
      </c>
      <c r="L240" s="145"/>
      <c r="M240" s="149"/>
      <c r="T240" s="150"/>
      <c r="V240" s="554"/>
      <c r="W240" s="554"/>
      <c r="X240" s="554"/>
      <c r="AT240" s="146" t="s">
        <v>149</v>
      </c>
      <c r="AU240" s="146" t="s">
        <v>138</v>
      </c>
      <c r="AV240" s="13" t="s">
        <v>80</v>
      </c>
      <c r="AW240" s="13" t="s">
        <v>30</v>
      </c>
      <c r="AX240" s="13" t="s">
        <v>78</v>
      </c>
      <c r="AY240" s="146" t="s">
        <v>137</v>
      </c>
    </row>
    <row r="241" spans="2:65" s="1" customFormat="1" ht="21.75" customHeight="1">
      <c r="B241" s="123"/>
      <c r="C241" s="124">
        <v>42</v>
      </c>
      <c r="D241" s="124" t="s">
        <v>140</v>
      </c>
      <c r="E241" s="125" t="s">
        <v>367</v>
      </c>
      <c r="F241" s="126" t="s">
        <v>368</v>
      </c>
      <c r="G241" s="127" t="s">
        <v>143</v>
      </c>
      <c r="H241" s="128">
        <v>96.751999999999995</v>
      </c>
      <c r="I241" s="129"/>
      <c r="J241" s="129">
        <f>ROUND(I241*H241,2)</f>
        <v>0</v>
      </c>
      <c r="K241" s="126" t="s">
        <v>144</v>
      </c>
      <c r="L241" s="29"/>
      <c r="M241" s="130" t="s">
        <v>3</v>
      </c>
      <c r="N241" s="131" t="s">
        <v>41</v>
      </c>
      <c r="O241" s="132">
        <v>0.1</v>
      </c>
      <c r="P241" s="132">
        <f>O241*H241</f>
        <v>9.6752000000000002</v>
      </c>
      <c r="Q241" s="132">
        <v>0</v>
      </c>
      <c r="R241" s="132">
        <f>Q241*H241</f>
        <v>0</v>
      </c>
      <c r="S241" s="132">
        <v>0.01</v>
      </c>
      <c r="T241" s="133">
        <f>S241*H241</f>
        <v>0.96751999999999994</v>
      </c>
      <c r="V241" s="556">
        <f>J241</f>
        <v>0</v>
      </c>
      <c r="W241" s="546"/>
      <c r="X241" s="546"/>
      <c r="AR241" s="134" t="s">
        <v>145</v>
      </c>
      <c r="AT241" s="134" t="s">
        <v>140</v>
      </c>
      <c r="AU241" s="134" t="s">
        <v>138</v>
      </c>
      <c r="AY241" s="17" t="s">
        <v>137</v>
      </c>
      <c r="BE241" s="135">
        <f>IF(N241="základní",J241,0)</f>
        <v>0</v>
      </c>
      <c r="BF241" s="135">
        <f>IF(N241="snížená",J241,0)</f>
        <v>0</v>
      </c>
      <c r="BG241" s="135">
        <f>IF(N241="zákl. přenesená",J241,0)</f>
        <v>0</v>
      </c>
      <c r="BH241" s="135">
        <f>IF(N241="sníž. přenesená",J241,0)</f>
        <v>0</v>
      </c>
      <c r="BI241" s="135">
        <f>IF(N241="nulová",J241,0)</f>
        <v>0</v>
      </c>
      <c r="BJ241" s="17" t="s">
        <v>78</v>
      </c>
      <c r="BK241" s="135">
        <f>ROUND(I241*H241,2)</f>
        <v>0</v>
      </c>
      <c r="BL241" s="17" t="s">
        <v>145</v>
      </c>
      <c r="BM241" s="134" t="s">
        <v>369</v>
      </c>
    </row>
    <row r="242" spans="2:65" s="1" customFormat="1">
      <c r="B242" s="29"/>
      <c r="D242" s="136" t="s">
        <v>147</v>
      </c>
      <c r="F242" s="137" t="s">
        <v>370</v>
      </c>
      <c r="L242" s="29"/>
      <c r="M242" s="138"/>
      <c r="T242" s="49"/>
      <c r="V242" s="546"/>
      <c r="W242" s="546"/>
      <c r="X242" s="546"/>
      <c r="AT242" s="17" t="s">
        <v>147</v>
      </c>
      <c r="AU242" s="17" t="s">
        <v>138</v>
      </c>
    </row>
    <row r="243" spans="2:65" s="13" customFormat="1">
      <c r="B243" s="145"/>
      <c r="D243" s="140" t="s">
        <v>149</v>
      </c>
      <c r="E243" s="146" t="s">
        <v>3</v>
      </c>
      <c r="F243" s="147" t="s">
        <v>371</v>
      </c>
      <c r="H243" s="148">
        <v>96.751999999999995</v>
      </c>
      <c r="L243" s="145"/>
      <c r="M243" s="149"/>
      <c r="T243" s="150"/>
      <c r="V243" s="554"/>
      <c r="W243" s="554"/>
      <c r="X243" s="554"/>
      <c r="AT243" s="146" t="s">
        <v>149</v>
      </c>
      <c r="AU243" s="146" t="s">
        <v>138</v>
      </c>
      <c r="AV243" s="13" t="s">
        <v>80</v>
      </c>
      <c r="AW243" s="13" t="s">
        <v>30</v>
      </c>
      <c r="AX243" s="13" t="s">
        <v>78</v>
      </c>
      <c r="AY243" s="146" t="s">
        <v>137</v>
      </c>
    </row>
    <row r="244" spans="2:65" s="1" customFormat="1" ht="24.2" customHeight="1">
      <c r="B244" s="123"/>
      <c r="C244" s="124">
        <v>43</v>
      </c>
      <c r="D244" s="124" t="s">
        <v>140</v>
      </c>
      <c r="E244" s="125" t="s">
        <v>372</v>
      </c>
      <c r="F244" s="126" t="s">
        <v>373</v>
      </c>
      <c r="G244" s="127" t="s">
        <v>143</v>
      </c>
      <c r="H244" s="128">
        <v>129.666</v>
      </c>
      <c r="I244" s="129"/>
      <c r="J244" s="129">
        <f>ROUND(I244*H244,2)</f>
        <v>0</v>
      </c>
      <c r="K244" s="126" t="s">
        <v>144</v>
      </c>
      <c r="L244" s="29"/>
      <c r="M244" s="130" t="s">
        <v>3</v>
      </c>
      <c r="N244" s="131" t="s">
        <v>41</v>
      </c>
      <c r="O244" s="132">
        <v>0.08</v>
      </c>
      <c r="P244" s="132">
        <f>O244*H244</f>
        <v>10.373279999999999</v>
      </c>
      <c r="Q244" s="132">
        <v>0</v>
      </c>
      <c r="R244" s="132">
        <f>Q244*H244</f>
        <v>0</v>
      </c>
      <c r="S244" s="132">
        <v>0.01</v>
      </c>
      <c r="T244" s="133">
        <f>S244*H244</f>
        <v>1.2966599999999999</v>
      </c>
      <c r="V244" s="556">
        <f>J244</f>
        <v>0</v>
      </c>
      <c r="W244" s="546"/>
      <c r="X244" s="546"/>
      <c r="AR244" s="134" t="s">
        <v>145</v>
      </c>
      <c r="AT244" s="134" t="s">
        <v>140</v>
      </c>
      <c r="AU244" s="134" t="s">
        <v>138</v>
      </c>
      <c r="AY244" s="17" t="s">
        <v>137</v>
      </c>
      <c r="BE244" s="135">
        <f>IF(N244="základní",J244,0)</f>
        <v>0</v>
      </c>
      <c r="BF244" s="135">
        <f>IF(N244="snížená",J244,0)</f>
        <v>0</v>
      </c>
      <c r="BG244" s="135">
        <f>IF(N244="zákl. přenesená",J244,0)</f>
        <v>0</v>
      </c>
      <c r="BH244" s="135">
        <f>IF(N244="sníž. přenesená",J244,0)</f>
        <v>0</v>
      </c>
      <c r="BI244" s="135">
        <f>IF(N244="nulová",J244,0)</f>
        <v>0</v>
      </c>
      <c r="BJ244" s="17" t="s">
        <v>78</v>
      </c>
      <c r="BK244" s="135">
        <f>ROUND(I244*H244,2)</f>
        <v>0</v>
      </c>
      <c r="BL244" s="17" t="s">
        <v>145</v>
      </c>
      <c r="BM244" s="134" t="s">
        <v>374</v>
      </c>
    </row>
    <row r="245" spans="2:65" s="1" customFormat="1">
      <c r="B245" s="29"/>
      <c r="D245" s="136" t="s">
        <v>147</v>
      </c>
      <c r="F245" s="137" t="s">
        <v>375</v>
      </c>
      <c r="L245" s="29"/>
      <c r="M245" s="138"/>
      <c r="T245" s="49"/>
      <c r="V245" s="546"/>
      <c r="W245" s="546"/>
      <c r="X245" s="546"/>
      <c r="AT245" s="17" t="s">
        <v>147</v>
      </c>
      <c r="AU245" s="17" t="s">
        <v>138</v>
      </c>
    </row>
    <row r="246" spans="2:65" s="13" customFormat="1">
      <c r="B246" s="145"/>
      <c r="D246" s="140" t="s">
        <v>149</v>
      </c>
      <c r="E246" s="146" t="s">
        <v>3</v>
      </c>
      <c r="F246" s="147" t="s">
        <v>376</v>
      </c>
      <c r="H246" s="148">
        <v>15.039</v>
      </c>
      <c r="L246" s="145"/>
      <c r="M246" s="149"/>
      <c r="T246" s="150"/>
      <c r="V246" s="554"/>
      <c r="W246" s="554"/>
      <c r="X246" s="554"/>
      <c r="AT246" s="146" t="s">
        <v>149</v>
      </c>
      <c r="AU246" s="146" t="s">
        <v>138</v>
      </c>
      <c r="AV246" s="13" t="s">
        <v>80</v>
      </c>
      <c r="AW246" s="13" t="s">
        <v>30</v>
      </c>
      <c r="AX246" s="13" t="s">
        <v>70</v>
      </c>
      <c r="AY246" s="146" t="s">
        <v>137</v>
      </c>
    </row>
    <row r="247" spans="2:65" s="13" customFormat="1">
      <c r="B247" s="145"/>
      <c r="D247" s="140" t="s">
        <v>149</v>
      </c>
      <c r="E247" s="146" t="s">
        <v>3</v>
      </c>
      <c r="F247" s="147" t="s">
        <v>377</v>
      </c>
      <c r="H247" s="148">
        <v>-8.952</v>
      </c>
      <c r="L247" s="145"/>
      <c r="M247" s="149"/>
      <c r="T247" s="150"/>
      <c r="V247" s="554"/>
      <c r="W247" s="554"/>
      <c r="X247" s="554"/>
      <c r="AT247" s="146" t="s">
        <v>149</v>
      </c>
      <c r="AU247" s="146" t="s">
        <v>138</v>
      </c>
      <c r="AV247" s="13" t="s">
        <v>80</v>
      </c>
      <c r="AW247" s="13" t="s">
        <v>30</v>
      </c>
      <c r="AX247" s="13" t="s">
        <v>70</v>
      </c>
      <c r="AY247" s="146" t="s">
        <v>137</v>
      </c>
    </row>
    <row r="248" spans="2:65" s="13" customFormat="1">
      <c r="B248" s="145"/>
      <c r="D248" s="140" t="s">
        <v>149</v>
      </c>
      <c r="E248" s="146" t="s">
        <v>3</v>
      </c>
      <c r="F248" s="147" t="s">
        <v>378</v>
      </c>
      <c r="H248" s="148">
        <v>4.4000000000000004</v>
      </c>
      <c r="L248" s="145"/>
      <c r="M248" s="149"/>
      <c r="T248" s="150"/>
      <c r="V248" s="554"/>
      <c r="W248" s="554"/>
      <c r="X248" s="554"/>
      <c r="AT248" s="146" t="s">
        <v>149</v>
      </c>
      <c r="AU248" s="146" t="s">
        <v>138</v>
      </c>
      <c r="AV248" s="13" t="s">
        <v>80</v>
      </c>
      <c r="AW248" s="13" t="s">
        <v>30</v>
      </c>
      <c r="AX248" s="13" t="s">
        <v>70</v>
      </c>
      <c r="AY248" s="146" t="s">
        <v>137</v>
      </c>
    </row>
    <row r="249" spans="2:65" s="13" customFormat="1">
      <c r="B249" s="145"/>
      <c r="D249" s="140" t="s">
        <v>149</v>
      </c>
      <c r="E249" s="146" t="s">
        <v>3</v>
      </c>
      <c r="F249" s="147" t="s">
        <v>379</v>
      </c>
      <c r="H249" s="148">
        <v>71.438999999999993</v>
      </c>
      <c r="L249" s="145"/>
      <c r="M249" s="149"/>
      <c r="T249" s="150"/>
      <c r="V249" s="554"/>
      <c r="W249" s="554"/>
      <c r="X249" s="554"/>
      <c r="AT249" s="146" t="s">
        <v>149</v>
      </c>
      <c r="AU249" s="146" t="s">
        <v>138</v>
      </c>
      <c r="AV249" s="13" t="s">
        <v>80</v>
      </c>
      <c r="AW249" s="13" t="s">
        <v>30</v>
      </c>
      <c r="AX249" s="13" t="s">
        <v>70</v>
      </c>
      <c r="AY249" s="146" t="s">
        <v>137</v>
      </c>
    </row>
    <row r="250" spans="2:65" s="13" customFormat="1">
      <c r="B250" s="145"/>
      <c r="D250" s="140" t="s">
        <v>149</v>
      </c>
      <c r="E250" s="146" t="s">
        <v>3</v>
      </c>
      <c r="F250" s="147" t="s">
        <v>380</v>
      </c>
      <c r="H250" s="148">
        <v>4.96</v>
      </c>
      <c r="L250" s="145"/>
      <c r="M250" s="149"/>
      <c r="T250" s="150"/>
      <c r="V250" s="554"/>
      <c r="W250" s="554"/>
      <c r="X250" s="554"/>
      <c r="AT250" s="146" t="s">
        <v>149</v>
      </c>
      <c r="AU250" s="146" t="s">
        <v>138</v>
      </c>
      <c r="AV250" s="13" t="s">
        <v>80</v>
      </c>
      <c r="AW250" s="13" t="s">
        <v>30</v>
      </c>
      <c r="AX250" s="13" t="s">
        <v>70</v>
      </c>
      <c r="AY250" s="146" t="s">
        <v>137</v>
      </c>
    </row>
    <row r="251" spans="2:65" s="13" customFormat="1">
      <c r="B251" s="145"/>
      <c r="D251" s="140" t="s">
        <v>149</v>
      </c>
      <c r="E251" s="146" t="s">
        <v>3</v>
      </c>
      <c r="F251" s="147" t="s">
        <v>381</v>
      </c>
      <c r="H251" s="148">
        <v>68.471000000000004</v>
      </c>
      <c r="L251" s="145"/>
      <c r="M251" s="149"/>
      <c r="T251" s="150"/>
      <c r="V251" s="554"/>
      <c r="W251" s="554"/>
      <c r="X251" s="554"/>
      <c r="AT251" s="146" t="s">
        <v>149</v>
      </c>
      <c r="AU251" s="146" t="s">
        <v>138</v>
      </c>
      <c r="AV251" s="13" t="s">
        <v>80</v>
      </c>
      <c r="AW251" s="13" t="s">
        <v>30</v>
      </c>
      <c r="AX251" s="13" t="s">
        <v>70</v>
      </c>
      <c r="AY251" s="146" t="s">
        <v>137</v>
      </c>
    </row>
    <row r="252" spans="2:65" s="13" customFormat="1">
      <c r="B252" s="145"/>
      <c r="D252" s="140" t="s">
        <v>149</v>
      </c>
      <c r="E252" s="146" t="s">
        <v>3</v>
      </c>
      <c r="F252" s="147" t="s">
        <v>382</v>
      </c>
      <c r="H252" s="148">
        <v>4.6399999999999997</v>
      </c>
      <c r="L252" s="145"/>
      <c r="M252" s="149"/>
      <c r="T252" s="150"/>
      <c r="V252" s="554"/>
      <c r="W252" s="554"/>
      <c r="X252" s="554"/>
      <c r="AT252" s="146" t="s">
        <v>149</v>
      </c>
      <c r="AU252" s="146" t="s">
        <v>138</v>
      </c>
      <c r="AV252" s="13" t="s">
        <v>80</v>
      </c>
      <c r="AW252" s="13" t="s">
        <v>30</v>
      </c>
      <c r="AX252" s="13" t="s">
        <v>70</v>
      </c>
      <c r="AY252" s="146" t="s">
        <v>137</v>
      </c>
    </row>
    <row r="253" spans="2:65" s="13" customFormat="1">
      <c r="B253" s="145"/>
      <c r="D253" s="140" t="s">
        <v>149</v>
      </c>
      <c r="E253" s="146" t="s">
        <v>3</v>
      </c>
      <c r="F253" s="147" t="s">
        <v>383</v>
      </c>
      <c r="H253" s="148">
        <v>65.2</v>
      </c>
      <c r="L253" s="145"/>
      <c r="M253" s="149"/>
      <c r="T253" s="150"/>
      <c r="V253" s="554"/>
      <c r="W253" s="554"/>
      <c r="X253" s="554"/>
      <c r="AT253" s="146" t="s">
        <v>149</v>
      </c>
      <c r="AU253" s="146" t="s">
        <v>138</v>
      </c>
      <c r="AV253" s="13" t="s">
        <v>80</v>
      </c>
      <c r="AW253" s="13" t="s">
        <v>30</v>
      </c>
      <c r="AX253" s="13" t="s">
        <v>70</v>
      </c>
      <c r="AY253" s="146" t="s">
        <v>137</v>
      </c>
    </row>
    <row r="254" spans="2:65" s="13" customFormat="1">
      <c r="B254" s="145"/>
      <c r="D254" s="140" t="s">
        <v>149</v>
      </c>
      <c r="E254" s="146" t="s">
        <v>3</v>
      </c>
      <c r="F254" s="147" t="s">
        <v>384</v>
      </c>
      <c r="H254" s="148">
        <v>-16.32</v>
      </c>
      <c r="L254" s="145"/>
      <c r="M254" s="149"/>
      <c r="T254" s="150"/>
      <c r="V254" s="554"/>
      <c r="W254" s="554"/>
      <c r="X254" s="554"/>
      <c r="AT254" s="146" t="s">
        <v>149</v>
      </c>
      <c r="AU254" s="146" t="s">
        <v>138</v>
      </c>
      <c r="AV254" s="13" t="s">
        <v>80</v>
      </c>
      <c r="AW254" s="13" t="s">
        <v>30</v>
      </c>
      <c r="AX254" s="13" t="s">
        <v>70</v>
      </c>
      <c r="AY254" s="146" t="s">
        <v>137</v>
      </c>
    </row>
    <row r="255" spans="2:65" s="13" customFormat="1">
      <c r="B255" s="145"/>
      <c r="D255" s="140" t="s">
        <v>149</v>
      </c>
      <c r="E255" s="146" t="s">
        <v>3</v>
      </c>
      <c r="F255" s="147" t="s">
        <v>385</v>
      </c>
      <c r="H255" s="148">
        <v>-5.92</v>
      </c>
      <c r="L255" s="145"/>
      <c r="M255" s="149"/>
      <c r="T255" s="150"/>
      <c r="V255" s="554"/>
      <c r="W255" s="554"/>
      <c r="X255" s="554"/>
      <c r="AT255" s="146" t="s">
        <v>149</v>
      </c>
      <c r="AU255" s="146" t="s">
        <v>138</v>
      </c>
      <c r="AV255" s="13" t="s">
        <v>80</v>
      </c>
      <c r="AW255" s="13" t="s">
        <v>30</v>
      </c>
      <c r="AX255" s="13" t="s">
        <v>70</v>
      </c>
      <c r="AY255" s="146" t="s">
        <v>137</v>
      </c>
    </row>
    <row r="256" spans="2:65" s="12" customFormat="1">
      <c r="B256" s="139"/>
      <c r="D256" s="140" t="s">
        <v>149</v>
      </c>
      <c r="E256" s="141" t="s">
        <v>3</v>
      </c>
      <c r="F256" s="142" t="s">
        <v>386</v>
      </c>
      <c r="H256" s="141" t="s">
        <v>3</v>
      </c>
      <c r="L256" s="139"/>
      <c r="M256" s="143"/>
      <c r="T256" s="144"/>
      <c r="V256" s="553"/>
      <c r="W256" s="553"/>
      <c r="X256" s="553"/>
      <c r="AT256" s="141" t="s">
        <v>149</v>
      </c>
      <c r="AU256" s="141" t="s">
        <v>138</v>
      </c>
      <c r="AV256" s="12" t="s">
        <v>78</v>
      </c>
      <c r="AW256" s="12" t="s">
        <v>30</v>
      </c>
      <c r="AX256" s="12" t="s">
        <v>70</v>
      </c>
      <c r="AY256" s="141" t="s">
        <v>137</v>
      </c>
    </row>
    <row r="257" spans="2:65" s="13" customFormat="1">
      <c r="B257" s="145"/>
      <c r="D257" s="140" t="s">
        <v>149</v>
      </c>
      <c r="E257" s="146" t="s">
        <v>3</v>
      </c>
      <c r="F257" s="147" t="s">
        <v>387</v>
      </c>
      <c r="H257" s="148">
        <v>-12.744</v>
      </c>
      <c r="L257" s="145"/>
      <c r="M257" s="149"/>
      <c r="T257" s="150"/>
      <c r="V257" s="554"/>
      <c r="W257" s="554"/>
      <c r="X257" s="554"/>
      <c r="AT257" s="146" t="s">
        <v>149</v>
      </c>
      <c r="AU257" s="146" t="s">
        <v>138</v>
      </c>
      <c r="AV257" s="13" t="s">
        <v>80</v>
      </c>
      <c r="AW257" s="13" t="s">
        <v>30</v>
      </c>
      <c r="AX257" s="13" t="s">
        <v>70</v>
      </c>
      <c r="AY257" s="146" t="s">
        <v>137</v>
      </c>
    </row>
    <row r="258" spans="2:65" s="13" customFormat="1">
      <c r="B258" s="145"/>
      <c r="D258" s="140" t="s">
        <v>149</v>
      </c>
      <c r="E258" s="146" t="s">
        <v>3</v>
      </c>
      <c r="F258" s="147" t="s">
        <v>388</v>
      </c>
      <c r="H258" s="148">
        <v>-28.13</v>
      </c>
      <c r="L258" s="145"/>
      <c r="M258" s="149"/>
      <c r="T258" s="150"/>
      <c r="V258" s="554"/>
      <c r="W258" s="554"/>
      <c r="X258" s="554"/>
      <c r="AT258" s="146" t="s">
        <v>149</v>
      </c>
      <c r="AU258" s="146" t="s">
        <v>138</v>
      </c>
      <c r="AV258" s="13" t="s">
        <v>80</v>
      </c>
      <c r="AW258" s="13" t="s">
        <v>30</v>
      </c>
      <c r="AX258" s="13" t="s">
        <v>70</v>
      </c>
      <c r="AY258" s="146" t="s">
        <v>137</v>
      </c>
    </row>
    <row r="259" spans="2:65" s="14" customFormat="1">
      <c r="B259" s="160"/>
      <c r="D259" s="140" t="s">
        <v>149</v>
      </c>
      <c r="E259" s="161" t="s">
        <v>3</v>
      </c>
      <c r="F259" s="162" t="s">
        <v>186</v>
      </c>
      <c r="H259" s="163">
        <v>162.083</v>
      </c>
      <c r="L259" s="160"/>
      <c r="M259" s="164"/>
      <c r="T259" s="165"/>
      <c r="V259" s="557"/>
      <c r="W259" s="557"/>
      <c r="X259" s="557"/>
      <c r="AT259" s="161" t="s">
        <v>149</v>
      </c>
      <c r="AU259" s="161" t="s">
        <v>138</v>
      </c>
      <c r="AV259" s="14" t="s">
        <v>145</v>
      </c>
      <c r="AW259" s="14" t="s">
        <v>30</v>
      </c>
      <c r="AX259" s="14" t="s">
        <v>70</v>
      </c>
      <c r="AY259" s="161" t="s">
        <v>137</v>
      </c>
    </row>
    <row r="260" spans="2:65" s="13" customFormat="1">
      <c r="B260" s="145"/>
      <c r="D260" s="140" t="s">
        <v>149</v>
      </c>
      <c r="E260" s="146" t="s">
        <v>3</v>
      </c>
      <c r="F260" s="147" t="s">
        <v>389</v>
      </c>
      <c r="H260" s="148">
        <v>129.666</v>
      </c>
      <c r="L260" s="145"/>
      <c r="M260" s="149"/>
      <c r="T260" s="150"/>
      <c r="V260" s="554"/>
      <c r="W260" s="554"/>
      <c r="X260" s="554"/>
      <c r="AT260" s="146" t="s">
        <v>149</v>
      </c>
      <c r="AU260" s="146" t="s">
        <v>138</v>
      </c>
      <c r="AV260" s="13" t="s">
        <v>80</v>
      </c>
      <c r="AW260" s="13" t="s">
        <v>30</v>
      </c>
      <c r="AX260" s="13" t="s">
        <v>78</v>
      </c>
      <c r="AY260" s="146" t="s">
        <v>137</v>
      </c>
    </row>
    <row r="261" spans="2:65" s="1" customFormat="1" ht="24.2" customHeight="1">
      <c r="B261" s="123"/>
      <c r="C261" s="124">
        <v>44</v>
      </c>
      <c r="D261" s="124" t="s">
        <v>140</v>
      </c>
      <c r="E261" s="125" t="s">
        <v>390</v>
      </c>
      <c r="F261" s="126" t="s">
        <v>391</v>
      </c>
      <c r="G261" s="127" t="s">
        <v>143</v>
      </c>
      <c r="H261" s="128">
        <v>32.417000000000002</v>
      </c>
      <c r="I261" s="129"/>
      <c r="J261" s="129">
        <f>ROUND(I261*H261,2)</f>
        <v>0</v>
      </c>
      <c r="K261" s="126" t="s">
        <v>144</v>
      </c>
      <c r="L261" s="29"/>
      <c r="M261" s="130" t="s">
        <v>3</v>
      </c>
      <c r="N261" s="131" t="s">
        <v>41</v>
      </c>
      <c r="O261" s="132">
        <v>0.26</v>
      </c>
      <c r="P261" s="132">
        <f>O261*H261</f>
        <v>8.4284200000000009</v>
      </c>
      <c r="Q261" s="132">
        <v>0</v>
      </c>
      <c r="R261" s="132">
        <f>Q261*H261</f>
        <v>0</v>
      </c>
      <c r="S261" s="132">
        <v>4.5999999999999999E-2</v>
      </c>
      <c r="T261" s="133">
        <f>S261*H261</f>
        <v>1.491182</v>
      </c>
      <c r="V261" s="556">
        <f>J261</f>
        <v>0</v>
      </c>
      <c r="W261" s="546"/>
      <c r="X261" s="546"/>
      <c r="AR261" s="134" t="s">
        <v>145</v>
      </c>
      <c r="AT261" s="134" t="s">
        <v>140</v>
      </c>
      <c r="AU261" s="134" t="s">
        <v>138</v>
      </c>
      <c r="AY261" s="17" t="s">
        <v>137</v>
      </c>
      <c r="BE261" s="135">
        <f>IF(N261="základní",J261,0)</f>
        <v>0</v>
      </c>
      <c r="BF261" s="135">
        <f>IF(N261="snížená",J261,0)</f>
        <v>0</v>
      </c>
      <c r="BG261" s="135">
        <f>IF(N261="zákl. přenesená",J261,0)</f>
        <v>0</v>
      </c>
      <c r="BH261" s="135">
        <f>IF(N261="sníž. přenesená",J261,0)</f>
        <v>0</v>
      </c>
      <c r="BI261" s="135">
        <f>IF(N261="nulová",J261,0)</f>
        <v>0</v>
      </c>
      <c r="BJ261" s="17" t="s">
        <v>78</v>
      </c>
      <c r="BK261" s="135">
        <f>ROUND(I261*H261,2)</f>
        <v>0</v>
      </c>
      <c r="BL261" s="17" t="s">
        <v>145</v>
      </c>
      <c r="BM261" s="134" t="s">
        <v>392</v>
      </c>
    </row>
    <row r="262" spans="2:65" s="1" customFormat="1">
      <c r="B262" s="29"/>
      <c r="D262" s="136" t="s">
        <v>147</v>
      </c>
      <c r="F262" s="137" t="s">
        <v>393</v>
      </c>
      <c r="L262" s="29"/>
      <c r="M262" s="138"/>
      <c r="T262" s="49"/>
      <c r="V262" s="546"/>
      <c r="W262" s="546"/>
      <c r="X262" s="546"/>
      <c r="AT262" s="17" t="s">
        <v>147</v>
      </c>
      <c r="AU262" s="17" t="s">
        <v>138</v>
      </c>
    </row>
    <row r="263" spans="2:65" s="12" customFormat="1">
      <c r="B263" s="139"/>
      <c r="D263" s="140" t="s">
        <v>149</v>
      </c>
      <c r="E263" s="141" t="s">
        <v>3</v>
      </c>
      <c r="F263" s="142" t="s">
        <v>394</v>
      </c>
      <c r="H263" s="141" t="s">
        <v>3</v>
      </c>
      <c r="L263" s="139"/>
      <c r="M263" s="143"/>
      <c r="T263" s="144"/>
      <c r="V263" s="553"/>
      <c r="W263" s="553"/>
      <c r="X263" s="553"/>
      <c r="AT263" s="141" t="s">
        <v>149</v>
      </c>
      <c r="AU263" s="141" t="s">
        <v>138</v>
      </c>
      <c r="AV263" s="12" t="s">
        <v>78</v>
      </c>
      <c r="AW263" s="12" t="s">
        <v>30</v>
      </c>
      <c r="AX263" s="12" t="s">
        <v>70</v>
      </c>
      <c r="AY263" s="141" t="s">
        <v>137</v>
      </c>
    </row>
    <row r="264" spans="2:65" s="13" customFormat="1">
      <c r="B264" s="145"/>
      <c r="D264" s="140" t="s">
        <v>149</v>
      </c>
      <c r="E264" s="146" t="s">
        <v>3</v>
      </c>
      <c r="F264" s="147" t="s">
        <v>395</v>
      </c>
      <c r="H264" s="148">
        <v>32.417000000000002</v>
      </c>
      <c r="L264" s="145"/>
      <c r="M264" s="149"/>
      <c r="T264" s="150"/>
      <c r="V264" s="554"/>
      <c r="W264" s="554"/>
      <c r="X264" s="554"/>
      <c r="AT264" s="146" t="s">
        <v>149</v>
      </c>
      <c r="AU264" s="146" t="s">
        <v>138</v>
      </c>
      <c r="AV264" s="13" t="s">
        <v>80</v>
      </c>
      <c r="AW264" s="13" t="s">
        <v>30</v>
      </c>
      <c r="AX264" s="13" t="s">
        <v>78</v>
      </c>
      <c r="AY264" s="146" t="s">
        <v>137</v>
      </c>
    </row>
    <row r="265" spans="2:65" s="1" customFormat="1" ht="24.2" customHeight="1">
      <c r="B265" s="123"/>
      <c r="C265" s="124">
        <v>45</v>
      </c>
      <c r="D265" s="124" t="s">
        <v>140</v>
      </c>
      <c r="E265" s="125" t="s">
        <v>390</v>
      </c>
      <c r="F265" s="126" t="s">
        <v>391</v>
      </c>
      <c r="G265" s="127" t="s">
        <v>143</v>
      </c>
      <c r="H265" s="128">
        <v>28.46</v>
      </c>
      <c r="I265" s="129"/>
      <c r="J265" s="129">
        <f>ROUND(I265*H265,2)</f>
        <v>0</v>
      </c>
      <c r="K265" s="126" t="s">
        <v>144</v>
      </c>
      <c r="L265" s="29"/>
      <c r="M265" s="130" t="s">
        <v>3</v>
      </c>
      <c r="N265" s="131" t="s">
        <v>41</v>
      </c>
      <c r="O265" s="132">
        <v>0.26</v>
      </c>
      <c r="P265" s="132">
        <f>O265*H265</f>
        <v>7.3996000000000004</v>
      </c>
      <c r="Q265" s="132">
        <v>0</v>
      </c>
      <c r="R265" s="132">
        <f>Q265*H265</f>
        <v>0</v>
      </c>
      <c r="S265" s="132">
        <v>4.5999999999999999E-2</v>
      </c>
      <c r="T265" s="133">
        <f>S265*H265</f>
        <v>1.3091600000000001</v>
      </c>
      <c r="V265" s="556">
        <f>J265</f>
        <v>0</v>
      </c>
      <c r="W265" s="546"/>
      <c r="X265" s="546"/>
      <c r="AR265" s="134" t="s">
        <v>145</v>
      </c>
      <c r="AT265" s="134" t="s">
        <v>140</v>
      </c>
      <c r="AU265" s="134" t="s">
        <v>138</v>
      </c>
      <c r="AY265" s="17" t="s">
        <v>137</v>
      </c>
      <c r="BE265" s="135">
        <f>IF(N265="základní",J265,0)</f>
        <v>0</v>
      </c>
      <c r="BF265" s="135">
        <f>IF(N265="snížená",J265,0)</f>
        <v>0</v>
      </c>
      <c r="BG265" s="135">
        <f>IF(N265="zákl. přenesená",J265,0)</f>
        <v>0</v>
      </c>
      <c r="BH265" s="135">
        <f>IF(N265="sníž. přenesená",J265,0)</f>
        <v>0</v>
      </c>
      <c r="BI265" s="135">
        <f>IF(N265="nulová",J265,0)</f>
        <v>0</v>
      </c>
      <c r="BJ265" s="17" t="s">
        <v>78</v>
      </c>
      <c r="BK265" s="135">
        <f>ROUND(I265*H265,2)</f>
        <v>0</v>
      </c>
      <c r="BL265" s="17" t="s">
        <v>145</v>
      </c>
      <c r="BM265" s="134" t="s">
        <v>396</v>
      </c>
    </row>
    <row r="266" spans="2:65" s="1" customFormat="1">
      <c r="B266" s="29"/>
      <c r="D266" s="136" t="s">
        <v>147</v>
      </c>
      <c r="F266" s="137" t="s">
        <v>393</v>
      </c>
      <c r="J266" s="135"/>
      <c r="L266" s="29"/>
      <c r="M266" s="138"/>
      <c r="T266" s="49"/>
      <c r="V266" s="546"/>
      <c r="W266" s="546"/>
      <c r="X266" s="546"/>
      <c r="AT266" s="17" t="s">
        <v>147</v>
      </c>
      <c r="AU266" s="17" t="s">
        <v>138</v>
      </c>
    </row>
    <row r="267" spans="2:65" s="12" customFormat="1">
      <c r="B267" s="139"/>
      <c r="D267" s="140" t="s">
        <v>149</v>
      </c>
      <c r="E267" s="141" t="s">
        <v>3</v>
      </c>
      <c r="F267" s="142" t="s">
        <v>397</v>
      </c>
      <c r="H267" s="141" t="s">
        <v>3</v>
      </c>
      <c r="L267" s="139"/>
      <c r="M267" s="143"/>
      <c r="T267" s="144"/>
      <c r="V267" s="553"/>
      <c r="W267" s="553"/>
      <c r="X267" s="553"/>
      <c r="AT267" s="141" t="s">
        <v>149</v>
      </c>
      <c r="AU267" s="141" t="s">
        <v>138</v>
      </c>
      <c r="AV267" s="12" t="s">
        <v>78</v>
      </c>
      <c r="AW267" s="12" t="s">
        <v>30</v>
      </c>
      <c r="AX267" s="12" t="s">
        <v>70</v>
      </c>
      <c r="AY267" s="141" t="s">
        <v>137</v>
      </c>
    </row>
    <row r="268" spans="2:65" s="13" customFormat="1">
      <c r="B268" s="145"/>
      <c r="D268" s="140" t="s">
        <v>149</v>
      </c>
      <c r="E268" s="146" t="s">
        <v>3</v>
      </c>
      <c r="F268" s="147" t="s">
        <v>398</v>
      </c>
      <c r="H268" s="148">
        <v>28.46</v>
      </c>
      <c r="L268" s="145"/>
      <c r="M268" s="149"/>
      <c r="T268" s="150"/>
      <c r="V268" s="554"/>
      <c r="W268" s="554"/>
      <c r="X268" s="554"/>
      <c r="AT268" s="146" t="s">
        <v>149</v>
      </c>
      <c r="AU268" s="146" t="s">
        <v>138</v>
      </c>
      <c r="AV268" s="13" t="s">
        <v>80</v>
      </c>
      <c r="AW268" s="13" t="s">
        <v>30</v>
      </c>
      <c r="AX268" s="13" t="s">
        <v>78</v>
      </c>
      <c r="AY268" s="146" t="s">
        <v>137</v>
      </c>
    </row>
    <row r="269" spans="2:65" s="11" customFormat="1" ht="20.85" customHeight="1">
      <c r="B269" s="112"/>
      <c r="D269" s="113" t="s">
        <v>69</v>
      </c>
      <c r="E269" s="121" t="s">
        <v>399</v>
      </c>
      <c r="F269" s="121" t="s">
        <v>400</v>
      </c>
      <c r="J269" s="122">
        <f>BK269</f>
        <v>0</v>
      </c>
      <c r="L269" s="112"/>
      <c r="M269" s="116"/>
      <c r="P269" s="117">
        <f>SUM(P270:P278)</f>
        <v>39.324747000000002</v>
      </c>
      <c r="R269" s="117">
        <f>SUM(R270:R278)</f>
        <v>0</v>
      </c>
      <c r="T269" s="118">
        <f>SUM(T270:T278)</f>
        <v>0</v>
      </c>
      <c r="V269" s="555">
        <f>J269</f>
        <v>0</v>
      </c>
      <c r="W269" s="552"/>
      <c r="X269" s="552"/>
      <c r="AR269" s="113" t="s">
        <v>78</v>
      </c>
      <c r="AT269" s="119" t="s">
        <v>69</v>
      </c>
      <c r="AU269" s="119" t="s">
        <v>80</v>
      </c>
      <c r="AY269" s="113" t="s">
        <v>137</v>
      </c>
      <c r="BK269" s="120">
        <f>SUM(BK270:BK278)</f>
        <v>0</v>
      </c>
    </row>
    <row r="270" spans="2:65" s="1" customFormat="1" ht="24.2" customHeight="1">
      <c r="B270" s="123"/>
      <c r="C270" s="124">
        <v>46</v>
      </c>
      <c r="D270" s="124" t="s">
        <v>140</v>
      </c>
      <c r="E270" s="125" t="s">
        <v>401</v>
      </c>
      <c r="F270" s="126" t="s">
        <v>402</v>
      </c>
      <c r="G270" s="127" t="s">
        <v>238</v>
      </c>
      <c r="H270" s="128">
        <v>13.803000000000001</v>
      </c>
      <c r="I270" s="129"/>
      <c r="J270" s="129">
        <f>ROUND(I270*H270,2)</f>
        <v>0</v>
      </c>
      <c r="K270" s="126" t="s">
        <v>144</v>
      </c>
      <c r="L270" s="29"/>
      <c r="M270" s="130" t="s">
        <v>3</v>
      </c>
      <c r="N270" s="131" t="s">
        <v>41</v>
      </c>
      <c r="O270" s="132">
        <v>2.42</v>
      </c>
      <c r="P270" s="132">
        <f>O270*H270</f>
        <v>33.403260000000003</v>
      </c>
      <c r="Q270" s="132">
        <v>0</v>
      </c>
      <c r="R270" s="132">
        <f>Q270*H270</f>
        <v>0</v>
      </c>
      <c r="S270" s="132">
        <v>0</v>
      </c>
      <c r="T270" s="133">
        <f>S270*H270</f>
        <v>0</v>
      </c>
      <c r="V270" s="556">
        <f>J270</f>
        <v>0</v>
      </c>
      <c r="W270" s="546"/>
      <c r="X270" s="546"/>
      <c r="AR270" s="134" t="s">
        <v>145</v>
      </c>
      <c r="AT270" s="134" t="s">
        <v>140</v>
      </c>
      <c r="AU270" s="134" t="s">
        <v>138</v>
      </c>
      <c r="AY270" s="17" t="s">
        <v>137</v>
      </c>
      <c r="BE270" s="135">
        <f>IF(N270="základní",J270,0)</f>
        <v>0</v>
      </c>
      <c r="BF270" s="135">
        <f>IF(N270="snížená",J270,0)</f>
        <v>0</v>
      </c>
      <c r="BG270" s="135">
        <f>IF(N270="zákl. přenesená",J270,0)</f>
        <v>0</v>
      </c>
      <c r="BH270" s="135">
        <f>IF(N270="sníž. přenesená",J270,0)</f>
        <v>0</v>
      </c>
      <c r="BI270" s="135">
        <f>IF(N270="nulová",J270,0)</f>
        <v>0</v>
      </c>
      <c r="BJ270" s="17" t="s">
        <v>78</v>
      </c>
      <c r="BK270" s="135">
        <f>ROUND(I270*H270,2)</f>
        <v>0</v>
      </c>
      <c r="BL270" s="17" t="s">
        <v>145</v>
      </c>
      <c r="BM270" s="134" t="s">
        <v>403</v>
      </c>
    </row>
    <row r="271" spans="2:65" s="1" customFormat="1">
      <c r="B271" s="29"/>
      <c r="D271" s="136" t="s">
        <v>147</v>
      </c>
      <c r="F271" s="137" t="s">
        <v>404</v>
      </c>
      <c r="L271" s="29"/>
      <c r="M271" s="138"/>
      <c r="T271" s="49"/>
      <c r="V271" s="546"/>
      <c r="W271" s="546"/>
      <c r="X271" s="546"/>
      <c r="AT271" s="17" t="s">
        <v>147</v>
      </c>
      <c r="AU271" s="17" t="s">
        <v>138</v>
      </c>
    </row>
    <row r="272" spans="2:65" s="1" customFormat="1" ht="24.2" customHeight="1">
      <c r="B272" s="123"/>
      <c r="C272" s="124">
        <v>47</v>
      </c>
      <c r="D272" s="124" t="s">
        <v>140</v>
      </c>
      <c r="E272" s="125" t="s">
        <v>405</v>
      </c>
      <c r="F272" s="126" t="s">
        <v>406</v>
      </c>
      <c r="G272" s="127" t="s">
        <v>238</v>
      </c>
      <c r="H272" s="128">
        <v>400.28699999999998</v>
      </c>
      <c r="I272" s="129"/>
      <c r="J272" s="129">
        <f>ROUND(I272*H272,2)</f>
        <v>0</v>
      </c>
      <c r="K272" s="126" t="s">
        <v>144</v>
      </c>
      <c r="L272" s="29"/>
      <c r="M272" s="130" t="s">
        <v>3</v>
      </c>
      <c r="N272" s="131" t="s">
        <v>41</v>
      </c>
      <c r="O272" s="132">
        <v>6.0000000000000001E-3</v>
      </c>
      <c r="P272" s="132">
        <f>O272*H272</f>
        <v>2.4017219999999999</v>
      </c>
      <c r="Q272" s="132">
        <v>0</v>
      </c>
      <c r="R272" s="132">
        <f>Q272*H272</f>
        <v>0</v>
      </c>
      <c r="S272" s="132">
        <v>0</v>
      </c>
      <c r="T272" s="133">
        <f>S272*H272</f>
        <v>0</v>
      </c>
      <c r="V272" s="556">
        <f>J272</f>
        <v>0</v>
      </c>
      <c r="W272" s="546"/>
      <c r="X272" s="546"/>
      <c r="AR272" s="134" t="s">
        <v>145</v>
      </c>
      <c r="AT272" s="134" t="s">
        <v>140</v>
      </c>
      <c r="AU272" s="134" t="s">
        <v>138</v>
      </c>
      <c r="AY272" s="17" t="s">
        <v>137</v>
      </c>
      <c r="BE272" s="135">
        <f>IF(N272="základní",J272,0)</f>
        <v>0</v>
      </c>
      <c r="BF272" s="135">
        <f>IF(N272="snížená",J272,0)</f>
        <v>0</v>
      </c>
      <c r="BG272" s="135">
        <f>IF(N272="zákl. přenesená",J272,0)</f>
        <v>0</v>
      </c>
      <c r="BH272" s="135">
        <f>IF(N272="sníž. přenesená",J272,0)</f>
        <v>0</v>
      </c>
      <c r="BI272" s="135">
        <f>IF(N272="nulová",J272,0)</f>
        <v>0</v>
      </c>
      <c r="BJ272" s="17" t="s">
        <v>78</v>
      </c>
      <c r="BK272" s="135">
        <f>ROUND(I272*H272,2)</f>
        <v>0</v>
      </c>
      <c r="BL272" s="17" t="s">
        <v>145</v>
      </c>
      <c r="BM272" s="134" t="s">
        <v>407</v>
      </c>
    </row>
    <row r="273" spans="2:65" s="1" customFormat="1">
      <c r="B273" s="29"/>
      <c r="D273" s="136" t="s">
        <v>147</v>
      </c>
      <c r="F273" s="137" t="s">
        <v>408</v>
      </c>
      <c r="L273" s="29"/>
      <c r="M273" s="138"/>
      <c r="T273" s="49"/>
      <c r="V273" s="546"/>
      <c r="W273" s="546"/>
      <c r="X273" s="546"/>
      <c r="AT273" s="17" t="s">
        <v>147</v>
      </c>
      <c r="AU273" s="17" t="s">
        <v>138</v>
      </c>
    </row>
    <row r="274" spans="2:65" s="13" customFormat="1">
      <c r="B274" s="145"/>
      <c r="D274" s="140" t="s">
        <v>149</v>
      </c>
      <c r="E274" s="146" t="s">
        <v>3</v>
      </c>
      <c r="F274" s="147" t="s">
        <v>409</v>
      </c>
      <c r="H274" s="148">
        <v>400.28699999999998</v>
      </c>
      <c r="L274" s="145"/>
      <c r="M274" s="149"/>
      <c r="T274" s="150"/>
      <c r="V274" s="554"/>
      <c r="W274" s="554"/>
      <c r="X274" s="554"/>
      <c r="AT274" s="146" t="s">
        <v>149</v>
      </c>
      <c r="AU274" s="146" t="s">
        <v>138</v>
      </c>
      <c r="AV274" s="13" t="s">
        <v>80</v>
      </c>
      <c r="AW274" s="13" t="s">
        <v>30</v>
      </c>
      <c r="AX274" s="13" t="s">
        <v>78</v>
      </c>
      <c r="AY274" s="146" t="s">
        <v>137</v>
      </c>
    </row>
    <row r="275" spans="2:65" s="1" customFormat="1" ht="21.75" customHeight="1">
      <c r="B275" s="123"/>
      <c r="C275" s="124">
        <v>48</v>
      </c>
      <c r="D275" s="124" t="s">
        <v>140</v>
      </c>
      <c r="E275" s="125" t="s">
        <v>410</v>
      </c>
      <c r="F275" s="126" t="s">
        <v>411</v>
      </c>
      <c r="G275" s="127" t="s">
        <v>238</v>
      </c>
      <c r="H275" s="128">
        <v>13.803000000000001</v>
      </c>
      <c r="I275" s="129"/>
      <c r="J275" s="129">
        <f>ROUND(I275*H275,2)</f>
        <v>0</v>
      </c>
      <c r="K275" s="126" t="s">
        <v>144</v>
      </c>
      <c r="L275" s="29"/>
      <c r="M275" s="130" t="s">
        <v>3</v>
      </c>
      <c r="N275" s="131" t="s">
        <v>41</v>
      </c>
      <c r="O275" s="132">
        <v>0.255</v>
      </c>
      <c r="P275" s="132">
        <f>O275*H275</f>
        <v>3.5197650000000005</v>
      </c>
      <c r="Q275" s="132">
        <v>0</v>
      </c>
      <c r="R275" s="132">
        <f>Q275*H275</f>
        <v>0</v>
      </c>
      <c r="S275" s="132">
        <v>0</v>
      </c>
      <c r="T275" s="133">
        <f>S275*H275</f>
        <v>0</v>
      </c>
      <c r="V275" s="556">
        <f>J275</f>
        <v>0</v>
      </c>
      <c r="W275" s="546"/>
      <c r="X275" s="546"/>
      <c r="AR275" s="134" t="s">
        <v>145</v>
      </c>
      <c r="AT275" s="134" t="s">
        <v>140</v>
      </c>
      <c r="AU275" s="134" t="s">
        <v>138</v>
      </c>
      <c r="AY275" s="17" t="s">
        <v>137</v>
      </c>
      <c r="BE275" s="135">
        <f>IF(N275="základní",J275,0)</f>
        <v>0</v>
      </c>
      <c r="BF275" s="135">
        <f>IF(N275="snížená",J275,0)</f>
        <v>0</v>
      </c>
      <c r="BG275" s="135">
        <f>IF(N275="zákl. přenesená",J275,0)</f>
        <v>0</v>
      </c>
      <c r="BH275" s="135">
        <f>IF(N275="sníž. přenesená",J275,0)</f>
        <v>0</v>
      </c>
      <c r="BI275" s="135">
        <f>IF(N275="nulová",J275,0)</f>
        <v>0</v>
      </c>
      <c r="BJ275" s="17" t="s">
        <v>78</v>
      </c>
      <c r="BK275" s="135">
        <f>ROUND(I275*H275,2)</f>
        <v>0</v>
      </c>
      <c r="BL275" s="17" t="s">
        <v>145</v>
      </c>
      <c r="BM275" s="134" t="s">
        <v>412</v>
      </c>
    </row>
    <row r="276" spans="2:65" s="1" customFormat="1">
      <c r="B276" s="29"/>
      <c r="D276" s="136" t="s">
        <v>147</v>
      </c>
      <c r="F276" s="137" t="s">
        <v>413</v>
      </c>
      <c r="L276" s="29"/>
      <c r="M276" s="138"/>
      <c r="T276" s="49"/>
      <c r="V276" s="546"/>
      <c r="W276" s="546"/>
      <c r="X276" s="546"/>
      <c r="AT276" s="17" t="s">
        <v>147</v>
      </c>
      <c r="AU276" s="17" t="s">
        <v>138</v>
      </c>
    </row>
    <row r="277" spans="2:65" s="1" customFormat="1" ht="24.2" customHeight="1">
      <c r="B277" s="123"/>
      <c r="C277" s="124">
        <v>49</v>
      </c>
      <c r="D277" s="124" t="s">
        <v>140</v>
      </c>
      <c r="E277" s="125" t="s">
        <v>414</v>
      </c>
      <c r="F277" s="126" t="s">
        <v>415</v>
      </c>
      <c r="G277" s="127" t="s">
        <v>238</v>
      </c>
      <c r="H277" s="128">
        <v>13.803000000000001</v>
      </c>
      <c r="I277" s="129"/>
      <c r="J277" s="129">
        <f>ROUND(I277*H277,2)</f>
        <v>0</v>
      </c>
      <c r="K277" s="126" t="s">
        <v>144</v>
      </c>
      <c r="L277" s="29"/>
      <c r="M277" s="130" t="s">
        <v>3</v>
      </c>
      <c r="N277" s="131" t="s">
        <v>41</v>
      </c>
      <c r="O277" s="132">
        <v>0</v>
      </c>
      <c r="P277" s="132">
        <f>O277*H277</f>
        <v>0</v>
      </c>
      <c r="Q277" s="132">
        <v>0</v>
      </c>
      <c r="R277" s="132">
        <f>Q277*H277</f>
        <v>0</v>
      </c>
      <c r="S277" s="132">
        <v>0</v>
      </c>
      <c r="T277" s="133">
        <f>S277*H277</f>
        <v>0</v>
      </c>
      <c r="V277" s="556">
        <f>J277</f>
        <v>0</v>
      </c>
      <c r="W277" s="546"/>
      <c r="X277" s="546"/>
      <c r="AR277" s="134" t="s">
        <v>145</v>
      </c>
      <c r="AT277" s="134" t="s">
        <v>140</v>
      </c>
      <c r="AU277" s="134" t="s">
        <v>138</v>
      </c>
      <c r="AY277" s="17" t="s">
        <v>137</v>
      </c>
      <c r="BE277" s="135">
        <f>IF(N277="základní",J277,0)</f>
        <v>0</v>
      </c>
      <c r="BF277" s="135">
        <f>IF(N277="snížená",J277,0)</f>
        <v>0</v>
      </c>
      <c r="BG277" s="135">
        <f>IF(N277="zákl. přenesená",J277,0)</f>
        <v>0</v>
      </c>
      <c r="BH277" s="135">
        <f>IF(N277="sníž. přenesená",J277,0)</f>
        <v>0</v>
      </c>
      <c r="BI277" s="135">
        <f>IF(N277="nulová",J277,0)</f>
        <v>0</v>
      </c>
      <c r="BJ277" s="17" t="s">
        <v>78</v>
      </c>
      <c r="BK277" s="135">
        <f>ROUND(I277*H277,2)</f>
        <v>0</v>
      </c>
      <c r="BL277" s="17" t="s">
        <v>145</v>
      </c>
      <c r="BM277" s="134" t="s">
        <v>416</v>
      </c>
    </row>
    <row r="278" spans="2:65" s="1" customFormat="1">
      <c r="B278" s="29"/>
      <c r="D278" s="136" t="s">
        <v>147</v>
      </c>
      <c r="F278" s="137" t="s">
        <v>417</v>
      </c>
      <c r="J278" s="135"/>
      <c r="L278" s="29"/>
      <c r="M278" s="138"/>
      <c r="T278" s="49"/>
      <c r="V278" s="546"/>
      <c r="W278" s="546"/>
      <c r="X278" s="546"/>
      <c r="AT278" s="17" t="s">
        <v>147</v>
      </c>
      <c r="AU278" s="17" t="s">
        <v>138</v>
      </c>
    </row>
    <row r="279" spans="2:65" s="11" customFormat="1" ht="20.85" customHeight="1">
      <c r="B279" s="112"/>
      <c r="D279" s="113" t="s">
        <v>69</v>
      </c>
      <c r="E279" s="121" t="s">
        <v>418</v>
      </c>
      <c r="F279" s="121" t="s">
        <v>419</v>
      </c>
      <c r="J279" s="122">
        <f>BK279</f>
        <v>0</v>
      </c>
      <c r="L279" s="112"/>
      <c r="M279" s="116"/>
      <c r="P279" s="117">
        <f>SUM(P280:P281)</f>
        <v>36.4206</v>
      </c>
      <c r="R279" s="117">
        <f>SUM(R280:R281)</f>
        <v>0</v>
      </c>
      <c r="T279" s="118">
        <f>SUM(T280:T281)</f>
        <v>0</v>
      </c>
      <c r="V279" s="555">
        <f>J279</f>
        <v>0</v>
      </c>
      <c r="W279" s="552"/>
      <c r="X279" s="552"/>
      <c r="AR279" s="113" t="s">
        <v>78</v>
      </c>
      <c r="AT279" s="119" t="s">
        <v>69</v>
      </c>
      <c r="AU279" s="119" t="s">
        <v>80</v>
      </c>
      <c r="AY279" s="113" t="s">
        <v>137</v>
      </c>
      <c r="BK279" s="120">
        <f>SUM(BK280:BK281)</f>
        <v>0</v>
      </c>
    </row>
    <row r="280" spans="2:65" s="1" customFormat="1" ht="33" customHeight="1">
      <c r="B280" s="123"/>
      <c r="C280" s="124">
        <v>50</v>
      </c>
      <c r="D280" s="124" t="s">
        <v>140</v>
      </c>
      <c r="E280" s="125" t="s">
        <v>420</v>
      </c>
      <c r="F280" s="126" t="s">
        <v>421</v>
      </c>
      <c r="G280" s="127" t="s">
        <v>238</v>
      </c>
      <c r="H280" s="128">
        <v>9.0150000000000006</v>
      </c>
      <c r="I280" s="129"/>
      <c r="J280" s="129">
        <f>ROUND(I280*H280,2)</f>
        <v>0</v>
      </c>
      <c r="K280" s="126" t="s">
        <v>144</v>
      </c>
      <c r="L280" s="29"/>
      <c r="M280" s="130" t="s">
        <v>3</v>
      </c>
      <c r="N280" s="131" t="s">
        <v>41</v>
      </c>
      <c r="O280" s="132">
        <v>4.04</v>
      </c>
      <c r="P280" s="132">
        <f>O280*H280</f>
        <v>36.4206</v>
      </c>
      <c r="Q280" s="132">
        <v>0</v>
      </c>
      <c r="R280" s="132">
        <f>Q280*H280</f>
        <v>0</v>
      </c>
      <c r="S280" s="132">
        <v>0</v>
      </c>
      <c r="T280" s="133">
        <f>S280*H280</f>
        <v>0</v>
      </c>
      <c r="V280" s="556">
        <f>J280</f>
        <v>0</v>
      </c>
      <c r="W280" s="546"/>
      <c r="X280" s="546"/>
      <c r="AR280" s="134" t="s">
        <v>145</v>
      </c>
      <c r="AT280" s="134" t="s">
        <v>140</v>
      </c>
      <c r="AU280" s="134" t="s">
        <v>138</v>
      </c>
      <c r="AY280" s="17" t="s">
        <v>137</v>
      </c>
      <c r="BE280" s="135">
        <f>IF(N280="základní",J280,0)</f>
        <v>0</v>
      </c>
      <c r="BF280" s="135">
        <f>IF(N280="snížená",J280,0)</f>
        <v>0</v>
      </c>
      <c r="BG280" s="135">
        <f>IF(N280="zákl. přenesená",J280,0)</f>
        <v>0</v>
      </c>
      <c r="BH280" s="135">
        <f>IF(N280="sníž. přenesená",J280,0)</f>
        <v>0</v>
      </c>
      <c r="BI280" s="135">
        <f>IF(N280="nulová",J280,0)</f>
        <v>0</v>
      </c>
      <c r="BJ280" s="17" t="s">
        <v>78</v>
      </c>
      <c r="BK280" s="135">
        <f>ROUND(I280*H280,2)</f>
        <v>0</v>
      </c>
      <c r="BL280" s="17" t="s">
        <v>145</v>
      </c>
      <c r="BM280" s="134" t="s">
        <v>422</v>
      </c>
    </row>
    <row r="281" spans="2:65" s="1" customFormat="1">
      <c r="B281" s="29"/>
      <c r="D281" s="136" t="s">
        <v>147</v>
      </c>
      <c r="F281" s="137" t="s">
        <v>423</v>
      </c>
      <c r="L281" s="29"/>
      <c r="M281" s="138"/>
      <c r="T281" s="49"/>
      <c r="V281" s="546"/>
      <c r="W281" s="546"/>
      <c r="X281" s="546"/>
      <c r="AT281" s="17" t="s">
        <v>147</v>
      </c>
      <c r="AU281" s="17" t="s">
        <v>138</v>
      </c>
    </row>
    <row r="282" spans="2:65" s="11" customFormat="1" ht="25.9" customHeight="1">
      <c r="B282" s="112"/>
      <c r="D282" s="113" t="s">
        <v>69</v>
      </c>
      <c r="E282" s="114" t="s">
        <v>424</v>
      </c>
      <c r="F282" s="114" t="s">
        <v>425</v>
      </c>
      <c r="J282" s="115">
        <f>BK282</f>
        <v>0</v>
      </c>
      <c r="L282" s="112"/>
      <c r="M282" s="116"/>
      <c r="P282" s="117">
        <f>P283+P299+P303+P310+P337+P374+P384+P437+P457+P468+P498+P545</f>
        <v>622.48916199999996</v>
      </c>
      <c r="R282" s="117">
        <f>R283+R299+R303+R310+R337+R374+R384+R437+R457+R468+R498+R545</f>
        <v>10.602702489999999</v>
      </c>
      <c r="T282" s="118">
        <f>T283+T299+T303+T310+T337+T374+T384+T437+T457+T468+T498+T545</f>
        <v>1.5934251699999999</v>
      </c>
      <c r="V282" s="552"/>
      <c r="W282" s="552"/>
      <c r="X282" s="552"/>
      <c r="AR282" s="113" t="s">
        <v>80</v>
      </c>
      <c r="AT282" s="119" t="s">
        <v>69</v>
      </c>
      <c r="AU282" s="119" t="s">
        <v>70</v>
      </c>
      <c r="AY282" s="113" t="s">
        <v>137</v>
      </c>
      <c r="BK282" s="120">
        <f>BK283+BK299+BK303+BK310+BK337+BK374+BK384+BK437+BK457+BK468+BK498+BK545</f>
        <v>0</v>
      </c>
    </row>
    <row r="283" spans="2:65" s="11" customFormat="1" ht="22.9" customHeight="1">
      <c r="B283" s="112"/>
      <c r="D283" s="113" t="s">
        <v>69</v>
      </c>
      <c r="E283" s="121" t="s">
        <v>426</v>
      </c>
      <c r="F283" s="121" t="s">
        <v>427</v>
      </c>
      <c r="J283" s="122">
        <f>BK283</f>
        <v>0</v>
      </c>
      <c r="L283" s="112"/>
      <c r="M283" s="116"/>
      <c r="P283" s="117">
        <f>SUM(P284:P298)</f>
        <v>3.306</v>
      </c>
      <c r="R283" s="117">
        <f>SUM(R284:R298)</f>
        <v>7.2099999999999997E-2</v>
      </c>
      <c r="T283" s="118">
        <f>SUM(T284:T298)</f>
        <v>0</v>
      </c>
      <c r="V283" s="555">
        <f>J283</f>
        <v>0</v>
      </c>
      <c r="W283" s="552"/>
      <c r="X283" s="552"/>
      <c r="AR283" s="113" t="s">
        <v>80</v>
      </c>
      <c r="AT283" s="119" t="s">
        <v>69</v>
      </c>
      <c r="AU283" s="119" t="s">
        <v>78</v>
      </c>
      <c r="AY283" s="113" t="s">
        <v>137</v>
      </c>
      <c r="BK283" s="120">
        <f>SUM(BK284:BK298)</f>
        <v>0</v>
      </c>
    </row>
    <row r="284" spans="2:65" s="1" customFormat="1" ht="24.2" customHeight="1">
      <c r="B284" s="123"/>
      <c r="C284" s="124">
        <v>51</v>
      </c>
      <c r="D284" s="124" t="s">
        <v>140</v>
      </c>
      <c r="E284" s="125" t="s">
        <v>428</v>
      </c>
      <c r="F284" s="126" t="s">
        <v>429</v>
      </c>
      <c r="G284" s="127" t="s">
        <v>143</v>
      </c>
      <c r="H284" s="128">
        <v>17</v>
      </c>
      <c r="I284" s="129"/>
      <c r="J284" s="129">
        <f>ROUND(I284*H284,2)</f>
        <v>0</v>
      </c>
      <c r="K284" s="126" t="s">
        <v>144</v>
      </c>
      <c r="L284" s="29"/>
      <c r="M284" s="130" t="s">
        <v>3</v>
      </c>
      <c r="N284" s="131" t="s">
        <v>41</v>
      </c>
      <c r="O284" s="132">
        <v>0.15</v>
      </c>
      <c r="P284" s="132">
        <f>O284*H284</f>
        <v>2.5499999999999998</v>
      </c>
      <c r="Q284" s="132">
        <v>3.5000000000000001E-3</v>
      </c>
      <c r="R284" s="132">
        <f>Q284*H284</f>
        <v>5.9500000000000004E-2</v>
      </c>
      <c r="S284" s="132">
        <v>0</v>
      </c>
      <c r="T284" s="133">
        <f>S284*H284</f>
        <v>0</v>
      </c>
      <c r="V284" s="556">
        <f>J284</f>
        <v>0</v>
      </c>
      <c r="W284" s="546"/>
      <c r="X284" s="546"/>
      <c r="AR284" s="134" t="s">
        <v>243</v>
      </c>
      <c r="AT284" s="134" t="s">
        <v>140</v>
      </c>
      <c r="AU284" s="134" t="s">
        <v>80</v>
      </c>
      <c r="AY284" s="17" t="s">
        <v>137</v>
      </c>
      <c r="BE284" s="135">
        <f>IF(N284="základní",J284,0)</f>
        <v>0</v>
      </c>
      <c r="BF284" s="135">
        <f>IF(N284="snížená",J284,0)</f>
        <v>0</v>
      </c>
      <c r="BG284" s="135">
        <f>IF(N284="zákl. přenesená",J284,0)</f>
        <v>0</v>
      </c>
      <c r="BH284" s="135">
        <f>IF(N284="sníž. přenesená",J284,0)</f>
        <v>0</v>
      </c>
      <c r="BI284" s="135">
        <f>IF(N284="nulová",J284,0)</f>
        <v>0</v>
      </c>
      <c r="BJ284" s="17" t="s">
        <v>78</v>
      </c>
      <c r="BK284" s="135">
        <f>ROUND(I284*H284,2)</f>
        <v>0</v>
      </c>
      <c r="BL284" s="17" t="s">
        <v>243</v>
      </c>
      <c r="BM284" s="134" t="s">
        <v>430</v>
      </c>
    </row>
    <row r="285" spans="2:65" s="1" customFormat="1">
      <c r="B285" s="29"/>
      <c r="D285" s="136" t="s">
        <v>147</v>
      </c>
      <c r="F285" s="137" t="s">
        <v>431</v>
      </c>
      <c r="L285" s="29"/>
      <c r="M285" s="138"/>
      <c r="T285" s="49"/>
      <c r="V285" s="546"/>
      <c r="W285" s="546"/>
      <c r="X285" s="546"/>
      <c r="AT285" s="17" t="s">
        <v>147</v>
      </c>
      <c r="AU285" s="17" t="s">
        <v>80</v>
      </c>
    </row>
    <row r="286" spans="2:65" s="12" customFormat="1">
      <c r="B286" s="139"/>
      <c r="D286" s="140" t="s">
        <v>149</v>
      </c>
      <c r="E286" s="141" t="s">
        <v>3</v>
      </c>
      <c r="F286" s="142" t="s">
        <v>432</v>
      </c>
      <c r="H286" s="141" t="s">
        <v>3</v>
      </c>
      <c r="L286" s="139"/>
      <c r="M286" s="143"/>
      <c r="T286" s="144"/>
      <c r="V286" s="553"/>
      <c r="W286" s="553"/>
      <c r="X286" s="553"/>
      <c r="AT286" s="141" t="s">
        <v>149</v>
      </c>
      <c r="AU286" s="141" t="s">
        <v>80</v>
      </c>
      <c r="AV286" s="12" t="s">
        <v>78</v>
      </c>
      <c r="AW286" s="12" t="s">
        <v>30</v>
      </c>
      <c r="AX286" s="12" t="s">
        <v>70</v>
      </c>
      <c r="AY286" s="141" t="s">
        <v>137</v>
      </c>
    </row>
    <row r="287" spans="2:65" s="13" customFormat="1">
      <c r="B287" s="145"/>
      <c r="D287" s="140" t="s">
        <v>149</v>
      </c>
      <c r="E287" s="146" t="s">
        <v>3</v>
      </c>
      <c r="F287" s="147" t="s">
        <v>433</v>
      </c>
      <c r="H287" s="148">
        <v>1.51</v>
      </c>
      <c r="L287" s="145"/>
      <c r="M287" s="149"/>
      <c r="T287" s="150"/>
      <c r="V287" s="554"/>
      <c r="W287" s="554"/>
      <c r="X287" s="554"/>
      <c r="AT287" s="146" t="s">
        <v>149</v>
      </c>
      <c r="AU287" s="146" t="s">
        <v>80</v>
      </c>
      <c r="AV287" s="13" t="s">
        <v>80</v>
      </c>
      <c r="AW287" s="13" t="s">
        <v>30</v>
      </c>
      <c r="AX287" s="13" t="s">
        <v>70</v>
      </c>
      <c r="AY287" s="146" t="s">
        <v>137</v>
      </c>
    </row>
    <row r="288" spans="2:65" s="12" customFormat="1">
      <c r="B288" s="139"/>
      <c r="D288" s="140" t="s">
        <v>149</v>
      </c>
      <c r="E288" s="141" t="s">
        <v>3</v>
      </c>
      <c r="F288" s="142" t="s">
        <v>434</v>
      </c>
      <c r="H288" s="141" t="s">
        <v>3</v>
      </c>
      <c r="L288" s="139"/>
      <c r="M288" s="143"/>
      <c r="T288" s="144"/>
      <c r="V288" s="553"/>
      <c r="W288" s="553"/>
      <c r="X288" s="553"/>
      <c r="AT288" s="141" t="s">
        <v>149</v>
      </c>
      <c r="AU288" s="141" t="s">
        <v>80</v>
      </c>
      <c r="AV288" s="12" t="s">
        <v>78</v>
      </c>
      <c r="AW288" s="12" t="s">
        <v>30</v>
      </c>
      <c r="AX288" s="12" t="s">
        <v>70</v>
      </c>
      <c r="AY288" s="141" t="s">
        <v>137</v>
      </c>
    </row>
    <row r="289" spans="2:65" s="13" customFormat="1">
      <c r="B289" s="145"/>
      <c r="D289" s="140" t="s">
        <v>149</v>
      </c>
      <c r="E289" s="146" t="s">
        <v>3</v>
      </c>
      <c r="F289" s="147" t="s">
        <v>435</v>
      </c>
      <c r="H289" s="148">
        <v>10.87</v>
      </c>
      <c r="L289" s="145"/>
      <c r="M289" s="149"/>
      <c r="T289" s="150"/>
      <c r="V289" s="554"/>
      <c r="W289" s="554"/>
      <c r="X289" s="554"/>
      <c r="AT289" s="146" t="s">
        <v>149</v>
      </c>
      <c r="AU289" s="146" t="s">
        <v>80</v>
      </c>
      <c r="AV289" s="13" t="s">
        <v>80</v>
      </c>
      <c r="AW289" s="13" t="s">
        <v>30</v>
      </c>
      <c r="AX289" s="13" t="s">
        <v>70</v>
      </c>
      <c r="AY289" s="146" t="s">
        <v>137</v>
      </c>
    </row>
    <row r="290" spans="2:65" s="12" customFormat="1">
      <c r="B290" s="139"/>
      <c r="D290" s="140" t="s">
        <v>149</v>
      </c>
      <c r="E290" s="141" t="s">
        <v>3</v>
      </c>
      <c r="F290" s="142" t="s">
        <v>436</v>
      </c>
      <c r="H290" s="141" t="s">
        <v>3</v>
      </c>
      <c r="L290" s="139"/>
      <c r="M290" s="143"/>
      <c r="T290" s="144"/>
      <c r="V290" s="553"/>
      <c r="W290" s="553"/>
      <c r="X290" s="553"/>
      <c r="AT290" s="141" t="s">
        <v>149</v>
      </c>
      <c r="AU290" s="141" t="s">
        <v>80</v>
      </c>
      <c r="AV290" s="12" t="s">
        <v>78</v>
      </c>
      <c r="AW290" s="12" t="s">
        <v>30</v>
      </c>
      <c r="AX290" s="12" t="s">
        <v>70</v>
      </c>
      <c r="AY290" s="141" t="s">
        <v>137</v>
      </c>
    </row>
    <row r="291" spans="2:65" s="13" customFormat="1">
      <c r="B291" s="145"/>
      <c r="D291" s="140" t="s">
        <v>149</v>
      </c>
      <c r="E291" s="146" t="s">
        <v>3</v>
      </c>
      <c r="F291" s="147" t="s">
        <v>437</v>
      </c>
      <c r="H291" s="148">
        <v>4.62</v>
      </c>
      <c r="L291" s="145"/>
      <c r="M291" s="149"/>
      <c r="T291" s="150"/>
      <c r="V291" s="554"/>
      <c r="W291" s="554"/>
      <c r="X291" s="554"/>
      <c r="AT291" s="146" t="s">
        <v>149</v>
      </c>
      <c r="AU291" s="146" t="s">
        <v>80</v>
      </c>
      <c r="AV291" s="13" t="s">
        <v>80</v>
      </c>
      <c r="AW291" s="13" t="s">
        <v>30</v>
      </c>
      <c r="AX291" s="13" t="s">
        <v>70</v>
      </c>
      <c r="AY291" s="146" t="s">
        <v>137</v>
      </c>
    </row>
    <row r="292" spans="2:65" s="14" customFormat="1">
      <c r="B292" s="160"/>
      <c r="D292" s="140" t="s">
        <v>149</v>
      </c>
      <c r="E292" s="161" t="s">
        <v>3</v>
      </c>
      <c r="F292" s="162" t="s">
        <v>186</v>
      </c>
      <c r="H292" s="163">
        <v>17</v>
      </c>
      <c r="L292" s="160"/>
      <c r="M292" s="164"/>
      <c r="T292" s="165"/>
      <c r="V292" s="557"/>
      <c r="W292" s="557"/>
      <c r="X292" s="557"/>
      <c r="AT292" s="161" t="s">
        <v>149</v>
      </c>
      <c r="AU292" s="161" t="s">
        <v>80</v>
      </c>
      <c r="AV292" s="14" t="s">
        <v>145</v>
      </c>
      <c r="AW292" s="14" t="s">
        <v>30</v>
      </c>
      <c r="AX292" s="14" t="s">
        <v>78</v>
      </c>
      <c r="AY292" s="161" t="s">
        <v>137</v>
      </c>
    </row>
    <row r="293" spans="2:65" s="1" customFormat="1" ht="24.2" customHeight="1">
      <c r="B293" s="123"/>
      <c r="C293" s="124">
        <v>52</v>
      </c>
      <c r="D293" s="124" t="s">
        <v>140</v>
      </c>
      <c r="E293" s="125" t="s">
        <v>438</v>
      </c>
      <c r="F293" s="126" t="s">
        <v>439</v>
      </c>
      <c r="G293" s="127" t="s">
        <v>143</v>
      </c>
      <c r="H293" s="128">
        <v>3.6</v>
      </c>
      <c r="I293" s="129"/>
      <c r="J293" s="129">
        <f>ROUND(I293*H293,2)</f>
        <v>0</v>
      </c>
      <c r="K293" s="126" t="s">
        <v>144</v>
      </c>
      <c r="L293" s="29"/>
      <c r="M293" s="130" t="s">
        <v>3</v>
      </c>
      <c r="N293" s="131" t="s">
        <v>41</v>
      </c>
      <c r="O293" s="132">
        <v>0.21</v>
      </c>
      <c r="P293" s="132">
        <f>O293*H293</f>
        <v>0.75600000000000001</v>
      </c>
      <c r="Q293" s="132">
        <v>3.5000000000000001E-3</v>
      </c>
      <c r="R293" s="132">
        <f>Q293*H293</f>
        <v>1.26E-2</v>
      </c>
      <c r="S293" s="132">
        <v>0</v>
      </c>
      <c r="T293" s="133">
        <f>S293*H293</f>
        <v>0</v>
      </c>
      <c r="V293" s="556">
        <f>J293</f>
        <v>0</v>
      </c>
      <c r="W293" s="546"/>
      <c r="X293" s="546"/>
      <c r="AR293" s="134" t="s">
        <v>243</v>
      </c>
      <c r="AT293" s="134" t="s">
        <v>140</v>
      </c>
      <c r="AU293" s="134" t="s">
        <v>80</v>
      </c>
      <c r="AY293" s="17" t="s">
        <v>137</v>
      </c>
      <c r="BE293" s="135">
        <f>IF(N293="základní",J293,0)</f>
        <v>0</v>
      </c>
      <c r="BF293" s="135">
        <f>IF(N293="snížená",J293,0)</f>
        <v>0</v>
      </c>
      <c r="BG293" s="135">
        <f>IF(N293="zákl. přenesená",J293,0)</f>
        <v>0</v>
      </c>
      <c r="BH293" s="135">
        <f>IF(N293="sníž. přenesená",J293,0)</f>
        <v>0</v>
      </c>
      <c r="BI293" s="135">
        <f>IF(N293="nulová",J293,0)</f>
        <v>0</v>
      </c>
      <c r="BJ293" s="17" t="s">
        <v>78</v>
      </c>
      <c r="BK293" s="135">
        <f>ROUND(I293*H293,2)</f>
        <v>0</v>
      </c>
      <c r="BL293" s="17" t="s">
        <v>243</v>
      </c>
      <c r="BM293" s="134" t="s">
        <v>440</v>
      </c>
    </row>
    <row r="294" spans="2:65" s="1" customFormat="1">
      <c r="B294" s="29"/>
      <c r="D294" s="136" t="s">
        <v>147</v>
      </c>
      <c r="F294" s="137" t="s">
        <v>441</v>
      </c>
      <c r="L294" s="29"/>
      <c r="M294" s="138"/>
      <c r="T294" s="49"/>
      <c r="V294" s="546"/>
      <c r="W294" s="546"/>
      <c r="X294" s="546"/>
      <c r="AT294" s="17" t="s">
        <v>147</v>
      </c>
      <c r="AU294" s="17" t="s">
        <v>80</v>
      </c>
    </row>
    <row r="295" spans="2:65" s="12" customFormat="1">
      <c r="B295" s="139"/>
      <c r="D295" s="140" t="s">
        <v>149</v>
      </c>
      <c r="E295" s="141" t="s">
        <v>3</v>
      </c>
      <c r="F295" s="142" t="s">
        <v>442</v>
      </c>
      <c r="H295" s="141" t="s">
        <v>3</v>
      </c>
      <c r="L295" s="139"/>
      <c r="M295" s="143"/>
      <c r="T295" s="144"/>
      <c r="V295" s="553"/>
      <c r="W295" s="553"/>
      <c r="X295" s="553"/>
      <c r="AT295" s="141" t="s">
        <v>149</v>
      </c>
      <c r="AU295" s="141" t="s">
        <v>80</v>
      </c>
      <c r="AV295" s="12" t="s">
        <v>78</v>
      </c>
      <c r="AW295" s="12" t="s">
        <v>30</v>
      </c>
      <c r="AX295" s="12" t="s">
        <v>70</v>
      </c>
      <c r="AY295" s="141" t="s">
        <v>137</v>
      </c>
    </row>
    <row r="296" spans="2:65" s="13" customFormat="1">
      <c r="B296" s="145"/>
      <c r="D296" s="140" t="s">
        <v>149</v>
      </c>
      <c r="E296" s="146" t="s">
        <v>3</v>
      </c>
      <c r="F296" s="147" t="s">
        <v>443</v>
      </c>
      <c r="H296" s="148">
        <v>3.6</v>
      </c>
      <c r="L296" s="145"/>
      <c r="M296" s="149"/>
      <c r="T296" s="150"/>
      <c r="V296" s="554"/>
      <c r="W296" s="554"/>
      <c r="X296" s="554"/>
      <c r="AT296" s="146" t="s">
        <v>149</v>
      </c>
      <c r="AU296" s="146" t="s">
        <v>80</v>
      </c>
      <c r="AV296" s="13" t="s">
        <v>80</v>
      </c>
      <c r="AW296" s="13" t="s">
        <v>30</v>
      </c>
      <c r="AX296" s="13" t="s">
        <v>78</v>
      </c>
      <c r="AY296" s="146" t="s">
        <v>137</v>
      </c>
    </row>
    <row r="297" spans="2:65" s="1" customFormat="1" ht="24.2" customHeight="1">
      <c r="B297" s="123"/>
      <c r="C297" s="124">
        <v>53</v>
      </c>
      <c r="D297" s="124" t="s">
        <v>140</v>
      </c>
      <c r="E297" s="125" t="s">
        <v>444</v>
      </c>
      <c r="F297" s="126" t="s">
        <v>445</v>
      </c>
      <c r="G297" s="127" t="s">
        <v>446</v>
      </c>
      <c r="H297" s="128">
        <v>105.074</v>
      </c>
      <c r="I297" s="129"/>
      <c r="J297" s="129">
        <f>ROUND(I297*H297,2)</f>
        <v>0</v>
      </c>
      <c r="K297" s="126" t="s">
        <v>144</v>
      </c>
      <c r="L297" s="29"/>
      <c r="M297" s="130" t="s">
        <v>3</v>
      </c>
      <c r="N297" s="131" t="s">
        <v>41</v>
      </c>
      <c r="O297" s="132">
        <v>0</v>
      </c>
      <c r="P297" s="132">
        <f>O297*H297</f>
        <v>0</v>
      </c>
      <c r="Q297" s="132">
        <v>0</v>
      </c>
      <c r="R297" s="132">
        <f>Q297*H297</f>
        <v>0</v>
      </c>
      <c r="S297" s="132">
        <v>0</v>
      </c>
      <c r="T297" s="133">
        <f>S297*H297</f>
        <v>0</v>
      </c>
      <c r="V297" s="556">
        <f>J297</f>
        <v>0</v>
      </c>
      <c r="W297" s="546"/>
      <c r="X297" s="546"/>
      <c r="AR297" s="134" t="s">
        <v>243</v>
      </c>
      <c r="AT297" s="134" t="s">
        <v>140</v>
      </c>
      <c r="AU297" s="134" t="s">
        <v>80</v>
      </c>
      <c r="AY297" s="17" t="s">
        <v>137</v>
      </c>
      <c r="BE297" s="135">
        <f>IF(N297="základní",J297,0)</f>
        <v>0</v>
      </c>
      <c r="BF297" s="135">
        <f>IF(N297="snížená",J297,0)</f>
        <v>0</v>
      </c>
      <c r="BG297" s="135">
        <f>IF(N297="zákl. přenesená",J297,0)</f>
        <v>0</v>
      </c>
      <c r="BH297" s="135">
        <f>IF(N297="sníž. přenesená",J297,0)</f>
        <v>0</v>
      </c>
      <c r="BI297" s="135">
        <f>IF(N297="nulová",J297,0)</f>
        <v>0</v>
      </c>
      <c r="BJ297" s="17" t="s">
        <v>78</v>
      </c>
      <c r="BK297" s="135">
        <f>ROUND(I297*H297,2)</f>
        <v>0</v>
      </c>
      <c r="BL297" s="17" t="s">
        <v>243</v>
      </c>
      <c r="BM297" s="134" t="s">
        <v>447</v>
      </c>
    </row>
    <row r="298" spans="2:65" s="1" customFormat="1">
      <c r="B298" s="29"/>
      <c r="D298" s="136" t="s">
        <v>147</v>
      </c>
      <c r="F298" s="137" t="s">
        <v>448</v>
      </c>
      <c r="L298" s="29"/>
      <c r="M298" s="138"/>
      <c r="T298" s="49"/>
      <c r="V298" s="546"/>
      <c r="W298" s="546"/>
      <c r="X298" s="546"/>
      <c r="AT298" s="17" t="s">
        <v>147</v>
      </c>
      <c r="AU298" s="17" t="s">
        <v>80</v>
      </c>
    </row>
    <row r="299" spans="2:65" s="11" customFormat="1" ht="22.9" customHeight="1">
      <c r="B299" s="112"/>
      <c r="D299" s="113" t="s">
        <v>69</v>
      </c>
      <c r="E299" s="121" t="s">
        <v>449</v>
      </c>
      <c r="F299" s="121" t="s">
        <v>450</v>
      </c>
      <c r="J299" s="122">
        <f>BK299</f>
        <v>0</v>
      </c>
      <c r="L299" s="112"/>
      <c r="M299" s="116"/>
      <c r="P299" s="117">
        <f>SUM(P300:P302)</f>
        <v>0.74783999999999995</v>
      </c>
      <c r="R299" s="117">
        <f>SUM(R300:R302)</f>
        <v>0</v>
      </c>
      <c r="T299" s="118">
        <f>SUM(T300:T302)</f>
        <v>0.217056</v>
      </c>
      <c r="V299" s="555">
        <f>J299</f>
        <v>0</v>
      </c>
      <c r="W299" s="552"/>
      <c r="X299" s="552"/>
      <c r="AR299" s="113" t="s">
        <v>80</v>
      </c>
      <c r="AT299" s="119" t="s">
        <v>69</v>
      </c>
      <c r="AU299" s="119" t="s">
        <v>78</v>
      </c>
      <c r="AY299" s="113" t="s">
        <v>137</v>
      </c>
      <c r="BK299" s="120">
        <f>SUM(BK300:BK302)</f>
        <v>0</v>
      </c>
    </row>
    <row r="300" spans="2:65" s="1" customFormat="1" ht="16.5" customHeight="1">
      <c r="B300" s="123"/>
      <c r="C300" s="124">
        <v>54</v>
      </c>
      <c r="D300" s="124" t="s">
        <v>140</v>
      </c>
      <c r="E300" s="125" t="s">
        <v>451</v>
      </c>
      <c r="F300" s="126" t="s">
        <v>452</v>
      </c>
      <c r="G300" s="127" t="s">
        <v>143</v>
      </c>
      <c r="H300" s="128">
        <v>9.1199999999999992</v>
      </c>
      <c r="I300" s="129"/>
      <c r="J300" s="129">
        <f>ROUND(I300*H300,2)</f>
        <v>0</v>
      </c>
      <c r="K300" s="126" t="s">
        <v>144</v>
      </c>
      <c r="L300" s="29"/>
      <c r="M300" s="130" t="s">
        <v>3</v>
      </c>
      <c r="N300" s="131" t="s">
        <v>41</v>
      </c>
      <c r="O300" s="132">
        <v>8.2000000000000003E-2</v>
      </c>
      <c r="P300" s="132">
        <f>O300*H300</f>
        <v>0.74783999999999995</v>
      </c>
      <c r="Q300" s="132">
        <v>0</v>
      </c>
      <c r="R300" s="132">
        <f>Q300*H300</f>
        <v>0</v>
      </c>
      <c r="S300" s="132">
        <v>2.3800000000000002E-2</v>
      </c>
      <c r="T300" s="133">
        <f>S300*H300</f>
        <v>0.217056</v>
      </c>
      <c r="V300" s="556">
        <f>J300</f>
        <v>0</v>
      </c>
      <c r="W300" s="546"/>
      <c r="X300" s="546"/>
      <c r="AR300" s="134" t="s">
        <v>243</v>
      </c>
      <c r="AT300" s="134" t="s">
        <v>140</v>
      </c>
      <c r="AU300" s="134" t="s">
        <v>80</v>
      </c>
      <c r="AY300" s="17" t="s">
        <v>137</v>
      </c>
      <c r="BE300" s="135">
        <f>IF(N300="základní",J300,0)</f>
        <v>0</v>
      </c>
      <c r="BF300" s="135">
        <f>IF(N300="snížená",J300,0)</f>
        <v>0</v>
      </c>
      <c r="BG300" s="135">
        <f>IF(N300="zákl. přenesená",J300,0)</f>
        <v>0</v>
      </c>
      <c r="BH300" s="135">
        <f>IF(N300="sníž. přenesená",J300,0)</f>
        <v>0</v>
      </c>
      <c r="BI300" s="135">
        <f>IF(N300="nulová",J300,0)</f>
        <v>0</v>
      </c>
      <c r="BJ300" s="17" t="s">
        <v>78</v>
      </c>
      <c r="BK300" s="135">
        <f>ROUND(I300*H300,2)</f>
        <v>0</v>
      </c>
      <c r="BL300" s="17" t="s">
        <v>243</v>
      </c>
      <c r="BM300" s="134" t="s">
        <v>453</v>
      </c>
    </row>
    <row r="301" spans="2:65" s="1" customFormat="1">
      <c r="B301" s="29"/>
      <c r="D301" s="136" t="s">
        <v>147</v>
      </c>
      <c r="F301" s="137" t="s">
        <v>454</v>
      </c>
      <c r="L301" s="29"/>
      <c r="M301" s="138"/>
      <c r="T301" s="49"/>
      <c r="V301" s="546"/>
      <c r="W301" s="546"/>
      <c r="X301" s="546"/>
      <c r="AT301" s="17" t="s">
        <v>147</v>
      </c>
      <c r="AU301" s="17" t="s">
        <v>80</v>
      </c>
    </row>
    <row r="302" spans="2:65" s="13" customFormat="1">
      <c r="B302" s="145"/>
      <c r="D302" s="140" t="s">
        <v>149</v>
      </c>
      <c r="E302" s="146" t="s">
        <v>3</v>
      </c>
      <c r="F302" s="147" t="s">
        <v>455</v>
      </c>
      <c r="H302" s="148">
        <v>9.1199999999999992</v>
      </c>
      <c r="L302" s="145"/>
      <c r="M302" s="149"/>
      <c r="T302" s="150"/>
      <c r="V302" s="554"/>
      <c r="W302" s="554"/>
      <c r="X302" s="554"/>
      <c r="AT302" s="146" t="s">
        <v>149</v>
      </c>
      <c r="AU302" s="146" t="s">
        <v>80</v>
      </c>
      <c r="AV302" s="13" t="s">
        <v>80</v>
      </c>
      <c r="AW302" s="13" t="s">
        <v>30</v>
      </c>
      <c r="AX302" s="13" t="s">
        <v>78</v>
      </c>
      <c r="AY302" s="146" t="s">
        <v>137</v>
      </c>
    </row>
    <row r="303" spans="2:65" s="11" customFormat="1" ht="22.9" customHeight="1">
      <c r="B303" s="112"/>
      <c r="D303" s="113" t="s">
        <v>69</v>
      </c>
      <c r="E303" s="121" t="s">
        <v>456</v>
      </c>
      <c r="F303" s="121" t="s">
        <v>457</v>
      </c>
      <c r="J303" s="122">
        <f>BK303</f>
        <v>0</v>
      </c>
      <c r="L303" s="112"/>
      <c r="M303" s="116"/>
      <c r="P303" s="117">
        <f>SUM(P304:P309)</f>
        <v>6.8339999999999996</v>
      </c>
      <c r="R303" s="117">
        <f>SUM(R304:R309)</f>
        <v>0</v>
      </c>
      <c r="T303" s="118">
        <f>SUM(T304:T309)</f>
        <v>0.14350000000000002</v>
      </c>
      <c r="V303" s="555">
        <f>J303</f>
        <v>0</v>
      </c>
      <c r="W303" s="552"/>
      <c r="X303" s="552"/>
      <c r="AR303" s="113" t="s">
        <v>80</v>
      </c>
      <c r="AT303" s="119" t="s">
        <v>69</v>
      </c>
      <c r="AU303" s="119" t="s">
        <v>78</v>
      </c>
      <c r="AY303" s="113" t="s">
        <v>137</v>
      </c>
      <c r="BK303" s="120">
        <f>SUM(BK304:BK309)</f>
        <v>0</v>
      </c>
    </row>
    <row r="304" spans="2:65" s="1" customFormat="1" ht="16.5" customHeight="1">
      <c r="B304" s="123"/>
      <c r="C304" s="124">
        <v>55</v>
      </c>
      <c r="D304" s="124" t="s">
        <v>140</v>
      </c>
      <c r="E304" s="125" t="s">
        <v>458</v>
      </c>
      <c r="F304" s="126" t="s">
        <v>459</v>
      </c>
      <c r="G304" s="127" t="s">
        <v>154</v>
      </c>
      <c r="H304" s="128">
        <v>1</v>
      </c>
      <c r="I304" s="129"/>
      <c r="J304" s="129">
        <f>ROUND(I304*H304,2)</f>
        <v>0</v>
      </c>
      <c r="K304" s="126" t="s">
        <v>144</v>
      </c>
      <c r="L304" s="29"/>
      <c r="M304" s="130" t="s">
        <v>3</v>
      </c>
      <c r="N304" s="131" t="s">
        <v>41</v>
      </c>
      <c r="O304" s="132">
        <v>0.89</v>
      </c>
      <c r="P304" s="132">
        <f>O304*H304</f>
        <v>0.89</v>
      </c>
      <c r="Q304" s="132">
        <v>0</v>
      </c>
      <c r="R304" s="132">
        <f>Q304*H304</f>
        <v>0</v>
      </c>
      <c r="S304" s="132">
        <v>5.4999999999999997E-3</v>
      </c>
      <c r="T304" s="133">
        <f>S304*H304</f>
        <v>5.4999999999999997E-3</v>
      </c>
      <c r="V304" s="556">
        <f>J304</f>
        <v>0</v>
      </c>
      <c r="W304" s="546"/>
      <c r="X304" s="546"/>
      <c r="AR304" s="134" t="s">
        <v>145</v>
      </c>
      <c r="AT304" s="134" t="s">
        <v>140</v>
      </c>
      <c r="AU304" s="134" t="s">
        <v>80</v>
      </c>
      <c r="AY304" s="17" t="s">
        <v>137</v>
      </c>
      <c r="BE304" s="135">
        <f>IF(N304="základní",J304,0)</f>
        <v>0</v>
      </c>
      <c r="BF304" s="135">
        <f>IF(N304="snížená",J304,0)</f>
        <v>0</v>
      </c>
      <c r="BG304" s="135">
        <f>IF(N304="zákl. přenesená",J304,0)</f>
        <v>0</v>
      </c>
      <c r="BH304" s="135">
        <f>IF(N304="sníž. přenesená",J304,0)</f>
        <v>0</v>
      </c>
      <c r="BI304" s="135">
        <f>IF(N304="nulová",J304,0)</f>
        <v>0</v>
      </c>
      <c r="BJ304" s="17" t="s">
        <v>78</v>
      </c>
      <c r="BK304" s="135">
        <f>ROUND(I304*H304,2)</f>
        <v>0</v>
      </c>
      <c r="BL304" s="17" t="s">
        <v>145</v>
      </c>
      <c r="BM304" s="134" t="s">
        <v>460</v>
      </c>
    </row>
    <row r="305" spans="2:65" s="1" customFormat="1">
      <c r="B305" s="29"/>
      <c r="D305" s="136" t="s">
        <v>147</v>
      </c>
      <c r="F305" s="137" t="s">
        <v>461</v>
      </c>
      <c r="L305" s="29"/>
      <c r="M305" s="138"/>
      <c r="T305" s="49"/>
      <c r="V305" s="546"/>
      <c r="W305" s="546"/>
      <c r="X305" s="546"/>
      <c r="AT305" s="17" t="s">
        <v>147</v>
      </c>
      <c r="AU305" s="17" t="s">
        <v>80</v>
      </c>
    </row>
    <row r="306" spans="2:65" s="1" customFormat="1" ht="24.2" customHeight="1">
      <c r="B306" s="123"/>
      <c r="C306" s="124">
        <v>56</v>
      </c>
      <c r="D306" s="124" t="s">
        <v>140</v>
      </c>
      <c r="E306" s="125" t="s">
        <v>462</v>
      </c>
      <c r="F306" s="126" t="s">
        <v>463</v>
      </c>
      <c r="G306" s="127" t="s">
        <v>154</v>
      </c>
      <c r="H306" s="128">
        <v>2</v>
      </c>
      <c r="I306" s="129"/>
      <c r="J306" s="129">
        <f>ROUND(I306*H306,2)</f>
        <v>0</v>
      </c>
      <c r="K306" s="126" t="s">
        <v>144</v>
      </c>
      <c r="L306" s="29"/>
      <c r="M306" s="130" t="s">
        <v>3</v>
      </c>
      <c r="N306" s="131" t="s">
        <v>41</v>
      </c>
      <c r="O306" s="132">
        <v>2.089</v>
      </c>
      <c r="P306" s="132">
        <f>O306*H306</f>
        <v>4.1779999999999999</v>
      </c>
      <c r="Q306" s="132">
        <v>0</v>
      </c>
      <c r="R306" s="132">
        <f>Q306*H306</f>
        <v>0</v>
      </c>
      <c r="S306" s="132">
        <v>5.1999999999999998E-2</v>
      </c>
      <c r="T306" s="133">
        <f>S306*H306</f>
        <v>0.104</v>
      </c>
      <c r="V306" s="556">
        <f>J306</f>
        <v>0</v>
      </c>
      <c r="W306" s="546"/>
      <c r="X306" s="546"/>
      <c r="AR306" s="134" t="s">
        <v>243</v>
      </c>
      <c r="AT306" s="134" t="s">
        <v>140</v>
      </c>
      <c r="AU306" s="134" t="s">
        <v>80</v>
      </c>
      <c r="AY306" s="17" t="s">
        <v>137</v>
      </c>
      <c r="BE306" s="135">
        <f>IF(N306="základní",J306,0)</f>
        <v>0</v>
      </c>
      <c r="BF306" s="135">
        <f>IF(N306="snížená",J306,0)</f>
        <v>0</v>
      </c>
      <c r="BG306" s="135">
        <f>IF(N306="zákl. přenesená",J306,0)</f>
        <v>0</v>
      </c>
      <c r="BH306" s="135">
        <f>IF(N306="sníž. přenesená",J306,0)</f>
        <v>0</v>
      </c>
      <c r="BI306" s="135">
        <f>IF(N306="nulová",J306,0)</f>
        <v>0</v>
      </c>
      <c r="BJ306" s="17" t="s">
        <v>78</v>
      </c>
      <c r="BK306" s="135">
        <f>ROUND(I306*H306,2)</f>
        <v>0</v>
      </c>
      <c r="BL306" s="17" t="s">
        <v>243</v>
      </c>
      <c r="BM306" s="134" t="s">
        <v>464</v>
      </c>
    </row>
    <row r="307" spans="2:65" s="1" customFormat="1">
      <c r="B307" s="29"/>
      <c r="D307" s="136" t="s">
        <v>147</v>
      </c>
      <c r="F307" s="137" t="s">
        <v>465</v>
      </c>
      <c r="L307" s="29"/>
      <c r="M307" s="138"/>
      <c r="T307" s="49"/>
      <c r="V307" s="546"/>
      <c r="W307" s="546"/>
      <c r="X307" s="546"/>
      <c r="AT307" s="17" t="s">
        <v>147</v>
      </c>
      <c r="AU307" s="17" t="s">
        <v>80</v>
      </c>
    </row>
    <row r="308" spans="2:65" s="1" customFormat="1" ht="16.5" customHeight="1">
      <c r="B308" s="123"/>
      <c r="C308" s="124">
        <v>57</v>
      </c>
      <c r="D308" s="124" t="s">
        <v>140</v>
      </c>
      <c r="E308" s="125" t="s">
        <v>466</v>
      </c>
      <c r="F308" s="126" t="s">
        <v>467</v>
      </c>
      <c r="G308" s="127" t="s">
        <v>154</v>
      </c>
      <c r="H308" s="128">
        <v>1</v>
      </c>
      <c r="I308" s="129"/>
      <c r="J308" s="129">
        <f>ROUND(I308*H308,2)</f>
        <v>0</v>
      </c>
      <c r="K308" s="126" t="s">
        <v>144</v>
      </c>
      <c r="L308" s="29"/>
      <c r="M308" s="130" t="s">
        <v>3</v>
      </c>
      <c r="N308" s="131" t="s">
        <v>41</v>
      </c>
      <c r="O308" s="132">
        <v>1.766</v>
      </c>
      <c r="P308" s="132">
        <f>O308*H308</f>
        <v>1.766</v>
      </c>
      <c r="Q308" s="132">
        <v>0</v>
      </c>
      <c r="R308" s="132">
        <f>Q308*H308</f>
        <v>0</v>
      </c>
      <c r="S308" s="132">
        <v>3.4000000000000002E-2</v>
      </c>
      <c r="T308" s="133">
        <f>S308*H308</f>
        <v>3.4000000000000002E-2</v>
      </c>
      <c r="V308" s="556">
        <f>J308</f>
        <v>0</v>
      </c>
      <c r="W308" s="546"/>
      <c r="X308" s="546"/>
      <c r="AR308" s="134" t="s">
        <v>243</v>
      </c>
      <c r="AT308" s="134" t="s">
        <v>140</v>
      </c>
      <c r="AU308" s="134" t="s">
        <v>80</v>
      </c>
      <c r="AY308" s="17" t="s">
        <v>137</v>
      </c>
      <c r="BE308" s="135">
        <f>IF(N308="základní",J308,0)</f>
        <v>0</v>
      </c>
      <c r="BF308" s="135">
        <f>IF(N308="snížená",J308,0)</f>
        <v>0</v>
      </c>
      <c r="BG308" s="135">
        <f>IF(N308="zákl. přenesená",J308,0)</f>
        <v>0</v>
      </c>
      <c r="BH308" s="135">
        <f>IF(N308="sníž. přenesená",J308,0)</f>
        <v>0</v>
      </c>
      <c r="BI308" s="135">
        <f>IF(N308="nulová",J308,0)</f>
        <v>0</v>
      </c>
      <c r="BJ308" s="17" t="s">
        <v>78</v>
      </c>
      <c r="BK308" s="135">
        <f>ROUND(I308*H308,2)</f>
        <v>0</v>
      </c>
      <c r="BL308" s="17" t="s">
        <v>243</v>
      </c>
      <c r="BM308" s="134" t="s">
        <v>468</v>
      </c>
    </row>
    <row r="309" spans="2:65" s="1" customFormat="1">
      <c r="B309" s="29"/>
      <c r="D309" s="136" t="s">
        <v>147</v>
      </c>
      <c r="F309" s="137" t="s">
        <v>469</v>
      </c>
      <c r="L309" s="29"/>
      <c r="M309" s="138"/>
      <c r="T309" s="49"/>
      <c r="V309" s="546"/>
      <c r="W309" s="546"/>
      <c r="X309" s="546"/>
      <c r="AT309" s="17" t="s">
        <v>147</v>
      </c>
      <c r="AU309" s="17" t="s">
        <v>80</v>
      </c>
    </row>
    <row r="310" spans="2:65" s="11" customFormat="1" ht="22.9" customHeight="1">
      <c r="B310" s="112"/>
      <c r="D310" s="113" t="s">
        <v>69</v>
      </c>
      <c r="E310" s="121" t="s">
        <v>470</v>
      </c>
      <c r="F310" s="121" t="s">
        <v>471</v>
      </c>
      <c r="J310" s="122">
        <f>BK310</f>
        <v>0</v>
      </c>
      <c r="L310" s="112"/>
      <c r="M310" s="116"/>
      <c r="P310" s="117">
        <f>SUM(P311:P336)</f>
        <v>112.97442900000001</v>
      </c>
      <c r="R310" s="117">
        <f>SUM(R311:R336)</f>
        <v>3.7355084199999999</v>
      </c>
      <c r="T310" s="118">
        <f>SUM(T311:T336)</f>
        <v>0</v>
      </c>
      <c r="V310" s="555">
        <f>J310</f>
        <v>0</v>
      </c>
      <c r="W310" s="552"/>
      <c r="X310" s="552"/>
      <c r="AR310" s="113" t="s">
        <v>80</v>
      </c>
      <c r="AT310" s="119" t="s">
        <v>69</v>
      </c>
      <c r="AU310" s="119" t="s">
        <v>78</v>
      </c>
      <c r="AY310" s="113" t="s">
        <v>137</v>
      </c>
      <c r="BK310" s="120">
        <f>SUM(BK311:BK336)</f>
        <v>0</v>
      </c>
    </row>
    <row r="311" spans="2:65" s="1" customFormat="1" ht="37.9" customHeight="1">
      <c r="B311" s="123"/>
      <c r="C311" s="124">
        <v>58</v>
      </c>
      <c r="D311" s="124" t="s">
        <v>140</v>
      </c>
      <c r="E311" s="125" t="s">
        <v>472</v>
      </c>
      <c r="F311" s="126" t="s">
        <v>473</v>
      </c>
      <c r="G311" s="127" t="s">
        <v>143</v>
      </c>
      <c r="H311" s="128">
        <v>31.789000000000001</v>
      </c>
      <c r="I311" s="129"/>
      <c r="J311" s="129">
        <f>ROUND(I311*H311,2)</f>
        <v>0</v>
      </c>
      <c r="K311" s="126" t="s">
        <v>144</v>
      </c>
      <c r="L311" s="29"/>
      <c r="M311" s="130" t="s">
        <v>3</v>
      </c>
      <c r="N311" s="131" t="s">
        <v>41</v>
      </c>
      <c r="O311" s="132">
        <v>1.296</v>
      </c>
      <c r="P311" s="132">
        <f>O311*H311</f>
        <v>41.198544000000005</v>
      </c>
      <c r="Q311" s="132">
        <v>4.5539999999999997E-2</v>
      </c>
      <c r="R311" s="132">
        <f>Q311*H311</f>
        <v>1.44767106</v>
      </c>
      <c r="S311" s="132">
        <v>0</v>
      </c>
      <c r="T311" s="133">
        <f>S311*H311</f>
        <v>0</v>
      </c>
      <c r="V311" s="556">
        <f>J311</f>
        <v>0</v>
      </c>
      <c r="W311" s="546"/>
      <c r="X311" s="546"/>
      <c r="AR311" s="134" t="s">
        <v>243</v>
      </c>
      <c r="AT311" s="134" t="s">
        <v>140</v>
      </c>
      <c r="AU311" s="134" t="s">
        <v>80</v>
      </c>
      <c r="AY311" s="17" t="s">
        <v>137</v>
      </c>
      <c r="BE311" s="135">
        <f>IF(N311="základní",J311,0)</f>
        <v>0</v>
      </c>
      <c r="BF311" s="135">
        <f>IF(N311="snížená",J311,0)</f>
        <v>0</v>
      </c>
      <c r="BG311" s="135">
        <f>IF(N311="zákl. přenesená",J311,0)</f>
        <v>0</v>
      </c>
      <c r="BH311" s="135">
        <f>IF(N311="sníž. přenesená",J311,0)</f>
        <v>0</v>
      </c>
      <c r="BI311" s="135">
        <f>IF(N311="nulová",J311,0)</f>
        <v>0</v>
      </c>
      <c r="BJ311" s="17" t="s">
        <v>78</v>
      </c>
      <c r="BK311" s="135">
        <f>ROUND(I311*H311,2)</f>
        <v>0</v>
      </c>
      <c r="BL311" s="17" t="s">
        <v>243</v>
      </c>
      <c r="BM311" s="134" t="s">
        <v>474</v>
      </c>
    </row>
    <row r="312" spans="2:65" s="1" customFormat="1">
      <c r="B312" s="29"/>
      <c r="D312" s="136" t="s">
        <v>147</v>
      </c>
      <c r="F312" s="137" t="s">
        <v>475</v>
      </c>
      <c r="L312" s="29"/>
      <c r="M312" s="138"/>
      <c r="T312" s="49"/>
      <c r="V312" s="546"/>
      <c r="W312" s="546"/>
      <c r="X312" s="546"/>
      <c r="AT312" s="17" t="s">
        <v>147</v>
      </c>
      <c r="AU312" s="17" t="s">
        <v>80</v>
      </c>
    </row>
    <row r="313" spans="2:65" s="13" customFormat="1">
      <c r="B313" s="145"/>
      <c r="D313" s="140" t="s">
        <v>149</v>
      </c>
      <c r="E313" s="146" t="s">
        <v>3</v>
      </c>
      <c r="F313" s="147" t="s">
        <v>476</v>
      </c>
      <c r="H313" s="148">
        <v>31.789000000000001</v>
      </c>
      <c r="L313" s="145"/>
      <c r="M313" s="149"/>
      <c r="T313" s="150"/>
      <c r="V313" s="554"/>
      <c r="W313" s="554"/>
      <c r="X313" s="554"/>
      <c r="AT313" s="146" t="s">
        <v>149</v>
      </c>
      <c r="AU313" s="146" t="s">
        <v>80</v>
      </c>
      <c r="AV313" s="13" t="s">
        <v>80</v>
      </c>
      <c r="AW313" s="13" t="s">
        <v>30</v>
      </c>
      <c r="AX313" s="13" t="s">
        <v>78</v>
      </c>
      <c r="AY313" s="146" t="s">
        <v>137</v>
      </c>
    </row>
    <row r="314" spans="2:65" s="1" customFormat="1" ht="24.2" customHeight="1">
      <c r="B314" s="123"/>
      <c r="C314" s="124">
        <v>56</v>
      </c>
      <c r="D314" s="124" t="s">
        <v>140</v>
      </c>
      <c r="E314" s="125" t="s">
        <v>477</v>
      </c>
      <c r="F314" s="126" t="s">
        <v>478</v>
      </c>
      <c r="G314" s="127" t="s">
        <v>143</v>
      </c>
      <c r="H314" s="128">
        <v>37.996000000000002</v>
      </c>
      <c r="I314" s="129"/>
      <c r="J314" s="129">
        <f>ROUND(I314*H314,2)</f>
        <v>0</v>
      </c>
      <c r="K314" s="126" t="s">
        <v>144</v>
      </c>
      <c r="L314" s="29"/>
      <c r="M314" s="130" t="s">
        <v>3</v>
      </c>
      <c r="N314" s="131" t="s">
        <v>41</v>
      </c>
      <c r="O314" s="132">
        <v>6.4000000000000001E-2</v>
      </c>
      <c r="P314" s="132">
        <f>O314*H314</f>
        <v>2.4317440000000001</v>
      </c>
      <c r="Q314" s="132">
        <v>2.0000000000000001E-4</v>
      </c>
      <c r="R314" s="132">
        <f>Q314*H314</f>
        <v>7.5992000000000004E-3</v>
      </c>
      <c r="S314" s="132">
        <v>0</v>
      </c>
      <c r="T314" s="133">
        <f>S314*H314</f>
        <v>0</v>
      </c>
      <c r="V314" s="556">
        <f>J314</f>
        <v>0</v>
      </c>
      <c r="W314" s="546"/>
      <c r="X314" s="546"/>
      <c r="AR314" s="134" t="s">
        <v>243</v>
      </c>
      <c r="AT314" s="134" t="s">
        <v>140</v>
      </c>
      <c r="AU314" s="134" t="s">
        <v>80</v>
      </c>
      <c r="AY314" s="17" t="s">
        <v>137</v>
      </c>
      <c r="BE314" s="135">
        <f>IF(N314="základní",J314,0)</f>
        <v>0</v>
      </c>
      <c r="BF314" s="135">
        <f>IF(N314="snížená",J314,0)</f>
        <v>0</v>
      </c>
      <c r="BG314" s="135">
        <f>IF(N314="zákl. přenesená",J314,0)</f>
        <v>0</v>
      </c>
      <c r="BH314" s="135">
        <f>IF(N314="sníž. přenesená",J314,0)</f>
        <v>0</v>
      </c>
      <c r="BI314" s="135">
        <f>IF(N314="nulová",J314,0)</f>
        <v>0</v>
      </c>
      <c r="BJ314" s="17" t="s">
        <v>78</v>
      </c>
      <c r="BK314" s="135">
        <f>ROUND(I314*H314,2)</f>
        <v>0</v>
      </c>
      <c r="BL314" s="17" t="s">
        <v>243</v>
      </c>
      <c r="BM314" s="134" t="s">
        <v>479</v>
      </c>
    </row>
    <row r="315" spans="2:65" s="1" customFormat="1">
      <c r="B315" s="29"/>
      <c r="D315" s="136" t="s">
        <v>147</v>
      </c>
      <c r="F315" s="137" t="s">
        <v>480</v>
      </c>
      <c r="L315" s="29"/>
      <c r="M315" s="138"/>
      <c r="T315" s="49"/>
      <c r="V315" s="546"/>
      <c r="W315" s="546"/>
      <c r="X315" s="546"/>
      <c r="AT315" s="17" t="s">
        <v>147</v>
      </c>
      <c r="AU315" s="17" t="s">
        <v>80</v>
      </c>
    </row>
    <row r="316" spans="2:65" s="13" customFormat="1">
      <c r="B316" s="145"/>
      <c r="D316" s="140" t="s">
        <v>149</v>
      </c>
      <c r="E316" s="146" t="s">
        <v>3</v>
      </c>
      <c r="F316" s="147" t="s">
        <v>481</v>
      </c>
      <c r="H316" s="148">
        <v>37.996000000000002</v>
      </c>
      <c r="L316" s="145"/>
      <c r="M316" s="149"/>
      <c r="T316" s="150"/>
      <c r="V316" s="554"/>
      <c r="W316" s="554"/>
      <c r="X316" s="554"/>
      <c r="AT316" s="146" t="s">
        <v>149</v>
      </c>
      <c r="AU316" s="146" t="s">
        <v>80</v>
      </c>
      <c r="AV316" s="13" t="s">
        <v>80</v>
      </c>
      <c r="AW316" s="13" t="s">
        <v>30</v>
      </c>
      <c r="AX316" s="13" t="s">
        <v>78</v>
      </c>
      <c r="AY316" s="146" t="s">
        <v>137</v>
      </c>
    </row>
    <row r="317" spans="2:65" s="1" customFormat="1" ht="44.25" customHeight="1">
      <c r="B317" s="123"/>
      <c r="C317" s="124">
        <v>60</v>
      </c>
      <c r="D317" s="124" t="s">
        <v>140</v>
      </c>
      <c r="E317" s="125" t="s">
        <v>482</v>
      </c>
      <c r="F317" s="126" t="s">
        <v>483</v>
      </c>
      <c r="G317" s="127" t="s">
        <v>143</v>
      </c>
      <c r="H317" s="128">
        <v>6.2069999999999999</v>
      </c>
      <c r="I317" s="129"/>
      <c r="J317" s="129">
        <f>ROUND(I317*H317,2)</f>
        <v>0</v>
      </c>
      <c r="K317" s="126" t="s">
        <v>144</v>
      </c>
      <c r="L317" s="29"/>
      <c r="M317" s="130" t="s">
        <v>3</v>
      </c>
      <c r="N317" s="131" t="s">
        <v>41</v>
      </c>
      <c r="O317" s="132">
        <v>1.617</v>
      </c>
      <c r="P317" s="132">
        <f>O317*H317</f>
        <v>10.036719</v>
      </c>
      <c r="Q317" s="132">
        <v>5.9069999999999998E-2</v>
      </c>
      <c r="R317" s="132">
        <f>Q317*H317</f>
        <v>0.36664748999999996</v>
      </c>
      <c r="S317" s="132">
        <v>0</v>
      </c>
      <c r="T317" s="133">
        <f>S317*H317</f>
        <v>0</v>
      </c>
      <c r="V317" s="556">
        <f>J317</f>
        <v>0</v>
      </c>
      <c r="W317" s="546"/>
      <c r="X317" s="546"/>
      <c r="AR317" s="134" t="s">
        <v>243</v>
      </c>
      <c r="AT317" s="134" t="s">
        <v>140</v>
      </c>
      <c r="AU317" s="134" t="s">
        <v>80</v>
      </c>
      <c r="AY317" s="17" t="s">
        <v>137</v>
      </c>
      <c r="BE317" s="135">
        <f>IF(N317="základní",J317,0)</f>
        <v>0</v>
      </c>
      <c r="BF317" s="135">
        <f>IF(N317="snížená",J317,0)</f>
        <v>0</v>
      </c>
      <c r="BG317" s="135">
        <f>IF(N317="zákl. přenesená",J317,0)</f>
        <v>0</v>
      </c>
      <c r="BH317" s="135">
        <f>IF(N317="sníž. přenesená",J317,0)</f>
        <v>0</v>
      </c>
      <c r="BI317" s="135">
        <f>IF(N317="nulová",J317,0)</f>
        <v>0</v>
      </c>
      <c r="BJ317" s="17" t="s">
        <v>78</v>
      </c>
      <c r="BK317" s="135">
        <f>ROUND(I317*H317,2)</f>
        <v>0</v>
      </c>
      <c r="BL317" s="17" t="s">
        <v>243</v>
      </c>
      <c r="BM317" s="134" t="s">
        <v>484</v>
      </c>
    </row>
    <row r="318" spans="2:65" s="1" customFormat="1">
      <c r="B318" s="29"/>
      <c r="D318" s="136" t="s">
        <v>147</v>
      </c>
      <c r="F318" s="137" t="s">
        <v>485</v>
      </c>
      <c r="L318" s="29"/>
      <c r="M318" s="138"/>
      <c r="T318" s="49"/>
      <c r="V318" s="546"/>
      <c r="W318" s="546"/>
      <c r="X318" s="546"/>
      <c r="AT318" s="17" t="s">
        <v>147</v>
      </c>
      <c r="AU318" s="17" t="s">
        <v>80</v>
      </c>
    </row>
    <row r="319" spans="2:65" s="13" customFormat="1">
      <c r="B319" s="145"/>
      <c r="D319" s="140" t="s">
        <v>149</v>
      </c>
      <c r="E319" s="146" t="s">
        <v>3</v>
      </c>
      <c r="F319" s="147" t="s">
        <v>486</v>
      </c>
      <c r="H319" s="148">
        <v>6.2069999999999999</v>
      </c>
      <c r="L319" s="145"/>
      <c r="M319" s="149"/>
      <c r="T319" s="150"/>
      <c r="V319" s="554"/>
      <c r="W319" s="554"/>
      <c r="X319" s="554"/>
      <c r="AT319" s="146" t="s">
        <v>149</v>
      </c>
      <c r="AU319" s="146" t="s">
        <v>80</v>
      </c>
      <c r="AV319" s="13" t="s">
        <v>80</v>
      </c>
      <c r="AW319" s="13" t="s">
        <v>30</v>
      </c>
      <c r="AX319" s="13" t="s">
        <v>78</v>
      </c>
      <c r="AY319" s="146" t="s">
        <v>137</v>
      </c>
    </row>
    <row r="320" spans="2:65" s="1" customFormat="1" ht="44.25" customHeight="1">
      <c r="B320" s="123"/>
      <c r="C320" s="124">
        <v>61</v>
      </c>
      <c r="D320" s="124" t="s">
        <v>140</v>
      </c>
      <c r="E320" s="125" t="s">
        <v>487</v>
      </c>
      <c r="F320" s="126" t="s">
        <v>488</v>
      </c>
      <c r="G320" s="127" t="s">
        <v>143</v>
      </c>
      <c r="H320" s="128">
        <v>24.331</v>
      </c>
      <c r="I320" s="129"/>
      <c r="J320" s="129">
        <f>ROUND(I320*H320,2)</f>
        <v>0</v>
      </c>
      <c r="K320" s="126" t="s">
        <v>3</v>
      </c>
      <c r="L320" s="29"/>
      <c r="M320" s="130" t="s">
        <v>3</v>
      </c>
      <c r="N320" s="131" t="s">
        <v>41</v>
      </c>
      <c r="O320" s="132">
        <v>1.617</v>
      </c>
      <c r="P320" s="132">
        <f>O320*H320</f>
        <v>39.343226999999999</v>
      </c>
      <c r="Q320" s="132">
        <v>6.0519999999999997E-2</v>
      </c>
      <c r="R320" s="132">
        <f>Q320*H320</f>
        <v>1.47251212</v>
      </c>
      <c r="S320" s="132">
        <v>0</v>
      </c>
      <c r="T320" s="133">
        <f>S320*H320</f>
        <v>0</v>
      </c>
      <c r="V320" s="556">
        <f>J320</f>
        <v>0</v>
      </c>
      <c r="W320" s="546"/>
      <c r="X320" s="546"/>
      <c r="AR320" s="134" t="s">
        <v>243</v>
      </c>
      <c r="AT320" s="134" t="s">
        <v>140</v>
      </c>
      <c r="AU320" s="134" t="s">
        <v>80</v>
      </c>
      <c r="AY320" s="17" t="s">
        <v>137</v>
      </c>
      <c r="BE320" s="135">
        <f>IF(N320="základní",J320,0)</f>
        <v>0</v>
      </c>
      <c r="BF320" s="135">
        <f>IF(N320="snížená",J320,0)</f>
        <v>0</v>
      </c>
      <c r="BG320" s="135">
        <f>IF(N320="zákl. přenesená",J320,0)</f>
        <v>0</v>
      </c>
      <c r="BH320" s="135">
        <f>IF(N320="sníž. přenesená",J320,0)</f>
        <v>0</v>
      </c>
      <c r="BI320" s="135">
        <f>IF(N320="nulová",J320,0)</f>
        <v>0</v>
      </c>
      <c r="BJ320" s="17" t="s">
        <v>78</v>
      </c>
      <c r="BK320" s="135">
        <f>ROUND(I320*H320,2)</f>
        <v>0</v>
      </c>
      <c r="BL320" s="17" t="s">
        <v>243</v>
      </c>
      <c r="BM320" s="134" t="s">
        <v>489</v>
      </c>
    </row>
    <row r="321" spans="2:65" s="13" customFormat="1">
      <c r="B321" s="145"/>
      <c r="D321" s="140" t="s">
        <v>149</v>
      </c>
      <c r="E321" s="146" t="s">
        <v>3</v>
      </c>
      <c r="F321" s="147" t="s">
        <v>490</v>
      </c>
      <c r="H321" s="148">
        <v>24.331</v>
      </c>
      <c r="L321" s="145"/>
      <c r="M321" s="149"/>
      <c r="T321" s="150"/>
      <c r="V321" s="554"/>
      <c r="W321" s="554"/>
      <c r="X321" s="554"/>
      <c r="AT321" s="146" t="s">
        <v>149</v>
      </c>
      <c r="AU321" s="146" t="s">
        <v>80</v>
      </c>
      <c r="AV321" s="13" t="s">
        <v>80</v>
      </c>
      <c r="AW321" s="13" t="s">
        <v>30</v>
      </c>
      <c r="AX321" s="13" t="s">
        <v>78</v>
      </c>
      <c r="AY321" s="146" t="s">
        <v>137</v>
      </c>
    </row>
    <row r="322" spans="2:65" s="1" customFormat="1" ht="24.2" customHeight="1">
      <c r="B322" s="123"/>
      <c r="C322" s="124">
        <v>62</v>
      </c>
      <c r="D322" s="124" t="s">
        <v>140</v>
      </c>
      <c r="E322" s="125" t="s">
        <v>491</v>
      </c>
      <c r="F322" s="126" t="s">
        <v>492</v>
      </c>
      <c r="G322" s="127" t="s">
        <v>143</v>
      </c>
      <c r="H322" s="128">
        <v>13.317</v>
      </c>
      <c r="I322" s="129"/>
      <c r="J322" s="129">
        <f>ROUND(I322*H322,2)</f>
        <v>0</v>
      </c>
      <c r="K322" s="126" t="s">
        <v>144</v>
      </c>
      <c r="L322" s="29"/>
      <c r="M322" s="130" t="s">
        <v>3</v>
      </c>
      <c r="N322" s="131" t="s">
        <v>41</v>
      </c>
      <c r="O322" s="132">
        <v>0.95899999999999996</v>
      </c>
      <c r="P322" s="132">
        <f>O322*H322</f>
        <v>12.771003</v>
      </c>
      <c r="Q322" s="132">
        <v>2.5069999999999999E-2</v>
      </c>
      <c r="R322" s="132">
        <f>Q322*H322</f>
        <v>0.33385718999999997</v>
      </c>
      <c r="S322" s="132">
        <v>0</v>
      </c>
      <c r="T322" s="133">
        <f>S322*H322</f>
        <v>0</v>
      </c>
      <c r="V322" s="556">
        <f>J322</f>
        <v>0</v>
      </c>
      <c r="W322" s="546"/>
      <c r="X322" s="546"/>
      <c r="AR322" s="134" t="s">
        <v>243</v>
      </c>
      <c r="AT322" s="134" t="s">
        <v>140</v>
      </c>
      <c r="AU322" s="134" t="s">
        <v>80</v>
      </c>
      <c r="AY322" s="17" t="s">
        <v>137</v>
      </c>
      <c r="BE322" s="135">
        <f>IF(N322="základní",J322,0)</f>
        <v>0</v>
      </c>
      <c r="BF322" s="135">
        <f>IF(N322="snížená",J322,0)</f>
        <v>0</v>
      </c>
      <c r="BG322" s="135">
        <f>IF(N322="zákl. přenesená",J322,0)</f>
        <v>0</v>
      </c>
      <c r="BH322" s="135">
        <f>IF(N322="sníž. přenesená",J322,0)</f>
        <v>0</v>
      </c>
      <c r="BI322" s="135">
        <f>IF(N322="nulová",J322,0)</f>
        <v>0</v>
      </c>
      <c r="BJ322" s="17" t="s">
        <v>78</v>
      </c>
      <c r="BK322" s="135">
        <f>ROUND(I322*H322,2)</f>
        <v>0</v>
      </c>
      <c r="BL322" s="17" t="s">
        <v>243</v>
      </c>
      <c r="BM322" s="134" t="s">
        <v>493</v>
      </c>
    </row>
    <row r="323" spans="2:65" s="1" customFormat="1">
      <c r="B323" s="29"/>
      <c r="D323" s="136" t="s">
        <v>147</v>
      </c>
      <c r="F323" s="137" t="s">
        <v>494</v>
      </c>
      <c r="L323" s="29"/>
      <c r="M323" s="138"/>
      <c r="T323" s="49"/>
      <c r="V323" s="546"/>
      <c r="W323" s="546"/>
      <c r="X323" s="546"/>
      <c r="AT323" s="17" t="s">
        <v>147</v>
      </c>
      <c r="AU323" s="17" t="s">
        <v>80</v>
      </c>
    </row>
    <row r="324" spans="2:65" s="13" customFormat="1">
      <c r="B324" s="145"/>
      <c r="D324" s="140" t="s">
        <v>149</v>
      </c>
      <c r="E324" s="146" t="s">
        <v>3</v>
      </c>
      <c r="F324" s="147" t="s">
        <v>495</v>
      </c>
      <c r="H324" s="148">
        <v>13.317</v>
      </c>
      <c r="L324" s="145"/>
      <c r="M324" s="149"/>
      <c r="T324" s="150"/>
      <c r="V324" s="554"/>
      <c r="W324" s="554"/>
      <c r="X324" s="554"/>
      <c r="AT324" s="146" t="s">
        <v>149</v>
      </c>
      <c r="AU324" s="146" t="s">
        <v>80</v>
      </c>
      <c r="AV324" s="13" t="s">
        <v>80</v>
      </c>
      <c r="AW324" s="13" t="s">
        <v>30</v>
      </c>
      <c r="AX324" s="13" t="s">
        <v>78</v>
      </c>
      <c r="AY324" s="146" t="s">
        <v>137</v>
      </c>
    </row>
    <row r="325" spans="2:65" s="1" customFormat="1" ht="33" customHeight="1">
      <c r="B325" s="123"/>
      <c r="C325" s="124">
        <v>63</v>
      </c>
      <c r="D325" s="124" t="s">
        <v>140</v>
      </c>
      <c r="E325" s="125" t="s">
        <v>496</v>
      </c>
      <c r="F325" s="126" t="s">
        <v>497</v>
      </c>
      <c r="G325" s="127" t="s">
        <v>143</v>
      </c>
      <c r="H325" s="128">
        <v>2.6160000000000001</v>
      </c>
      <c r="I325" s="129"/>
      <c r="J325" s="129">
        <f>ROUND(I325*H325,2)</f>
        <v>0</v>
      </c>
      <c r="K325" s="126" t="s">
        <v>144</v>
      </c>
      <c r="L325" s="29"/>
      <c r="M325" s="130" t="s">
        <v>3</v>
      </c>
      <c r="N325" s="131" t="s">
        <v>41</v>
      </c>
      <c r="O325" s="132">
        <v>0.95899999999999996</v>
      </c>
      <c r="P325" s="132">
        <f>O325*H325</f>
        <v>2.5087440000000001</v>
      </c>
      <c r="Q325" s="132">
        <v>2.5559999999999999E-2</v>
      </c>
      <c r="R325" s="132">
        <f>Q325*H325</f>
        <v>6.6864960000000001E-2</v>
      </c>
      <c r="S325" s="132">
        <v>0</v>
      </c>
      <c r="T325" s="133">
        <f>S325*H325</f>
        <v>0</v>
      </c>
      <c r="V325" s="556">
        <f>J325</f>
        <v>0</v>
      </c>
      <c r="W325" s="546"/>
      <c r="X325" s="546"/>
      <c r="AR325" s="134" t="s">
        <v>243</v>
      </c>
      <c r="AT325" s="134" t="s">
        <v>140</v>
      </c>
      <c r="AU325" s="134" t="s">
        <v>80</v>
      </c>
      <c r="AY325" s="17" t="s">
        <v>137</v>
      </c>
      <c r="BE325" s="135">
        <f>IF(N325="základní",J325,0)</f>
        <v>0</v>
      </c>
      <c r="BF325" s="135">
        <f>IF(N325="snížená",J325,0)</f>
        <v>0</v>
      </c>
      <c r="BG325" s="135">
        <f>IF(N325="zákl. přenesená",J325,0)</f>
        <v>0</v>
      </c>
      <c r="BH325" s="135">
        <f>IF(N325="sníž. přenesená",J325,0)</f>
        <v>0</v>
      </c>
      <c r="BI325" s="135">
        <f>IF(N325="nulová",J325,0)</f>
        <v>0</v>
      </c>
      <c r="BJ325" s="17" t="s">
        <v>78</v>
      </c>
      <c r="BK325" s="135">
        <f>ROUND(I325*H325,2)</f>
        <v>0</v>
      </c>
      <c r="BL325" s="17" t="s">
        <v>243</v>
      </c>
      <c r="BM325" s="134" t="s">
        <v>498</v>
      </c>
    </row>
    <row r="326" spans="2:65" s="1" customFormat="1">
      <c r="B326" s="29"/>
      <c r="D326" s="136" t="s">
        <v>147</v>
      </c>
      <c r="F326" s="137" t="s">
        <v>499</v>
      </c>
      <c r="L326" s="29"/>
      <c r="M326" s="138"/>
      <c r="T326" s="49"/>
      <c r="V326" s="546"/>
      <c r="W326" s="546"/>
      <c r="X326" s="546"/>
      <c r="AT326" s="17" t="s">
        <v>147</v>
      </c>
      <c r="AU326" s="17" t="s">
        <v>80</v>
      </c>
    </row>
    <row r="327" spans="2:65" s="13" customFormat="1">
      <c r="B327" s="145"/>
      <c r="D327" s="140" t="s">
        <v>149</v>
      </c>
      <c r="E327" s="146" t="s">
        <v>3</v>
      </c>
      <c r="F327" s="147" t="s">
        <v>500</v>
      </c>
      <c r="H327" s="148">
        <v>2.6160000000000001</v>
      </c>
      <c r="L327" s="145"/>
      <c r="M327" s="149"/>
      <c r="T327" s="150"/>
      <c r="V327" s="554"/>
      <c r="W327" s="554"/>
      <c r="X327" s="554"/>
      <c r="AT327" s="146" t="s">
        <v>149</v>
      </c>
      <c r="AU327" s="146" t="s">
        <v>80</v>
      </c>
      <c r="AV327" s="13" t="s">
        <v>80</v>
      </c>
      <c r="AW327" s="13" t="s">
        <v>30</v>
      </c>
      <c r="AX327" s="13" t="s">
        <v>78</v>
      </c>
      <c r="AY327" s="146" t="s">
        <v>137</v>
      </c>
    </row>
    <row r="328" spans="2:65" s="1" customFormat="1" ht="24.2" customHeight="1">
      <c r="B328" s="123"/>
      <c r="C328" s="124">
        <v>64</v>
      </c>
      <c r="D328" s="124" t="s">
        <v>140</v>
      </c>
      <c r="E328" s="125" t="s">
        <v>501</v>
      </c>
      <c r="F328" s="126" t="s">
        <v>502</v>
      </c>
      <c r="G328" s="127" t="s">
        <v>143</v>
      </c>
      <c r="H328" s="128">
        <v>40.264000000000003</v>
      </c>
      <c r="I328" s="129"/>
      <c r="J328" s="129">
        <f>ROUND(I328*H328,2)</f>
        <v>0</v>
      </c>
      <c r="K328" s="126" t="s">
        <v>144</v>
      </c>
      <c r="L328" s="29"/>
      <c r="M328" s="130" t="s">
        <v>3</v>
      </c>
      <c r="N328" s="131" t="s">
        <v>41</v>
      </c>
      <c r="O328" s="132">
        <v>3.2000000000000001E-2</v>
      </c>
      <c r="P328" s="132">
        <f>O328*H328</f>
        <v>1.288448</v>
      </c>
      <c r="Q328" s="132">
        <v>1E-4</v>
      </c>
      <c r="R328" s="132">
        <f>Q328*H328</f>
        <v>4.0264000000000003E-3</v>
      </c>
      <c r="S328" s="132">
        <v>0</v>
      </c>
      <c r="T328" s="133">
        <f>S328*H328</f>
        <v>0</v>
      </c>
      <c r="V328" s="556">
        <f>J328</f>
        <v>0</v>
      </c>
      <c r="W328" s="546"/>
      <c r="X328" s="546"/>
      <c r="AR328" s="134" t="s">
        <v>243</v>
      </c>
      <c r="AT328" s="134" t="s">
        <v>140</v>
      </c>
      <c r="AU328" s="134" t="s">
        <v>80</v>
      </c>
      <c r="AY328" s="17" t="s">
        <v>137</v>
      </c>
      <c r="BE328" s="135">
        <f>IF(N328="základní",J328,0)</f>
        <v>0</v>
      </c>
      <c r="BF328" s="135">
        <f>IF(N328="snížená",J328,0)</f>
        <v>0</v>
      </c>
      <c r="BG328" s="135">
        <f>IF(N328="zákl. přenesená",J328,0)</f>
        <v>0</v>
      </c>
      <c r="BH328" s="135">
        <f>IF(N328="sníž. přenesená",J328,0)</f>
        <v>0</v>
      </c>
      <c r="BI328" s="135">
        <f>IF(N328="nulová",J328,0)</f>
        <v>0</v>
      </c>
      <c r="BJ328" s="17" t="s">
        <v>78</v>
      </c>
      <c r="BK328" s="135">
        <f>ROUND(I328*H328,2)</f>
        <v>0</v>
      </c>
      <c r="BL328" s="17" t="s">
        <v>243</v>
      </c>
      <c r="BM328" s="134" t="s">
        <v>503</v>
      </c>
    </row>
    <row r="329" spans="2:65" s="1" customFormat="1">
      <c r="B329" s="29"/>
      <c r="D329" s="136" t="s">
        <v>147</v>
      </c>
      <c r="F329" s="137" t="s">
        <v>504</v>
      </c>
      <c r="L329" s="29"/>
      <c r="M329" s="138"/>
      <c r="T329" s="49"/>
      <c r="V329" s="546"/>
      <c r="W329" s="546"/>
      <c r="X329" s="546"/>
      <c r="AT329" s="17" t="s">
        <v>147</v>
      </c>
      <c r="AU329" s="17" t="s">
        <v>80</v>
      </c>
    </row>
    <row r="330" spans="2:65" s="13" customFormat="1">
      <c r="B330" s="145"/>
      <c r="D330" s="140" t="s">
        <v>149</v>
      </c>
      <c r="E330" s="146" t="s">
        <v>3</v>
      </c>
      <c r="F330" s="147" t="s">
        <v>505</v>
      </c>
      <c r="H330" s="148">
        <v>40.264000000000003</v>
      </c>
      <c r="L330" s="145"/>
      <c r="M330" s="149"/>
      <c r="T330" s="150"/>
      <c r="V330" s="554"/>
      <c r="W330" s="554"/>
      <c r="X330" s="554"/>
      <c r="AT330" s="146" t="s">
        <v>149</v>
      </c>
      <c r="AU330" s="146" t="s">
        <v>80</v>
      </c>
      <c r="AV330" s="13" t="s">
        <v>80</v>
      </c>
      <c r="AW330" s="13" t="s">
        <v>30</v>
      </c>
      <c r="AX330" s="13" t="s">
        <v>78</v>
      </c>
      <c r="AY330" s="146" t="s">
        <v>137</v>
      </c>
    </row>
    <row r="331" spans="2:65" s="1" customFormat="1" ht="24.2" customHeight="1">
      <c r="B331" s="123"/>
      <c r="C331" s="124">
        <v>65</v>
      </c>
      <c r="D331" s="124" t="s">
        <v>140</v>
      </c>
      <c r="E331" s="125" t="s">
        <v>506</v>
      </c>
      <c r="F331" s="126" t="s">
        <v>507</v>
      </c>
      <c r="G331" s="127" t="s">
        <v>143</v>
      </c>
      <c r="H331" s="128">
        <v>3</v>
      </c>
      <c r="I331" s="129"/>
      <c r="J331" s="129">
        <f>ROUND(I331*H331,2)</f>
        <v>0</v>
      </c>
      <c r="K331" s="126" t="s">
        <v>144</v>
      </c>
      <c r="L331" s="29"/>
      <c r="M331" s="130" t="s">
        <v>3</v>
      </c>
      <c r="N331" s="131" t="s">
        <v>41</v>
      </c>
      <c r="O331" s="132">
        <v>1.1319999999999999</v>
      </c>
      <c r="P331" s="132">
        <f>O331*H331</f>
        <v>3.3959999999999999</v>
      </c>
      <c r="Q331" s="132">
        <v>1.2109999999999999E-2</v>
      </c>
      <c r="R331" s="132">
        <f>Q331*H331</f>
        <v>3.6330000000000001E-2</v>
      </c>
      <c r="S331" s="132">
        <v>0</v>
      </c>
      <c r="T331" s="133">
        <f>S331*H331</f>
        <v>0</v>
      </c>
      <c r="V331" s="556">
        <f>J331</f>
        <v>0</v>
      </c>
      <c r="W331" s="546"/>
      <c r="X331" s="546"/>
      <c r="AR331" s="134" t="s">
        <v>243</v>
      </c>
      <c r="AT331" s="134" t="s">
        <v>140</v>
      </c>
      <c r="AU331" s="134" t="s">
        <v>80</v>
      </c>
      <c r="AY331" s="17" t="s">
        <v>137</v>
      </c>
      <c r="BE331" s="135">
        <f>IF(N331="základní",J331,0)</f>
        <v>0</v>
      </c>
      <c r="BF331" s="135">
        <f>IF(N331="snížená",J331,0)</f>
        <v>0</v>
      </c>
      <c r="BG331" s="135">
        <f>IF(N331="zákl. přenesená",J331,0)</f>
        <v>0</v>
      </c>
      <c r="BH331" s="135">
        <f>IF(N331="sníž. přenesená",J331,0)</f>
        <v>0</v>
      </c>
      <c r="BI331" s="135">
        <f>IF(N331="nulová",J331,0)</f>
        <v>0</v>
      </c>
      <c r="BJ331" s="17" t="s">
        <v>78</v>
      </c>
      <c r="BK331" s="135">
        <f>ROUND(I331*H331,2)</f>
        <v>0</v>
      </c>
      <c r="BL331" s="17" t="s">
        <v>243</v>
      </c>
      <c r="BM331" s="134" t="s">
        <v>508</v>
      </c>
    </row>
    <row r="332" spans="2:65" s="1" customFormat="1">
      <c r="B332" s="29"/>
      <c r="D332" s="136" t="s">
        <v>147</v>
      </c>
      <c r="F332" s="137" t="s">
        <v>509</v>
      </c>
      <c r="L332" s="29"/>
      <c r="M332" s="138"/>
      <c r="T332" s="49"/>
      <c r="V332" s="546"/>
      <c r="W332" s="546"/>
      <c r="X332" s="546"/>
      <c r="AT332" s="17" t="s">
        <v>147</v>
      </c>
      <c r="AU332" s="17" t="s">
        <v>80</v>
      </c>
    </row>
    <row r="333" spans="2:65" s="12" customFormat="1">
      <c r="B333" s="139"/>
      <c r="D333" s="140" t="s">
        <v>149</v>
      </c>
      <c r="E333" s="141" t="s">
        <v>3</v>
      </c>
      <c r="F333" s="142" t="s">
        <v>510</v>
      </c>
      <c r="H333" s="141" t="s">
        <v>3</v>
      </c>
      <c r="L333" s="139"/>
      <c r="M333" s="143"/>
      <c r="T333" s="144"/>
      <c r="V333" s="553"/>
      <c r="W333" s="553"/>
      <c r="X333" s="553"/>
      <c r="AT333" s="141" t="s">
        <v>149</v>
      </c>
      <c r="AU333" s="141" t="s">
        <v>80</v>
      </c>
      <c r="AV333" s="12" t="s">
        <v>78</v>
      </c>
      <c r="AW333" s="12" t="s">
        <v>30</v>
      </c>
      <c r="AX333" s="12" t="s">
        <v>70</v>
      </c>
      <c r="AY333" s="141" t="s">
        <v>137</v>
      </c>
    </row>
    <row r="334" spans="2:65" s="13" customFormat="1">
      <c r="B334" s="145"/>
      <c r="D334" s="140" t="s">
        <v>149</v>
      </c>
      <c r="E334" s="146" t="s">
        <v>3</v>
      </c>
      <c r="F334" s="147" t="s">
        <v>511</v>
      </c>
      <c r="H334" s="148">
        <v>3</v>
      </c>
      <c r="L334" s="145"/>
      <c r="M334" s="149"/>
      <c r="T334" s="150"/>
      <c r="V334" s="554"/>
      <c r="W334" s="554"/>
      <c r="X334" s="554"/>
      <c r="AT334" s="146" t="s">
        <v>149</v>
      </c>
      <c r="AU334" s="146" t="s">
        <v>80</v>
      </c>
      <c r="AV334" s="13" t="s">
        <v>80</v>
      </c>
      <c r="AW334" s="13" t="s">
        <v>30</v>
      </c>
      <c r="AX334" s="13" t="s">
        <v>78</v>
      </c>
      <c r="AY334" s="146" t="s">
        <v>137</v>
      </c>
    </row>
    <row r="335" spans="2:65" s="1" customFormat="1" ht="24.2" customHeight="1">
      <c r="B335" s="123"/>
      <c r="C335" s="124">
        <v>66</v>
      </c>
      <c r="D335" s="124" t="s">
        <v>140</v>
      </c>
      <c r="E335" s="125" t="s">
        <v>512</v>
      </c>
      <c r="F335" s="126" t="s">
        <v>513</v>
      </c>
      <c r="G335" s="127" t="s">
        <v>446</v>
      </c>
      <c r="H335" s="128">
        <v>1203.0170000000001</v>
      </c>
      <c r="I335" s="129"/>
      <c r="J335" s="129">
        <f>ROUND(I335*H335,2)</f>
        <v>0</v>
      </c>
      <c r="K335" s="126" t="s">
        <v>144</v>
      </c>
      <c r="L335" s="29"/>
      <c r="M335" s="130" t="s">
        <v>3</v>
      </c>
      <c r="N335" s="131" t="s">
        <v>41</v>
      </c>
      <c r="O335" s="132">
        <v>0</v>
      </c>
      <c r="P335" s="132">
        <f>O335*H335</f>
        <v>0</v>
      </c>
      <c r="Q335" s="132">
        <v>0</v>
      </c>
      <c r="R335" s="132">
        <f>Q335*H335</f>
        <v>0</v>
      </c>
      <c r="S335" s="132">
        <v>0</v>
      </c>
      <c r="T335" s="133">
        <f>S335*H335</f>
        <v>0</v>
      </c>
      <c r="V335" s="556">
        <f>J335</f>
        <v>0</v>
      </c>
      <c r="W335" s="546"/>
      <c r="X335" s="546"/>
      <c r="AR335" s="134" t="s">
        <v>243</v>
      </c>
      <c r="AT335" s="134" t="s">
        <v>140</v>
      </c>
      <c r="AU335" s="134" t="s">
        <v>80</v>
      </c>
      <c r="AY335" s="17" t="s">
        <v>137</v>
      </c>
      <c r="BE335" s="135">
        <f>IF(N335="základní",J335,0)</f>
        <v>0</v>
      </c>
      <c r="BF335" s="135">
        <f>IF(N335="snížená",J335,0)</f>
        <v>0</v>
      </c>
      <c r="BG335" s="135">
        <f>IF(N335="zákl. přenesená",J335,0)</f>
        <v>0</v>
      </c>
      <c r="BH335" s="135">
        <f>IF(N335="sníž. přenesená",J335,0)</f>
        <v>0</v>
      </c>
      <c r="BI335" s="135">
        <f>IF(N335="nulová",J335,0)</f>
        <v>0</v>
      </c>
      <c r="BJ335" s="17" t="s">
        <v>78</v>
      </c>
      <c r="BK335" s="135">
        <f>ROUND(I335*H335,2)</f>
        <v>0</v>
      </c>
      <c r="BL335" s="17" t="s">
        <v>243</v>
      </c>
      <c r="BM335" s="134" t="s">
        <v>514</v>
      </c>
    </row>
    <row r="336" spans="2:65" s="1" customFormat="1">
      <c r="B336" s="29"/>
      <c r="D336" s="136" t="s">
        <v>147</v>
      </c>
      <c r="F336" s="137" t="s">
        <v>515</v>
      </c>
      <c r="J336" s="135"/>
      <c r="L336" s="29"/>
      <c r="M336" s="138"/>
      <c r="T336" s="49"/>
      <c r="V336" s="546"/>
      <c r="W336" s="546"/>
      <c r="X336" s="546"/>
      <c r="AT336" s="17" t="s">
        <v>147</v>
      </c>
      <c r="AU336" s="17" t="s">
        <v>80</v>
      </c>
    </row>
    <row r="337" spans="2:65" s="11" customFormat="1" ht="22.9" customHeight="1">
      <c r="B337" s="112"/>
      <c r="D337" s="113" t="s">
        <v>69</v>
      </c>
      <c r="E337" s="121" t="s">
        <v>516</v>
      </c>
      <c r="F337" s="121" t="s">
        <v>517</v>
      </c>
      <c r="J337" s="122">
        <f>BK337</f>
        <v>0</v>
      </c>
      <c r="L337" s="112"/>
      <c r="M337" s="116"/>
      <c r="P337" s="117">
        <f>SUM(P338:P373)</f>
        <v>61.763399999999997</v>
      </c>
      <c r="R337" s="117">
        <f>SUM(R338:R373)</f>
        <v>0.20131400000000002</v>
      </c>
      <c r="T337" s="118">
        <f>SUM(T338:T373)</f>
        <v>0.46900000000000003</v>
      </c>
      <c r="V337" s="555">
        <f>J337</f>
        <v>0</v>
      </c>
      <c r="W337" s="552"/>
      <c r="X337" s="552"/>
      <c r="AR337" s="113" t="s">
        <v>80</v>
      </c>
      <c r="AT337" s="119" t="s">
        <v>69</v>
      </c>
      <c r="AU337" s="119" t="s">
        <v>78</v>
      </c>
      <c r="AY337" s="113" t="s">
        <v>137</v>
      </c>
      <c r="BK337" s="120">
        <f>SUM(BK338:BK373)</f>
        <v>0</v>
      </c>
    </row>
    <row r="338" spans="2:65" s="1" customFormat="1" ht="16.5" customHeight="1">
      <c r="B338" s="123"/>
      <c r="C338" s="124">
        <v>67</v>
      </c>
      <c r="D338" s="124" t="s">
        <v>140</v>
      </c>
      <c r="E338" s="125" t="s">
        <v>518</v>
      </c>
      <c r="F338" s="126" t="s">
        <v>519</v>
      </c>
      <c r="G338" s="127" t="s">
        <v>143</v>
      </c>
      <c r="H338" s="128">
        <v>24.48</v>
      </c>
      <c r="I338" s="129"/>
      <c r="J338" s="129">
        <f>ROUND(I338*H338,2)</f>
        <v>0</v>
      </c>
      <c r="K338" s="126" t="s">
        <v>144</v>
      </c>
      <c r="L338" s="29"/>
      <c r="M338" s="130" t="s">
        <v>3</v>
      </c>
      <c r="N338" s="131" t="s">
        <v>41</v>
      </c>
      <c r="O338" s="132">
        <v>1.1299999999999999</v>
      </c>
      <c r="P338" s="132">
        <f>O338*H338</f>
        <v>27.662399999999998</v>
      </c>
      <c r="Q338" s="132">
        <v>0</v>
      </c>
      <c r="R338" s="132">
        <f>Q338*H338</f>
        <v>0</v>
      </c>
      <c r="S338" s="132">
        <v>0</v>
      </c>
      <c r="T338" s="133">
        <f>S338*H338</f>
        <v>0</v>
      </c>
      <c r="V338" s="556">
        <f>J338</f>
        <v>0</v>
      </c>
      <c r="W338" s="546"/>
      <c r="X338" s="546"/>
      <c r="AR338" s="134" t="s">
        <v>243</v>
      </c>
      <c r="AT338" s="134" t="s">
        <v>140</v>
      </c>
      <c r="AU338" s="134" t="s">
        <v>80</v>
      </c>
      <c r="AY338" s="17" t="s">
        <v>137</v>
      </c>
      <c r="BE338" s="135">
        <f>IF(N338="základní",J338,0)</f>
        <v>0</v>
      </c>
      <c r="BF338" s="135">
        <f>IF(N338="snížená",J338,0)</f>
        <v>0</v>
      </c>
      <c r="BG338" s="135">
        <f>IF(N338="zákl. přenesená",J338,0)</f>
        <v>0</v>
      </c>
      <c r="BH338" s="135">
        <f>IF(N338="sníž. přenesená",J338,0)</f>
        <v>0</v>
      </c>
      <c r="BI338" s="135">
        <f>IF(N338="nulová",J338,0)</f>
        <v>0</v>
      </c>
      <c r="BJ338" s="17" t="s">
        <v>78</v>
      </c>
      <c r="BK338" s="135">
        <f>ROUND(I338*H338,2)</f>
        <v>0</v>
      </c>
      <c r="BL338" s="17" t="s">
        <v>243</v>
      </c>
      <c r="BM338" s="134" t="s">
        <v>520</v>
      </c>
    </row>
    <row r="339" spans="2:65" s="1" customFormat="1">
      <c r="B339" s="29"/>
      <c r="D339" s="136" t="s">
        <v>147</v>
      </c>
      <c r="F339" s="137" t="s">
        <v>521</v>
      </c>
      <c r="L339" s="29"/>
      <c r="M339" s="138"/>
      <c r="T339" s="49"/>
      <c r="V339" s="546"/>
      <c r="W339" s="546"/>
      <c r="X339" s="546"/>
      <c r="AT339" s="17" t="s">
        <v>147</v>
      </c>
      <c r="AU339" s="17" t="s">
        <v>80</v>
      </c>
    </row>
    <row r="340" spans="2:65" s="13" customFormat="1">
      <c r="B340" s="145"/>
      <c r="D340" s="140" t="s">
        <v>149</v>
      </c>
      <c r="E340" s="146" t="s">
        <v>3</v>
      </c>
      <c r="F340" s="147" t="s">
        <v>522</v>
      </c>
      <c r="H340" s="148">
        <v>24.48</v>
      </c>
      <c r="L340" s="145"/>
      <c r="M340" s="149"/>
      <c r="T340" s="150"/>
      <c r="V340" s="554"/>
      <c r="W340" s="554"/>
      <c r="X340" s="554"/>
      <c r="AT340" s="146" t="s">
        <v>149</v>
      </c>
      <c r="AU340" s="146" t="s">
        <v>80</v>
      </c>
      <c r="AV340" s="13" t="s">
        <v>80</v>
      </c>
      <c r="AW340" s="13" t="s">
        <v>30</v>
      </c>
      <c r="AX340" s="13" t="s">
        <v>78</v>
      </c>
      <c r="AY340" s="146" t="s">
        <v>137</v>
      </c>
    </row>
    <row r="341" spans="2:65" s="1" customFormat="1" ht="24.2" customHeight="1">
      <c r="B341" s="123"/>
      <c r="C341" s="124">
        <v>68</v>
      </c>
      <c r="D341" s="124" t="s">
        <v>140</v>
      </c>
      <c r="E341" s="125" t="s">
        <v>523</v>
      </c>
      <c r="F341" s="126" t="s">
        <v>524</v>
      </c>
      <c r="G341" s="127" t="s">
        <v>154</v>
      </c>
      <c r="H341" s="128">
        <v>1</v>
      </c>
      <c r="I341" s="129"/>
      <c r="J341" s="129">
        <f>ROUND(I341*H341,2)</f>
        <v>0</v>
      </c>
      <c r="K341" s="126" t="s">
        <v>144</v>
      </c>
      <c r="L341" s="29"/>
      <c r="M341" s="130" t="s">
        <v>3</v>
      </c>
      <c r="N341" s="131" t="s">
        <v>41</v>
      </c>
      <c r="O341" s="132">
        <v>1.8049999999999999</v>
      </c>
      <c r="P341" s="132">
        <f>O341*H341</f>
        <v>1.8049999999999999</v>
      </c>
      <c r="Q341" s="132">
        <v>0</v>
      </c>
      <c r="R341" s="132">
        <f>Q341*H341</f>
        <v>0</v>
      </c>
      <c r="S341" s="132">
        <v>0</v>
      </c>
      <c r="T341" s="133">
        <f>S341*H341</f>
        <v>0</v>
      </c>
      <c r="V341" s="556">
        <f>J341</f>
        <v>0</v>
      </c>
      <c r="W341" s="546"/>
      <c r="X341" s="546"/>
      <c r="AR341" s="134" t="s">
        <v>243</v>
      </c>
      <c r="AT341" s="134" t="s">
        <v>140</v>
      </c>
      <c r="AU341" s="134" t="s">
        <v>80</v>
      </c>
      <c r="AY341" s="17" t="s">
        <v>137</v>
      </c>
      <c r="BE341" s="135">
        <f>IF(N341="základní",J341,0)</f>
        <v>0</v>
      </c>
      <c r="BF341" s="135">
        <f>IF(N341="snížená",J341,0)</f>
        <v>0</v>
      </c>
      <c r="BG341" s="135">
        <f>IF(N341="zákl. přenesená",J341,0)</f>
        <v>0</v>
      </c>
      <c r="BH341" s="135">
        <f>IF(N341="sníž. přenesená",J341,0)</f>
        <v>0</v>
      </c>
      <c r="BI341" s="135">
        <f>IF(N341="nulová",J341,0)</f>
        <v>0</v>
      </c>
      <c r="BJ341" s="17" t="s">
        <v>78</v>
      </c>
      <c r="BK341" s="135">
        <f>ROUND(I341*H341,2)</f>
        <v>0</v>
      </c>
      <c r="BL341" s="17" t="s">
        <v>243</v>
      </c>
      <c r="BM341" s="134" t="s">
        <v>525</v>
      </c>
    </row>
    <row r="342" spans="2:65" s="1" customFormat="1">
      <c r="B342" s="29"/>
      <c r="D342" s="136" t="s">
        <v>147</v>
      </c>
      <c r="F342" s="137" t="s">
        <v>526</v>
      </c>
      <c r="L342" s="29"/>
      <c r="M342" s="138"/>
      <c r="T342" s="49"/>
      <c r="V342" s="546"/>
      <c r="W342" s="546"/>
      <c r="X342" s="546"/>
      <c r="AT342" s="17" t="s">
        <v>147</v>
      </c>
      <c r="AU342" s="17" t="s">
        <v>80</v>
      </c>
    </row>
    <row r="343" spans="2:65" s="1" customFormat="1" ht="16.5" customHeight="1">
      <c r="B343" s="123"/>
      <c r="C343" s="151">
        <v>69</v>
      </c>
      <c r="D343" s="151" t="s">
        <v>166</v>
      </c>
      <c r="E343" s="152" t="s">
        <v>527</v>
      </c>
      <c r="F343" s="567" t="s">
        <v>528</v>
      </c>
      <c r="G343" s="154" t="s">
        <v>154</v>
      </c>
      <c r="H343" s="155">
        <v>1</v>
      </c>
      <c r="I343" s="156"/>
      <c r="J343" s="156">
        <f>ROUND(I343*H343,2)</f>
        <v>0</v>
      </c>
      <c r="K343" s="153" t="s">
        <v>144</v>
      </c>
      <c r="L343" s="157"/>
      <c r="M343" s="158" t="s">
        <v>3</v>
      </c>
      <c r="N343" s="159" t="s">
        <v>41</v>
      </c>
      <c r="O343" s="132">
        <v>0</v>
      </c>
      <c r="P343" s="132">
        <f>O343*H343</f>
        <v>0</v>
      </c>
      <c r="Q343" s="132">
        <v>1.6E-2</v>
      </c>
      <c r="R343" s="132">
        <f>Q343*H343</f>
        <v>1.6E-2</v>
      </c>
      <c r="S343" s="132">
        <v>0</v>
      </c>
      <c r="T343" s="133">
        <f>S343*H343</f>
        <v>0</v>
      </c>
      <c r="V343" s="556">
        <f>J343</f>
        <v>0</v>
      </c>
      <c r="W343" s="546"/>
      <c r="X343" s="546"/>
      <c r="AR343" s="134" t="s">
        <v>277</v>
      </c>
      <c r="AT343" s="134" t="s">
        <v>166</v>
      </c>
      <c r="AU343" s="134" t="s">
        <v>80</v>
      </c>
      <c r="AY343" s="17" t="s">
        <v>137</v>
      </c>
      <c r="BE343" s="135">
        <f>IF(N343="základní",J343,0)</f>
        <v>0</v>
      </c>
      <c r="BF343" s="135">
        <f>IF(N343="snížená",J343,0)</f>
        <v>0</v>
      </c>
      <c r="BG343" s="135">
        <f>IF(N343="zákl. přenesená",J343,0)</f>
        <v>0</v>
      </c>
      <c r="BH343" s="135">
        <f>IF(N343="sníž. přenesená",J343,0)</f>
        <v>0</v>
      </c>
      <c r="BI343" s="135">
        <f>IF(N343="nulová",J343,0)</f>
        <v>0</v>
      </c>
      <c r="BJ343" s="17" t="s">
        <v>78</v>
      </c>
      <c r="BK343" s="135">
        <f>ROUND(I343*H343,2)</f>
        <v>0</v>
      </c>
      <c r="BL343" s="17" t="s">
        <v>243</v>
      </c>
      <c r="BM343" s="134" t="s">
        <v>529</v>
      </c>
    </row>
    <row r="344" spans="2:65" s="1" customFormat="1" ht="16.5" customHeight="1">
      <c r="B344" s="123"/>
      <c r="C344" s="151">
        <v>70</v>
      </c>
      <c r="D344" s="151" t="s">
        <v>166</v>
      </c>
      <c r="E344" s="152" t="s">
        <v>530</v>
      </c>
      <c r="F344" s="567" t="s">
        <v>531</v>
      </c>
      <c r="G344" s="154" t="s">
        <v>154</v>
      </c>
      <c r="H344" s="155">
        <v>1</v>
      </c>
      <c r="I344" s="156"/>
      <c r="J344" s="156">
        <f>ROUND(I344*H344,2)</f>
        <v>0</v>
      </c>
      <c r="K344" s="153" t="s">
        <v>144</v>
      </c>
      <c r="L344" s="157"/>
      <c r="M344" s="158" t="s">
        <v>3</v>
      </c>
      <c r="N344" s="159" t="s">
        <v>41</v>
      </c>
      <c r="O344" s="132">
        <v>0</v>
      </c>
      <c r="P344" s="132">
        <f>O344*H344</f>
        <v>0</v>
      </c>
      <c r="Q344" s="132">
        <v>1.7999999999999999E-2</v>
      </c>
      <c r="R344" s="132">
        <f>Q344*H344</f>
        <v>1.7999999999999999E-2</v>
      </c>
      <c r="S344" s="132">
        <v>0</v>
      </c>
      <c r="T344" s="133">
        <f>S344*H344</f>
        <v>0</v>
      </c>
      <c r="V344" s="556">
        <f>J344</f>
        <v>0</v>
      </c>
      <c r="W344" s="546"/>
      <c r="X344" s="546"/>
      <c r="AR344" s="134" t="s">
        <v>277</v>
      </c>
      <c r="AT344" s="134" t="s">
        <v>166</v>
      </c>
      <c r="AU344" s="134" t="s">
        <v>80</v>
      </c>
      <c r="AY344" s="17" t="s">
        <v>137</v>
      </c>
      <c r="BE344" s="135">
        <f>IF(N344="základní",J344,0)</f>
        <v>0</v>
      </c>
      <c r="BF344" s="135">
        <f>IF(N344="snížená",J344,0)</f>
        <v>0</v>
      </c>
      <c r="BG344" s="135">
        <f>IF(N344="zákl. přenesená",J344,0)</f>
        <v>0</v>
      </c>
      <c r="BH344" s="135">
        <f>IF(N344="sníž. přenesená",J344,0)</f>
        <v>0</v>
      </c>
      <c r="BI344" s="135">
        <f>IF(N344="nulová",J344,0)</f>
        <v>0</v>
      </c>
      <c r="BJ344" s="17" t="s">
        <v>78</v>
      </c>
      <c r="BK344" s="135">
        <f>ROUND(I344*H344,2)</f>
        <v>0</v>
      </c>
      <c r="BL344" s="17" t="s">
        <v>243</v>
      </c>
      <c r="BM344" s="134" t="s">
        <v>532</v>
      </c>
    </row>
    <row r="345" spans="2:65" s="1" customFormat="1" ht="21.75" customHeight="1">
      <c r="B345" s="123"/>
      <c r="C345" s="151">
        <v>71</v>
      </c>
      <c r="D345" s="151" t="s">
        <v>166</v>
      </c>
      <c r="E345" s="152" t="s">
        <v>533</v>
      </c>
      <c r="F345" s="153" t="s">
        <v>534</v>
      </c>
      <c r="G345" s="154" t="s">
        <v>154</v>
      </c>
      <c r="H345" s="155">
        <v>1</v>
      </c>
      <c r="I345" s="156"/>
      <c r="J345" s="156">
        <f>ROUND(I345*H345,2)</f>
        <v>0</v>
      </c>
      <c r="K345" s="153" t="s">
        <v>144</v>
      </c>
      <c r="L345" s="157"/>
      <c r="M345" s="158" t="s">
        <v>3</v>
      </c>
      <c r="N345" s="159" t="s">
        <v>41</v>
      </c>
      <c r="O345" s="132">
        <v>0</v>
      </c>
      <c r="P345" s="132">
        <f>O345*H345</f>
        <v>0</v>
      </c>
      <c r="Q345" s="132">
        <v>0.02</v>
      </c>
      <c r="R345" s="132">
        <f>Q345*H345</f>
        <v>0.02</v>
      </c>
      <c r="S345" s="132">
        <v>0</v>
      </c>
      <c r="T345" s="133">
        <f>S345*H345</f>
        <v>0</v>
      </c>
      <c r="V345" s="556">
        <f>J345</f>
        <v>0</v>
      </c>
      <c r="W345" s="546"/>
      <c r="X345" s="546"/>
      <c r="AR345" s="134" t="s">
        <v>277</v>
      </c>
      <c r="AT345" s="134" t="s">
        <v>166</v>
      </c>
      <c r="AU345" s="134" t="s">
        <v>80</v>
      </c>
      <c r="AY345" s="17" t="s">
        <v>137</v>
      </c>
      <c r="BE345" s="135">
        <f>IF(N345="základní",J345,0)</f>
        <v>0</v>
      </c>
      <c r="BF345" s="135">
        <f>IF(N345="snížená",J345,0)</f>
        <v>0</v>
      </c>
      <c r="BG345" s="135">
        <f>IF(N345="zákl. přenesená",J345,0)</f>
        <v>0</v>
      </c>
      <c r="BH345" s="135">
        <f>IF(N345="sníž. přenesená",J345,0)</f>
        <v>0</v>
      </c>
      <c r="BI345" s="135">
        <f>IF(N345="nulová",J345,0)</f>
        <v>0</v>
      </c>
      <c r="BJ345" s="17" t="s">
        <v>78</v>
      </c>
      <c r="BK345" s="135">
        <f>ROUND(I345*H345,2)</f>
        <v>0</v>
      </c>
      <c r="BL345" s="17" t="s">
        <v>243</v>
      </c>
      <c r="BM345" s="134" t="s">
        <v>535</v>
      </c>
    </row>
    <row r="346" spans="2:65" s="1" customFormat="1" ht="21.75" customHeight="1">
      <c r="B346" s="123"/>
      <c r="C346" s="124">
        <v>72</v>
      </c>
      <c r="D346" s="124" t="s">
        <v>140</v>
      </c>
      <c r="E346" s="125" t="s">
        <v>536</v>
      </c>
      <c r="F346" s="126" t="s">
        <v>537</v>
      </c>
      <c r="G346" s="127" t="s">
        <v>154</v>
      </c>
      <c r="H346" s="128">
        <v>1</v>
      </c>
      <c r="I346" s="129"/>
      <c r="J346" s="129">
        <f>ROUND(I346*H346,2)</f>
        <v>0</v>
      </c>
      <c r="K346" s="126" t="s">
        <v>144</v>
      </c>
      <c r="L346" s="29"/>
      <c r="M346" s="130" t="s">
        <v>3</v>
      </c>
      <c r="N346" s="131" t="s">
        <v>41</v>
      </c>
      <c r="O346" s="132">
        <v>7.36</v>
      </c>
      <c r="P346" s="132">
        <f>O346*H346</f>
        <v>7.36</v>
      </c>
      <c r="Q346" s="132">
        <v>9.2000000000000003E-4</v>
      </c>
      <c r="R346" s="132">
        <f>Q346*H346</f>
        <v>9.2000000000000003E-4</v>
      </c>
      <c r="S346" s="132">
        <v>0</v>
      </c>
      <c r="T346" s="133">
        <f>S346*H346</f>
        <v>0</v>
      </c>
      <c r="V346" s="556">
        <f>J346</f>
        <v>0</v>
      </c>
      <c r="W346" s="546"/>
      <c r="X346" s="546"/>
      <c r="AR346" s="134" t="s">
        <v>243</v>
      </c>
      <c r="AT346" s="134" t="s">
        <v>140</v>
      </c>
      <c r="AU346" s="134" t="s">
        <v>80</v>
      </c>
      <c r="AY346" s="17" t="s">
        <v>137</v>
      </c>
      <c r="BE346" s="135">
        <f>IF(N346="základní",J346,0)</f>
        <v>0</v>
      </c>
      <c r="BF346" s="135">
        <f>IF(N346="snížená",J346,0)</f>
        <v>0</v>
      </c>
      <c r="BG346" s="135">
        <f>IF(N346="zákl. přenesená",J346,0)</f>
        <v>0</v>
      </c>
      <c r="BH346" s="135">
        <f>IF(N346="sníž. přenesená",J346,0)</f>
        <v>0</v>
      </c>
      <c r="BI346" s="135">
        <f>IF(N346="nulová",J346,0)</f>
        <v>0</v>
      </c>
      <c r="BJ346" s="17" t="s">
        <v>78</v>
      </c>
      <c r="BK346" s="135">
        <f>ROUND(I346*H346,2)</f>
        <v>0</v>
      </c>
      <c r="BL346" s="17" t="s">
        <v>243</v>
      </c>
      <c r="BM346" s="134" t="s">
        <v>538</v>
      </c>
    </row>
    <row r="347" spans="2:65" s="1" customFormat="1">
      <c r="B347" s="29"/>
      <c r="D347" s="136" t="s">
        <v>147</v>
      </c>
      <c r="F347" s="137" t="s">
        <v>539</v>
      </c>
      <c r="L347" s="29"/>
      <c r="M347" s="138"/>
      <c r="T347" s="49"/>
      <c r="V347" s="546"/>
      <c r="W347" s="546"/>
      <c r="X347" s="546"/>
      <c r="AT347" s="17" t="s">
        <v>147</v>
      </c>
      <c r="AU347" s="17" t="s">
        <v>80</v>
      </c>
    </row>
    <row r="348" spans="2:65" s="1" customFormat="1" ht="24.2" customHeight="1">
      <c r="B348" s="123"/>
      <c r="C348" s="151">
        <v>73</v>
      </c>
      <c r="D348" s="151" t="s">
        <v>166</v>
      </c>
      <c r="E348" s="152" t="s">
        <v>540</v>
      </c>
      <c r="F348" s="153" t="s">
        <v>541</v>
      </c>
      <c r="G348" s="154" t="s">
        <v>143</v>
      </c>
      <c r="H348" s="155">
        <v>1.8</v>
      </c>
      <c r="I348" s="156"/>
      <c r="J348" s="156">
        <f>ROUND(I348*H348,2)</f>
        <v>0</v>
      </c>
      <c r="K348" s="153" t="s">
        <v>144</v>
      </c>
      <c r="L348" s="157"/>
      <c r="M348" s="158" t="s">
        <v>3</v>
      </c>
      <c r="N348" s="159" t="s">
        <v>41</v>
      </c>
      <c r="O348" s="132">
        <v>0</v>
      </c>
      <c r="P348" s="132">
        <f>O348*H348</f>
        <v>0</v>
      </c>
      <c r="Q348" s="132">
        <v>2.4230000000000002E-2</v>
      </c>
      <c r="R348" s="132">
        <f>Q348*H348</f>
        <v>4.3614000000000007E-2</v>
      </c>
      <c r="S348" s="132">
        <v>0</v>
      </c>
      <c r="T348" s="133">
        <f>S348*H348</f>
        <v>0</v>
      </c>
      <c r="V348" s="556">
        <f>J348</f>
        <v>0</v>
      </c>
      <c r="W348" s="546"/>
      <c r="X348" s="546"/>
      <c r="AR348" s="134" t="s">
        <v>277</v>
      </c>
      <c r="AT348" s="134" t="s">
        <v>166</v>
      </c>
      <c r="AU348" s="134" t="s">
        <v>80</v>
      </c>
      <c r="AY348" s="17" t="s">
        <v>137</v>
      </c>
      <c r="BE348" s="135">
        <f>IF(N348="základní",J348,0)</f>
        <v>0</v>
      </c>
      <c r="BF348" s="135">
        <f>IF(N348="snížená",J348,0)</f>
        <v>0</v>
      </c>
      <c r="BG348" s="135">
        <f>IF(N348="zákl. přenesená",J348,0)</f>
        <v>0</v>
      </c>
      <c r="BH348" s="135">
        <f>IF(N348="sníž. přenesená",J348,0)</f>
        <v>0</v>
      </c>
      <c r="BI348" s="135">
        <f>IF(N348="nulová",J348,0)</f>
        <v>0</v>
      </c>
      <c r="BJ348" s="17" t="s">
        <v>78</v>
      </c>
      <c r="BK348" s="135">
        <f>ROUND(I348*H348,2)</f>
        <v>0</v>
      </c>
      <c r="BL348" s="17" t="s">
        <v>243</v>
      </c>
      <c r="BM348" s="134" t="s">
        <v>542</v>
      </c>
    </row>
    <row r="349" spans="2:65" s="13" customFormat="1">
      <c r="B349" s="145"/>
      <c r="D349" s="140" t="s">
        <v>149</v>
      </c>
      <c r="F349" s="147" t="s">
        <v>543</v>
      </c>
      <c r="H349" s="148">
        <v>1.8</v>
      </c>
      <c r="L349" s="145"/>
      <c r="M349" s="149"/>
      <c r="T349" s="150"/>
      <c r="V349" s="554"/>
      <c r="W349" s="554"/>
      <c r="X349" s="554"/>
      <c r="AT349" s="146" t="s">
        <v>149</v>
      </c>
      <c r="AU349" s="146" t="s">
        <v>80</v>
      </c>
      <c r="AV349" s="13" t="s">
        <v>80</v>
      </c>
      <c r="AW349" s="13" t="s">
        <v>4</v>
      </c>
      <c r="AX349" s="13" t="s">
        <v>78</v>
      </c>
      <c r="AY349" s="146" t="s">
        <v>137</v>
      </c>
    </row>
    <row r="350" spans="2:65" s="1" customFormat="1" ht="16.5" customHeight="1">
      <c r="B350" s="123"/>
      <c r="C350" s="124">
        <v>74</v>
      </c>
      <c r="D350" s="124" t="s">
        <v>140</v>
      </c>
      <c r="E350" s="125" t="s">
        <v>544</v>
      </c>
      <c r="F350" s="126" t="s">
        <v>545</v>
      </c>
      <c r="G350" s="127" t="s">
        <v>154</v>
      </c>
      <c r="H350" s="128">
        <v>4</v>
      </c>
      <c r="I350" s="129"/>
      <c r="J350" s="129">
        <f>ROUND(I350*H350,2)</f>
        <v>0</v>
      </c>
      <c r="K350" s="126" t="s">
        <v>144</v>
      </c>
      <c r="L350" s="29"/>
      <c r="M350" s="130" t="s">
        <v>3</v>
      </c>
      <c r="N350" s="131" t="s">
        <v>41</v>
      </c>
      <c r="O350" s="132">
        <v>0.28799999999999998</v>
      </c>
      <c r="P350" s="132">
        <f>O350*H350</f>
        <v>1.1519999999999999</v>
      </c>
      <c r="Q350" s="132">
        <v>0</v>
      </c>
      <c r="R350" s="132">
        <f>Q350*H350</f>
        <v>0</v>
      </c>
      <c r="S350" s="132">
        <v>0</v>
      </c>
      <c r="T350" s="133">
        <f>S350*H350</f>
        <v>0</v>
      </c>
      <c r="V350" s="556">
        <f>J350</f>
        <v>0</v>
      </c>
      <c r="W350" s="546"/>
      <c r="X350" s="546"/>
      <c r="AR350" s="134" t="s">
        <v>243</v>
      </c>
      <c r="AT350" s="134" t="s">
        <v>140</v>
      </c>
      <c r="AU350" s="134" t="s">
        <v>80</v>
      </c>
      <c r="AY350" s="17" t="s">
        <v>137</v>
      </c>
      <c r="BE350" s="135">
        <f>IF(N350="základní",J350,0)</f>
        <v>0</v>
      </c>
      <c r="BF350" s="135">
        <f>IF(N350="snížená",J350,0)</f>
        <v>0</v>
      </c>
      <c r="BG350" s="135">
        <f>IF(N350="zákl. přenesená",J350,0)</f>
        <v>0</v>
      </c>
      <c r="BH350" s="135">
        <f>IF(N350="sníž. přenesená",J350,0)</f>
        <v>0</v>
      </c>
      <c r="BI350" s="135">
        <f>IF(N350="nulová",J350,0)</f>
        <v>0</v>
      </c>
      <c r="BJ350" s="17" t="s">
        <v>78</v>
      </c>
      <c r="BK350" s="135">
        <f>ROUND(I350*H350,2)</f>
        <v>0</v>
      </c>
      <c r="BL350" s="17" t="s">
        <v>243</v>
      </c>
      <c r="BM350" s="134" t="s">
        <v>546</v>
      </c>
    </row>
    <row r="351" spans="2:65" s="1" customFormat="1">
      <c r="B351" s="29"/>
      <c r="D351" s="136" t="s">
        <v>147</v>
      </c>
      <c r="F351" s="137" t="s">
        <v>547</v>
      </c>
      <c r="L351" s="29"/>
      <c r="M351" s="138"/>
      <c r="T351" s="49"/>
      <c r="V351" s="546"/>
      <c r="W351" s="546"/>
      <c r="X351" s="546"/>
      <c r="AT351" s="17" t="s">
        <v>147</v>
      </c>
      <c r="AU351" s="17" t="s">
        <v>80</v>
      </c>
    </row>
    <row r="352" spans="2:65" s="1" customFormat="1" ht="16.5" customHeight="1">
      <c r="B352" s="123"/>
      <c r="C352" s="151">
        <v>75</v>
      </c>
      <c r="D352" s="151" t="s">
        <v>166</v>
      </c>
      <c r="E352" s="152" t="s">
        <v>548</v>
      </c>
      <c r="F352" s="153" t="s">
        <v>549</v>
      </c>
      <c r="G352" s="154" t="s">
        <v>154</v>
      </c>
      <c r="H352" s="155">
        <v>4</v>
      </c>
      <c r="I352" s="156"/>
      <c r="J352" s="156">
        <f>ROUND(I352*H352,2)</f>
        <v>0</v>
      </c>
      <c r="K352" s="153" t="s">
        <v>144</v>
      </c>
      <c r="L352" s="157"/>
      <c r="M352" s="158" t="s">
        <v>3</v>
      </c>
      <c r="N352" s="159" t="s">
        <v>41</v>
      </c>
      <c r="O352" s="132">
        <v>0</v>
      </c>
      <c r="P352" s="132">
        <f>O352*H352</f>
        <v>0</v>
      </c>
      <c r="Q352" s="132">
        <v>9.8999999999999999E-4</v>
      </c>
      <c r="R352" s="132">
        <f>Q352*H352</f>
        <v>3.96E-3</v>
      </c>
      <c r="S352" s="132">
        <v>0</v>
      </c>
      <c r="T352" s="133">
        <f>S352*H352</f>
        <v>0</v>
      </c>
      <c r="V352" s="556">
        <f>J352</f>
        <v>0</v>
      </c>
      <c r="W352" s="546"/>
      <c r="X352" s="546"/>
      <c r="AR352" s="134" t="s">
        <v>277</v>
      </c>
      <c r="AT352" s="134" t="s">
        <v>166</v>
      </c>
      <c r="AU352" s="134" t="s">
        <v>80</v>
      </c>
      <c r="AY352" s="17" t="s">
        <v>137</v>
      </c>
      <c r="BE352" s="135">
        <f>IF(N352="základní",J352,0)</f>
        <v>0</v>
      </c>
      <c r="BF352" s="135">
        <f>IF(N352="snížená",J352,0)</f>
        <v>0</v>
      </c>
      <c r="BG352" s="135">
        <f>IF(N352="zákl. přenesená",J352,0)</f>
        <v>0</v>
      </c>
      <c r="BH352" s="135">
        <f>IF(N352="sníž. přenesená",J352,0)</f>
        <v>0</v>
      </c>
      <c r="BI352" s="135">
        <f>IF(N352="nulová",J352,0)</f>
        <v>0</v>
      </c>
      <c r="BJ352" s="17" t="s">
        <v>78</v>
      </c>
      <c r="BK352" s="135">
        <f>ROUND(I352*H352,2)</f>
        <v>0</v>
      </c>
      <c r="BL352" s="17" t="s">
        <v>243</v>
      </c>
      <c r="BM352" s="134" t="s">
        <v>550</v>
      </c>
    </row>
    <row r="353" spans="2:65" s="1" customFormat="1" ht="21.75" customHeight="1">
      <c r="B353" s="123"/>
      <c r="C353" s="124">
        <v>76</v>
      </c>
      <c r="D353" s="124" t="s">
        <v>140</v>
      </c>
      <c r="E353" s="125" t="s">
        <v>551</v>
      </c>
      <c r="F353" s="126" t="s">
        <v>552</v>
      </c>
      <c r="G353" s="127" t="s">
        <v>154</v>
      </c>
      <c r="H353" s="128">
        <v>4</v>
      </c>
      <c r="I353" s="129"/>
      <c r="J353" s="129">
        <f>ROUND(I353*H353,2)</f>
        <v>0</v>
      </c>
      <c r="K353" s="126" t="s">
        <v>144</v>
      </c>
      <c r="L353" s="29"/>
      <c r="M353" s="130" t="s">
        <v>3</v>
      </c>
      <c r="N353" s="131" t="s">
        <v>41</v>
      </c>
      <c r="O353" s="132">
        <v>1.0389999999999999</v>
      </c>
      <c r="P353" s="132">
        <f>O353*H353</f>
        <v>4.1559999999999997</v>
      </c>
      <c r="Q353" s="132">
        <v>0</v>
      </c>
      <c r="R353" s="132">
        <f>Q353*H353</f>
        <v>0</v>
      </c>
      <c r="S353" s="132">
        <v>3.5000000000000001E-3</v>
      </c>
      <c r="T353" s="133">
        <f>S353*H353</f>
        <v>1.4E-2</v>
      </c>
      <c r="V353" s="556">
        <f>J353</f>
        <v>0</v>
      </c>
      <c r="W353" s="546"/>
      <c r="X353" s="546"/>
      <c r="AR353" s="134" t="s">
        <v>243</v>
      </c>
      <c r="AT353" s="134" t="s">
        <v>140</v>
      </c>
      <c r="AU353" s="134" t="s">
        <v>80</v>
      </c>
      <c r="AY353" s="17" t="s">
        <v>137</v>
      </c>
      <c r="BE353" s="135">
        <f>IF(N353="základní",J353,0)</f>
        <v>0</v>
      </c>
      <c r="BF353" s="135">
        <f>IF(N353="snížená",J353,0)</f>
        <v>0</v>
      </c>
      <c r="BG353" s="135">
        <f>IF(N353="zákl. přenesená",J353,0)</f>
        <v>0</v>
      </c>
      <c r="BH353" s="135">
        <f>IF(N353="sníž. přenesená",J353,0)</f>
        <v>0</v>
      </c>
      <c r="BI353" s="135">
        <f>IF(N353="nulová",J353,0)</f>
        <v>0</v>
      </c>
      <c r="BJ353" s="17" t="s">
        <v>78</v>
      </c>
      <c r="BK353" s="135">
        <f>ROUND(I353*H353,2)</f>
        <v>0</v>
      </c>
      <c r="BL353" s="17" t="s">
        <v>243</v>
      </c>
      <c r="BM353" s="134" t="s">
        <v>553</v>
      </c>
    </row>
    <row r="354" spans="2:65" s="1" customFormat="1">
      <c r="B354" s="29"/>
      <c r="D354" s="136" t="s">
        <v>147</v>
      </c>
      <c r="F354" s="137" t="s">
        <v>554</v>
      </c>
      <c r="L354" s="29"/>
      <c r="M354" s="138"/>
      <c r="T354" s="49"/>
      <c r="V354" s="546"/>
      <c r="W354" s="546"/>
      <c r="X354" s="546"/>
      <c r="AT354" s="17" t="s">
        <v>147</v>
      </c>
      <c r="AU354" s="17" t="s">
        <v>80</v>
      </c>
    </row>
    <row r="355" spans="2:65" s="1" customFormat="1" ht="16.5" customHeight="1">
      <c r="B355" s="123"/>
      <c r="C355" s="124">
        <v>77</v>
      </c>
      <c r="D355" s="124" t="s">
        <v>140</v>
      </c>
      <c r="E355" s="125" t="s">
        <v>555</v>
      </c>
      <c r="F355" s="126" t="s">
        <v>556</v>
      </c>
      <c r="G355" s="127" t="s">
        <v>154</v>
      </c>
      <c r="H355" s="128">
        <v>6</v>
      </c>
      <c r="I355" s="129"/>
      <c r="J355" s="129">
        <f>ROUND(I355*H355,2)</f>
        <v>0</v>
      </c>
      <c r="K355" s="126" t="s">
        <v>144</v>
      </c>
      <c r="L355" s="29"/>
      <c r="M355" s="130" t="s">
        <v>3</v>
      </c>
      <c r="N355" s="131" t="s">
        <v>41</v>
      </c>
      <c r="O355" s="132">
        <v>2.9249999999999998</v>
      </c>
      <c r="P355" s="132">
        <f>O355*H355</f>
        <v>17.549999999999997</v>
      </c>
      <c r="Q355" s="132">
        <v>4.6999999999999999E-4</v>
      </c>
      <c r="R355" s="132">
        <f>Q355*H355</f>
        <v>2.82E-3</v>
      </c>
      <c r="S355" s="132">
        <v>0</v>
      </c>
      <c r="T355" s="133">
        <f>S355*H355</f>
        <v>0</v>
      </c>
      <c r="V355" s="556">
        <f>J355</f>
        <v>0</v>
      </c>
      <c r="W355" s="546"/>
      <c r="X355" s="546"/>
      <c r="AR355" s="134" t="s">
        <v>243</v>
      </c>
      <c r="AT355" s="134" t="s">
        <v>140</v>
      </c>
      <c r="AU355" s="134" t="s">
        <v>80</v>
      </c>
      <c r="AY355" s="17" t="s">
        <v>137</v>
      </c>
      <c r="BE355" s="135">
        <f>IF(N355="základní",J355,0)</f>
        <v>0</v>
      </c>
      <c r="BF355" s="135">
        <f>IF(N355="snížená",J355,0)</f>
        <v>0</v>
      </c>
      <c r="BG355" s="135">
        <f>IF(N355="zákl. přenesená",J355,0)</f>
        <v>0</v>
      </c>
      <c r="BH355" s="135">
        <f>IF(N355="sníž. přenesená",J355,0)</f>
        <v>0</v>
      </c>
      <c r="BI355" s="135">
        <f>IF(N355="nulová",J355,0)</f>
        <v>0</v>
      </c>
      <c r="BJ355" s="17" t="s">
        <v>78</v>
      </c>
      <c r="BK355" s="135">
        <f>ROUND(I355*H355,2)</f>
        <v>0</v>
      </c>
      <c r="BL355" s="17" t="s">
        <v>243</v>
      </c>
      <c r="BM355" s="134" t="s">
        <v>557</v>
      </c>
    </row>
    <row r="356" spans="2:65" s="1" customFormat="1">
      <c r="B356" s="29"/>
      <c r="D356" s="136" t="s">
        <v>147</v>
      </c>
      <c r="F356" s="137" t="s">
        <v>558</v>
      </c>
      <c r="L356" s="29"/>
      <c r="M356" s="138"/>
      <c r="T356" s="49"/>
      <c r="V356" s="546"/>
      <c r="W356" s="546"/>
      <c r="X356" s="546"/>
      <c r="AT356" s="17" t="s">
        <v>147</v>
      </c>
      <c r="AU356" s="17" t="s">
        <v>80</v>
      </c>
    </row>
    <row r="357" spans="2:65" s="12" customFormat="1">
      <c r="B357" s="139"/>
      <c r="D357" s="140" t="s">
        <v>149</v>
      </c>
      <c r="E357" s="141" t="s">
        <v>3</v>
      </c>
      <c r="F357" s="142" t="s">
        <v>559</v>
      </c>
      <c r="H357" s="141" t="s">
        <v>3</v>
      </c>
      <c r="L357" s="139"/>
      <c r="M357" s="143"/>
      <c r="T357" s="144"/>
      <c r="V357" s="553"/>
      <c r="W357" s="553"/>
      <c r="X357" s="553"/>
      <c r="AT357" s="141" t="s">
        <v>149</v>
      </c>
      <c r="AU357" s="141" t="s">
        <v>80</v>
      </c>
      <c r="AV357" s="12" t="s">
        <v>78</v>
      </c>
      <c r="AW357" s="12" t="s">
        <v>30</v>
      </c>
      <c r="AX357" s="12" t="s">
        <v>70</v>
      </c>
      <c r="AY357" s="141" t="s">
        <v>137</v>
      </c>
    </row>
    <row r="358" spans="2:65" s="13" customFormat="1">
      <c r="B358" s="145"/>
      <c r="D358" s="140" t="s">
        <v>149</v>
      </c>
      <c r="E358" s="146" t="s">
        <v>3</v>
      </c>
      <c r="F358" s="147" t="s">
        <v>78</v>
      </c>
      <c r="H358" s="148">
        <v>1</v>
      </c>
      <c r="L358" s="145"/>
      <c r="M358" s="149"/>
      <c r="T358" s="150"/>
      <c r="V358" s="554"/>
      <c r="W358" s="554"/>
      <c r="X358" s="554"/>
      <c r="AT358" s="146" t="s">
        <v>149</v>
      </c>
      <c r="AU358" s="146" t="s">
        <v>80</v>
      </c>
      <c r="AV358" s="13" t="s">
        <v>80</v>
      </c>
      <c r="AW358" s="13" t="s">
        <v>30</v>
      </c>
      <c r="AX358" s="13" t="s">
        <v>70</v>
      </c>
      <c r="AY358" s="146" t="s">
        <v>137</v>
      </c>
    </row>
    <row r="359" spans="2:65" s="12" customFormat="1">
      <c r="B359" s="139"/>
      <c r="D359" s="140" t="s">
        <v>149</v>
      </c>
      <c r="E359" s="141" t="s">
        <v>3</v>
      </c>
      <c r="F359" s="142" t="s">
        <v>560</v>
      </c>
      <c r="H359" s="141" t="s">
        <v>3</v>
      </c>
      <c r="L359" s="139"/>
      <c r="M359" s="143"/>
      <c r="T359" s="144"/>
      <c r="V359" s="553"/>
      <c r="W359" s="553"/>
      <c r="X359" s="553"/>
      <c r="AT359" s="141" t="s">
        <v>149</v>
      </c>
      <c r="AU359" s="141" t="s">
        <v>80</v>
      </c>
      <c r="AV359" s="12" t="s">
        <v>78</v>
      </c>
      <c r="AW359" s="12" t="s">
        <v>30</v>
      </c>
      <c r="AX359" s="12" t="s">
        <v>70</v>
      </c>
      <c r="AY359" s="141" t="s">
        <v>137</v>
      </c>
    </row>
    <row r="360" spans="2:65" s="13" customFormat="1">
      <c r="B360" s="145"/>
      <c r="D360" s="140" t="s">
        <v>149</v>
      </c>
      <c r="E360" s="146" t="s">
        <v>3</v>
      </c>
      <c r="F360" s="147" t="s">
        <v>145</v>
      </c>
      <c r="H360" s="148">
        <v>4</v>
      </c>
      <c r="L360" s="145"/>
      <c r="M360" s="149"/>
      <c r="T360" s="150"/>
      <c r="V360" s="554"/>
      <c r="W360" s="554"/>
      <c r="X360" s="554"/>
      <c r="AT360" s="146" t="s">
        <v>149</v>
      </c>
      <c r="AU360" s="146" t="s">
        <v>80</v>
      </c>
      <c r="AV360" s="13" t="s">
        <v>80</v>
      </c>
      <c r="AW360" s="13" t="s">
        <v>30</v>
      </c>
      <c r="AX360" s="13" t="s">
        <v>70</v>
      </c>
      <c r="AY360" s="146" t="s">
        <v>137</v>
      </c>
    </row>
    <row r="361" spans="2:65" s="12" customFormat="1">
      <c r="B361" s="139"/>
      <c r="D361" s="140" t="s">
        <v>149</v>
      </c>
      <c r="E361" s="141" t="s">
        <v>3</v>
      </c>
      <c r="F361" s="142" t="s">
        <v>561</v>
      </c>
      <c r="H361" s="141" t="s">
        <v>3</v>
      </c>
      <c r="L361" s="139"/>
      <c r="M361" s="143"/>
      <c r="T361" s="144"/>
      <c r="V361" s="553"/>
      <c r="W361" s="553"/>
      <c r="X361" s="553"/>
      <c r="AT361" s="141" t="s">
        <v>149</v>
      </c>
      <c r="AU361" s="141" t="s">
        <v>80</v>
      </c>
      <c r="AV361" s="12" t="s">
        <v>78</v>
      </c>
      <c r="AW361" s="12" t="s">
        <v>30</v>
      </c>
      <c r="AX361" s="12" t="s">
        <v>70</v>
      </c>
      <c r="AY361" s="141" t="s">
        <v>137</v>
      </c>
    </row>
    <row r="362" spans="2:65" s="13" customFormat="1">
      <c r="B362" s="145"/>
      <c r="D362" s="140" t="s">
        <v>149</v>
      </c>
      <c r="E362" s="146" t="s">
        <v>3</v>
      </c>
      <c r="F362" s="147" t="s">
        <v>78</v>
      </c>
      <c r="H362" s="148">
        <v>1</v>
      </c>
      <c r="L362" s="145"/>
      <c r="M362" s="149"/>
      <c r="T362" s="150"/>
      <c r="V362" s="554"/>
      <c r="W362" s="554"/>
      <c r="X362" s="554"/>
      <c r="AT362" s="146" t="s">
        <v>149</v>
      </c>
      <c r="AU362" s="146" t="s">
        <v>80</v>
      </c>
      <c r="AV362" s="13" t="s">
        <v>80</v>
      </c>
      <c r="AW362" s="13" t="s">
        <v>30</v>
      </c>
      <c r="AX362" s="13" t="s">
        <v>70</v>
      </c>
      <c r="AY362" s="146" t="s">
        <v>137</v>
      </c>
    </row>
    <row r="363" spans="2:65" s="14" customFormat="1">
      <c r="B363" s="160"/>
      <c r="D363" s="140" t="s">
        <v>149</v>
      </c>
      <c r="E363" s="161" t="s">
        <v>3</v>
      </c>
      <c r="F363" s="162" t="s">
        <v>186</v>
      </c>
      <c r="H363" s="163">
        <v>6</v>
      </c>
      <c r="L363" s="160"/>
      <c r="M363" s="164"/>
      <c r="T363" s="165"/>
      <c r="V363" s="557"/>
      <c r="W363" s="557"/>
      <c r="X363" s="557"/>
      <c r="AT363" s="161" t="s">
        <v>149</v>
      </c>
      <c r="AU363" s="161" t="s">
        <v>80</v>
      </c>
      <c r="AV363" s="14" t="s">
        <v>145</v>
      </c>
      <c r="AW363" s="14" t="s">
        <v>30</v>
      </c>
      <c r="AX363" s="14" t="s">
        <v>78</v>
      </c>
      <c r="AY363" s="161" t="s">
        <v>137</v>
      </c>
    </row>
    <row r="364" spans="2:65" s="1" customFormat="1" ht="21.75" customHeight="1">
      <c r="B364" s="123"/>
      <c r="C364" s="151">
        <v>78</v>
      </c>
      <c r="D364" s="151" t="s">
        <v>166</v>
      </c>
      <c r="E364" s="152" t="s">
        <v>562</v>
      </c>
      <c r="F364" s="153" t="s">
        <v>563</v>
      </c>
      <c r="G364" s="154" t="s">
        <v>154</v>
      </c>
      <c r="H364" s="155">
        <v>6</v>
      </c>
      <c r="I364" s="156"/>
      <c r="J364" s="156">
        <f>ROUND(I364*H364,2)</f>
        <v>0</v>
      </c>
      <c r="K364" s="153" t="s">
        <v>144</v>
      </c>
      <c r="L364" s="157"/>
      <c r="M364" s="158" t="s">
        <v>3</v>
      </c>
      <c r="N364" s="159" t="s">
        <v>41</v>
      </c>
      <c r="O364" s="132">
        <v>0</v>
      </c>
      <c r="P364" s="132">
        <f>O364*H364</f>
        <v>0</v>
      </c>
      <c r="Q364" s="132">
        <v>1.6E-2</v>
      </c>
      <c r="R364" s="132">
        <f>Q364*H364</f>
        <v>9.6000000000000002E-2</v>
      </c>
      <c r="S364" s="132">
        <v>0</v>
      </c>
      <c r="T364" s="133">
        <f>S364*H364</f>
        <v>0</v>
      </c>
      <c r="V364" s="556">
        <f>J364</f>
        <v>0</v>
      </c>
      <c r="W364" s="546"/>
      <c r="X364" s="546"/>
      <c r="AR364" s="134" t="s">
        <v>277</v>
      </c>
      <c r="AT364" s="134" t="s">
        <v>166</v>
      </c>
      <c r="AU364" s="134" t="s">
        <v>80</v>
      </c>
      <c r="AY364" s="17" t="s">
        <v>137</v>
      </c>
      <c r="BE364" s="135">
        <f>IF(N364="základní",J364,0)</f>
        <v>0</v>
      </c>
      <c r="BF364" s="135">
        <f>IF(N364="snížená",J364,0)</f>
        <v>0</v>
      </c>
      <c r="BG364" s="135">
        <f>IF(N364="zákl. přenesená",J364,0)</f>
        <v>0</v>
      </c>
      <c r="BH364" s="135">
        <f>IF(N364="sníž. přenesená",J364,0)</f>
        <v>0</v>
      </c>
      <c r="BI364" s="135">
        <f>IF(N364="nulová",J364,0)</f>
        <v>0</v>
      </c>
      <c r="BJ364" s="17" t="s">
        <v>78</v>
      </c>
      <c r="BK364" s="135">
        <f>ROUND(I364*H364,2)</f>
        <v>0</v>
      </c>
      <c r="BL364" s="17" t="s">
        <v>243</v>
      </c>
      <c r="BM364" s="134" t="s">
        <v>564</v>
      </c>
    </row>
    <row r="365" spans="2:65" s="1" customFormat="1" ht="16.5" customHeight="1">
      <c r="B365" s="123"/>
      <c r="C365" s="124">
        <v>79</v>
      </c>
      <c r="D365" s="124" t="s">
        <v>140</v>
      </c>
      <c r="E365" s="125" t="s">
        <v>565</v>
      </c>
      <c r="F365" s="126" t="s">
        <v>566</v>
      </c>
      <c r="G365" s="127" t="s">
        <v>154</v>
      </c>
      <c r="H365" s="128">
        <v>12</v>
      </c>
      <c r="I365" s="129"/>
      <c r="J365" s="129">
        <f>ROUND(I365*H365,2)</f>
        <v>0</v>
      </c>
      <c r="K365" s="126" t="s">
        <v>144</v>
      </c>
      <c r="L365" s="29"/>
      <c r="M365" s="130" t="s">
        <v>3</v>
      </c>
      <c r="N365" s="131" t="s">
        <v>41</v>
      </c>
      <c r="O365" s="132">
        <v>0.03</v>
      </c>
      <c r="P365" s="132">
        <f>O365*H365</f>
        <v>0.36</v>
      </c>
      <c r="Q365" s="132">
        <v>0</v>
      </c>
      <c r="R365" s="132">
        <f>Q365*H365</f>
        <v>0</v>
      </c>
      <c r="S365" s="132">
        <v>1.2500000000000001E-2</v>
      </c>
      <c r="T365" s="133">
        <f>S365*H365</f>
        <v>0.15000000000000002</v>
      </c>
      <c r="V365" s="556">
        <f>J365</f>
        <v>0</v>
      </c>
      <c r="W365" s="546"/>
      <c r="X365" s="546"/>
      <c r="AR365" s="134" t="s">
        <v>243</v>
      </c>
      <c r="AT365" s="134" t="s">
        <v>140</v>
      </c>
      <c r="AU365" s="134" t="s">
        <v>80</v>
      </c>
      <c r="AY365" s="17" t="s">
        <v>137</v>
      </c>
      <c r="BE365" s="135">
        <f>IF(N365="základní",J365,0)</f>
        <v>0</v>
      </c>
      <c r="BF365" s="135">
        <f>IF(N365="snížená",J365,0)</f>
        <v>0</v>
      </c>
      <c r="BG365" s="135">
        <f>IF(N365="zákl. přenesená",J365,0)</f>
        <v>0</v>
      </c>
      <c r="BH365" s="135">
        <f>IF(N365="sníž. přenesená",J365,0)</f>
        <v>0</v>
      </c>
      <c r="BI365" s="135">
        <f>IF(N365="nulová",J365,0)</f>
        <v>0</v>
      </c>
      <c r="BJ365" s="17" t="s">
        <v>78</v>
      </c>
      <c r="BK365" s="135">
        <f>ROUND(I365*H365,2)</f>
        <v>0</v>
      </c>
      <c r="BL365" s="17" t="s">
        <v>243</v>
      </c>
      <c r="BM365" s="134" t="s">
        <v>567</v>
      </c>
    </row>
    <row r="366" spans="2:65" s="1" customFormat="1">
      <c r="B366" s="29"/>
      <c r="D366" s="136" t="s">
        <v>147</v>
      </c>
      <c r="F366" s="137" t="s">
        <v>568</v>
      </c>
      <c r="L366" s="29"/>
      <c r="M366" s="138"/>
      <c r="T366" s="49"/>
      <c r="V366" s="546"/>
      <c r="W366" s="546"/>
      <c r="X366" s="546"/>
      <c r="AT366" s="17" t="s">
        <v>147</v>
      </c>
      <c r="AU366" s="17" t="s">
        <v>80</v>
      </c>
    </row>
    <row r="367" spans="2:65" s="13" customFormat="1">
      <c r="B367" s="145"/>
      <c r="D367" s="140" t="s">
        <v>149</v>
      </c>
      <c r="E367" s="146" t="s">
        <v>3</v>
      </c>
      <c r="F367" s="147" t="s">
        <v>569</v>
      </c>
      <c r="H367" s="148">
        <v>12</v>
      </c>
      <c r="L367" s="145"/>
      <c r="M367" s="149"/>
      <c r="T367" s="150"/>
      <c r="V367" s="554"/>
      <c r="W367" s="554"/>
      <c r="X367" s="554"/>
      <c r="AT367" s="146" t="s">
        <v>149</v>
      </c>
      <c r="AU367" s="146" t="s">
        <v>80</v>
      </c>
      <c r="AV367" s="13" t="s">
        <v>80</v>
      </c>
      <c r="AW367" s="13" t="s">
        <v>30</v>
      </c>
      <c r="AX367" s="13" t="s">
        <v>78</v>
      </c>
      <c r="AY367" s="146" t="s">
        <v>137</v>
      </c>
    </row>
    <row r="368" spans="2:65" s="1" customFormat="1" ht="21.75" customHeight="1">
      <c r="B368" s="123"/>
      <c r="C368" s="124">
        <v>80</v>
      </c>
      <c r="D368" s="124" t="s">
        <v>140</v>
      </c>
      <c r="E368" s="125" t="s">
        <v>570</v>
      </c>
      <c r="F368" s="126" t="s">
        <v>571</v>
      </c>
      <c r="G368" s="127" t="s">
        <v>154</v>
      </c>
      <c r="H368" s="128">
        <v>1</v>
      </c>
      <c r="I368" s="129"/>
      <c r="J368" s="129">
        <f>ROUND(I368*H368,2)</f>
        <v>0</v>
      </c>
      <c r="K368" s="126" t="s">
        <v>144</v>
      </c>
      <c r="L368" s="29"/>
      <c r="M368" s="130" t="s">
        <v>3</v>
      </c>
      <c r="N368" s="131" t="s">
        <v>41</v>
      </c>
      <c r="O368" s="132">
        <v>0.76800000000000002</v>
      </c>
      <c r="P368" s="132">
        <f>O368*H368</f>
        <v>0.76800000000000002</v>
      </c>
      <c r="Q368" s="132">
        <v>0</v>
      </c>
      <c r="R368" s="132">
        <f>Q368*H368</f>
        <v>0</v>
      </c>
      <c r="S368" s="132">
        <v>0.13100000000000001</v>
      </c>
      <c r="T368" s="133">
        <f>S368*H368</f>
        <v>0.13100000000000001</v>
      </c>
      <c r="V368" s="556">
        <f>J368</f>
        <v>0</v>
      </c>
      <c r="W368" s="546"/>
      <c r="X368" s="546"/>
      <c r="AR368" s="134" t="s">
        <v>243</v>
      </c>
      <c r="AT368" s="134" t="s">
        <v>140</v>
      </c>
      <c r="AU368" s="134" t="s">
        <v>80</v>
      </c>
      <c r="AY368" s="17" t="s">
        <v>137</v>
      </c>
      <c r="BE368" s="135">
        <f>IF(N368="základní",J368,0)</f>
        <v>0</v>
      </c>
      <c r="BF368" s="135">
        <f>IF(N368="snížená",J368,0)</f>
        <v>0</v>
      </c>
      <c r="BG368" s="135">
        <f>IF(N368="zákl. přenesená",J368,0)</f>
        <v>0</v>
      </c>
      <c r="BH368" s="135">
        <f>IF(N368="sníž. přenesená",J368,0)</f>
        <v>0</v>
      </c>
      <c r="BI368" s="135">
        <f>IF(N368="nulová",J368,0)</f>
        <v>0</v>
      </c>
      <c r="BJ368" s="17" t="s">
        <v>78</v>
      </c>
      <c r="BK368" s="135">
        <f>ROUND(I368*H368,2)</f>
        <v>0</v>
      </c>
      <c r="BL368" s="17" t="s">
        <v>243</v>
      </c>
      <c r="BM368" s="134" t="s">
        <v>572</v>
      </c>
    </row>
    <row r="369" spans="2:65" s="1" customFormat="1">
      <c r="B369" s="29"/>
      <c r="D369" s="136" t="s">
        <v>147</v>
      </c>
      <c r="F369" s="137" t="s">
        <v>573</v>
      </c>
      <c r="L369" s="29"/>
      <c r="M369" s="138"/>
      <c r="T369" s="49"/>
      <c r="V369" s="546"/>
      <c r="W369" s="546"/>
      <c r="X369" s="546"/>
      <c r="AT369" s="17" t="s">
        <v>147</v>
      </c>
      <c r="AU369" s="17" t="s">
        <v>80</v>
      </c>
    </row>
    <row r="370" spans="2:65" s="1" customFormat="1" ht="24.2" customHeight="1">
      <c r="B370" s="123"/>
      <c r="C370" s="124">
        <v>81</v>
      </c>
      <c r="D370" s="124" t="s">
        <v>140</v>
      </c>
      <c r="E370" s="125" t="s">
        <v>574</v>
      </c>
      <c r="F370" s="126" t="s">
        <v>575</v>
      </c>
      <c r="G370" s="127" t="s">
        <v>154</v>
      </c>
      <c r="H370" s="128">
        <v>1</v>
      </c>
      <c r="I370" s="129"/>
      <c r="J370" s="129">
        <f>ROUND(I370*H370,2)</f>
        <v>0</v>
      </c>
      <c r="K370" s="126" t="s">
        <v>144</v>
      </c>
      <c r="L370" s="29"/>
      <c r="M370" s="130" t="s">
        <v>3</v>
      </c>
      <c r="N370" s="131" t="s">
        <v>41</v>
      </c>
      <c r="O370" s="132">
        <v>0.95</v>
      </c>
      <c r="P370" s="132">
        <f>O370*H370</f>
        <v>0.95</v>
      </c>
      <c r="Q370" s="132">
        <v>0</v>
      </c>
      <c r="R370" s="132">
        <f>Q370*H370</f>
        <v>0</v>
      </c>
      <c r="S370" s="132">
        <v>0.17399999999999999</v>
      </c>
      <c r="T370" s="133">
        <f>S370*H370</f>
        <v>0.17399999999999999</v>
      </c>
      <c r="V370" s="556">
        <f>J370</f>
        <v>0</v>
      </c>
      <c r="W370" s="546"/>
      <c r="X370" s="546"/>
      <c r="AR370" s="134" t="s">
        <v>243</v>
      </c>
      <c r="AT370" s="134" t="s">
        <v>140</v>
      </c>
      <c r="AU370" s="134" t="s">
        <v>80</v>
      </c>
      <c r="AY370" s="17" t="s">
        <v>137</v>
      </c>
      <c r="BE370" s="135">
        <f>IF(N370="základní",J370,0)</f>
        <v>0</v>
      </c>
      <c r="BF370" s="135">
        <f>IF(N370="snížená",J370,0)</f>
        <v>0</v>
      </c>
      <c r="BG370" s="135">
        <f>IF(N370="zákl. přenesená",J370,0)</f>
        <v>0</v>
      </c>
      <c r="BH370" s="135">
        <f>IF(N370="sníž. přenesená",J370,0)</f>
        <v>0</v>
      </c>
      <c r="BI370" s="135">
        <f>IF(N370="nulová",J370,0)</f>
        <v>0</v>
      </c>
      <c r="BJ370" s="17" t="s">
        <v>78</v>
      </c>
      <c r="BK370" s="135">
        <f>ROUND(I370*H370,2)</f>
        <v>0</v>
      </c>
      <c r="BL370" s="17" t="s">
        <v>243</v>
      </c>
      <c r="BM370" s="134" t="s">
        <v>576</v>
      </c>
    </row>
    <row r="371" spans="2:65" s="1" customFormat="1">
      <c r="B371" s="29"/>
      <c r="D371" s="136" t="s">
        <v>147</v>
      </c>
      <c r="F371" s="137" t="s">
        <v>577</v>
      </c>
      <c r="L371" s="29"/>
      <c r="M371" s="138"/>
      <c r="T371" s="49"/>
      <c r="V371" s="546"/>
      <c r="W371" s="546"/>
      <c r="X371" s="546"/>
      <c r="AT371" s="17" t="s">
        <v>147</v>
      </c>
      <c r="AU371" s="17" t="s">
        <v>80</v>
      </c>
    </row>
    <row r="372" spans="2:65" s="1" customFormat="1" ht="24.2" customHeight="1">
      <c r="B372" s="123"/>
      <c r="C372" s="124">
        <v>82</v>
      </c>
      <c r="D372" s="124" t="s">
        <v>140</v>
      </c>
      <c r="E372" s="125" t="s">
        <v>578</v>
      </c>
      <c r="F372" s="126" t="s">
        <v>579</v>
      </c>
      <c r="G372" s="127" t="s">
        <v>446</v>
      </c>
      <c r="H372" s="128">
        <v>1677.992</v>
      </c>
      <c r="I372" s="129"/>
      <c r="J372" s="129">
        <f>ROUND(I372*H372,2)</f>
        <v>0</v>
      </c>
      <c r="K372" s="126" t="s">
        <v>144</v>
      </c>
      <c r="L372" s="29"/>
      <c r="M372" s="130" t="s">
        <v>3</v>
      </c>
      <c r="N372" s="131" t="s">
        <v>41</v>
      </c>
      <c r="O372" s="132">
        <v>0</v>
      </c>
      <c r="P372" s="132">
        <f>O372*H372</f>
        <v>0</v>
      </c>
      <c r="Q372" s="132">
        <v>0</v>
      </c>
      <c r="R372" s="132">
        <f>Q372*H372</f>
        <v>0</v>
      </c>
      <c r="S372" s="132">
        <v>0</v>
      </c>
      <c r="T372" s="133">
        <f>S372*H372</f>
        <v>0</v>
      </c>
      <c r="V372" s="556">
        <f>J372</f>
        <v>0</v>
      </c>
      <c r="W372" s="546"/>
      <c r="X372" s="546"/>
      <c r="AR372" s="134" t="s">
        <v>243</v>
      </c>
      <c r="AT372" s="134" t="s">
        <v>140</v>
      </c>
      <c r="AU372" s="134" t="s">
        <v>80</v>
      </c>
      <c r="AY372" s="17" t="s">
        <v>137</v>
      </c>
      <c r="BE372" s="135">
        <f>IF(N372="základní",J372,0)</f>
        <v>0</v>
      </c>
      <c r="BF372" s="135">
        <f>IF(N372="snížená",J372,0)</f>
        <v>0</v>
      </c>
      <c r="BG372" s="135">
        <f>IF(N372="zákl. přenesená",J372,0)</f>
        <v>0</v>
      </c>
      <c r="BH372" s="135">
        <f>IF(N372="sníž. přenesená",J372,0)</f>
        <v>0</v>
      </c>
      <c r="BI372" s="135">
        <f>IF(N372="nulová",J372,0)</f>
        <v>0</v>
      </c>
      <c r="BJ372" s="17" t="s">
        <v>78</v>
      </c>
      <c r="BK372" s="135">
        <f>ROUND(I372*H372,2)</f>
        <v>0</v>
      </c>
      <c r="BL372" s="17" t="s">
        <v>243</v>
      </c>
      <c r="BM372" s="134" t="s">
        <v>580</v>
      </c>
    </row>
    <row r="373" spans="2:65" s="1" customFormat="1">
      <c r="B373" s="29"/>
      <c r="D373" s="136" t="s">
        <v>147</v>
      </c>
      <c r="F373" s="137" t="s">
        <v>581</v>
      </c>
      <c r="L373" s="29"/>
      <c r="M373" s="138"/>
      <c r="T373" s="49"/>
      <c r="V373" s="546"/>
      <c r="W373" s="546"/>
      <c r="X373" s="546"/>
      <c r="AT373" s="17" t="s">
        <v>147</v>
      </c>
      <c r="AU373" s="17" t="s">
        <v>80</v>
      </c>
    </row>
    <row r="374" spans="2:65" s="11" customFormat="1" ht="22.9" customHeight="1">
      <c r="B374" s="112"/>
      <c r="D374" s="113" t="s">
        <v>69</v>
      </c>
      <c r="E374" s="121" t="s">
        <v>582</v>
      </c>
      <c r="F374" s="121" t="s">
        <v>583</v>
      </c>
      <c r="J374" s="122">
        <f>BK374</f>
        <v>0</v>
      </c>
      <c r="L374" s="112"/>
      <c r="M374" s="116"/>
      <c r="P374" s="117">
        <f>SUM(P375:P383)</f>
        <v>12.077000000000002</v>
      </c>
      <c r="R374" s="117">
        <f>SUM(R375:R383)</f>
        <v>4.0899999999999999E-3</v>
      </c>
      <c r="T374" s="118">
        <f>SUM(T375:T383)</f>
        <v>5.28E-2</v>
      </c>
      <c r="V374" s="555">
        <f>J374</f>
        <v>0</v>
      </c>
      <c r="W374" s="552"/>
      <c r="X374" s="552"/>
      <c r="AR374" s="113" t="s">
        <v>80</v>
      </c>
      <c r="AT374" s="119" t="s">
        <v>69</v>
      </c>
      <c r="AU374" s="119" t="s">
        <v>78</v>
      </c>
      <c r="AY374" s="113" t="s">
        <v>137</v>
      </c>
      <c r="BK374" s="120">
        <f>SUM(BK375:BK383)</f>
        <v>0</v>
      </c>
    </row>
    <row r="375" spans="2:65" s="1" customFormat="1" ht="16.5" customHeight="1">
      <c r="B375" s="123"/>
      <c r="C375" s="124">
        <v>83</v>
      </c>
      <c r="D375" s="124" t="s">
        <v>140</v>
      </c>
      <c r="E375" s="125" t="s">
        <v>584</v>
      </c>
      <c r="F375" s="126" t="s">
        <v>585</v>
      </c>
      <c r="G375" s="127" t="s">
        <v>154</v>
      </c>
      <c r="H375" s="128">
        <v>1</v>
      </c>
      <c r="I375" s="129"/>
      <c r="J375" s="129">
        <f>ROUND(I375*H375,2)</f>
        <v>0</v>
      </c>
      <c r="K375" s="126" t="s">
        <v>144</v>
      </c>
      <c r="L375" s="29"/>
      <c r="M375" s="130" t="s">
        <v>3</v>
      </c>
      <c r="N375" s="131" t="s">
        <v>41</v>
      </c>
      <c r="O375" s="132">
        <v>9.0410000000000004</v>
      </c>
      <c r="P375" s="132">
        <f>O375*H375</f>
        <v>9.0410000000000004</v>
      </c>
      <c r="Q375" s="132">
        <v>4.0000000000000003E-5</v>
      </c>
      <c r="R375" s="132">
        <f>Q375*H375</f>
        <v>4.0000000000000003E-5</v>
      </c>
      <c r="S375" s="132">
        <v>0</v>
      </c>
      <c r="T375" s="133">
        <f>S375*H375</f>
        <v>0</v>
      </c>
      <c r="V375" s="556">
        <f>J375</f>
        <v>0</v>
      </c>
      <c r="W375" s="546"/>
      <c r="X375" s="546"/>
      <c r="AR375" s="134" t="s">
        <v>243</v>
      </c>
      <c r="AT375" s="134" t="s">
        <v>140</v>
      </c>
      <c r="AU375" s="134" t="s">
        <v>80</v>
      </c>
      <c r="AY375" s="17" t="s">
        <v>137</v>
      </c>
      <c r="BE375" s="135">
        <f>IF(N375="základní",J375,0)</f>
        <v>0</v>
      </c>
      <c r="BF375" s="135">
        <f>IF(N375="snížená",J375,0)</f>
        <v>0</v>
      </c>
      <c r="BG375" s="135">
        <f>IF(N375="zákl. přenesená",J375,0)</f>
        <v>0</v>
      </c>
      <c r="BH375" s="135">
        <f>IF(N375="sníž. přenesená",J375,0)</f>
        <v>0</v>
      </c>
      <c r="BI375" s="135">
        <f>IF(N375="nulová",J375,0)</f>
        <v>0</v>
      </c>
      <c r="BJ375" s="17" t="s">
        <v>78</v>
      </c>
      <c r="BK375" s="135">
        <f>ROUND(I375*H375,2)</f>
        <v>0</v>
      </c>
      <c r="BL375" s="17" t="s">
        <v>243</v>
      </c>
      <c r="BM375" s="134" t="s">
        <v>586</v>
      </c>
    </row>
    <row r="376" spans="2:65" s="1" customFormat="1">
      <c r="B376" s="29"/>
      <c r="D376" s="136" t="s">
        <v>147</v>
      </c>
      <c r="F376" s="137" t="s">
        <v>587</v>
      </c>
      <c r="L376" s="29"/>
      <c r="M376" s="138"/>
      <c r="T376" s="49"/>
      <c r="V376" s="546"/>
      <c r="W376" s="546"/>
      <c r="X376" s="546"/>
      <c r="AT376" s="17" t="s">
        <v>147</v>
      </c>
      <c r="AU376" s="17" t="s">
        <v>80</v>
      </c>
    </row>
    <row r="377" spans="2:65" s="1" customFormat="1" ht="21.75" customHeight="1">
      <c r="B377" s="123"/>
      <c r="C377" s="151">
        <v>84</v>
      </c>
      <c r="D377" s="151" t="s">
        <v>166</v>
      </c>
      <c r="E377" s="152" t="s">
        <v>588</v>
      </c>
      <c r="F377" s="153" t="s">
        <v>589</v>
      </c>
      <c r="G377" s="154" t="s">
        <v>143</v>
      </c>
      <c r="H377" s="155">
        <v>1</v>
      </c>
      <c r="I377" s="156"/>
      <c r="J377" s="156">
        <f>ROUND(I377*H377,2)</f>
        <v>0</v>
      </c>
      <c r="K377" s="153" t="s">
        <v>3</v>
      </c>
      <c r="L377" s="157"/>
      <c r="M377" s="158" t="s">
        <v>3</v>
      </c>
      <c r="N377" s="159" t="s">
        <v>41</v>
      </c>
      <c r="O377" s="132">
        <v>0</v>
      </c>
      <c r="P377" s="132">
        <f>O377*H377</f>
        <v>0</v>
      </c>
      <c r="Q377" s="132">
        <v>4.0000000000000001E-3</v>
      </c>
      <c r="R377" s="132">
        <f>Q377*H377</f>
        <v>4.0000000000000001E-3</v>
      </c>
      <c r="S377" s="132">
        <v>0</v>
      </c>
      <c r="T377" s="133">
        <f>S377*H377</f>
        <v>0</v>
      </c>
      <c r="V377" s="556">
        <f>J377</f>
        <v>0</v>
      </c>
      <c r="W377" s="546"/>
      <c r="X377" s="546"/>
      <c r="AR377" s="134" t="s">
        <v>277</v>
      </c>
      <c r="AT377" s="134" t="s">
        <v>166</v>
      </c>
      <c r="AU377" s="134" t="s">
        <v>80</v>
      </c>
      <c r="AY377" s="17" t="s">
        <v>137</v>
      </c>
      <c r="BE377" s="135">
        <f>IF(N377="základní",J377,0)</f>
        <v>0</v>
      </c>
      <c r="BF377" s="135">
        <f>IF(N377="snížená",J377,0)</f>
        <v>0</v>
      </c>
      <c r="BG377" s="135">
        <f>IF(N377="zákl. přenesená",J377,0)</f>
        <v>0</v>
      </c>
      <c r="BH377" s="135">
        <f>IF(N377="sníž. přenesená",J377,0)</f>
        <v>0</v>
      </c>
      <c r="BI377" s="135">
        <f>IF(N377="nulová",J377,0)</f>
        <v>0</v>
      </c>
      <c r="BJ377" s="17" t="s">
        <v>78</v>
      </c>
      <c r="BK377" s="135">
        <f>ROUND(I377*H377,2)</f>
        <v>0</v>
      </c>
      <c r="BL377" s="17" t="s">
        <v>243</v>
      </c>
      <c r="BM377" s="134" t="s">
        <v>590</v>
      </c>
    </row>
    <row r="378" spans="2:65" s="1" customFormat="1" ht="16.5" customHeight="1">
      <c r="B378" s="123"/>
      <c r="C378" s="124">
        <v>85</v>
      </c>
      <c r="D378" s="124" t="s">
        <v>140</v>
      </c>
      <c r="E378" s="125" t="s">
        <v>591</v>
      </c>
      <c r="F378" s="126" t="s">
        <v>592</v>
      </c>
      <c r="G378" s="127" t="s">
        <v>216</v>
      </c>
      <c r="H378" s="128">
        <v>1.76</v>
      </c>
      <c r="I378" s="129"/>
      <c r="J378" s="129">
        <f>ROUND(I378*H378,2)</f>
        <v>0</v>
      </c>
      <c r="K378" s="126" t="s">
        <v>144</v>
      </c>
      <c r="L378" s="29"/>
      <c r="M378" s="130" t="s">
        <v>3</v>
      </c>
      <c r="N378" s="131" t="s">
        <v>41</v>
      </c>
      <c r="O378" s="132">
        <v>1.7</v>
      </c>
      <c r="P378" s="132">
        <f>O378*H378</f>
        <v>2.992</v>
      </c>
      <c r="Q378" s="132">
        <v>0</v>
      </c>
      <c r="R378" s="132">
        <f>Q378*H378</f>
        <v>0</v>
      </c>
      <c r="S378" s="132">
        <v>0.03</v>
      </c>
      <c r="T378" s="133">
        <f>S378*H378</f>
        <v>5.28E-2</v>
      </c>
      <c r="V378" s="556">
        <f>J378</f>
        <v>0</v>
      </c>
      <c r="W378" s="546"/>
      <c r="X378" s="546"/>
      <c r="AR378" s="134" t="s">
        <v>243</v>
      </c>
      <c r="AT378" s="134" t="s">
        <v>140</v>
      </c>
      <c r="AU378" s="134" t="s">
        <v>80</v>
      </c>
      <c r="AY378" s="17" t="s">
        <v>137</v>
      </c>
      <c r="BE378" s="135">
        <f>IF(N378="základní",J378,0)</f>
        <v>0</v>
      </c>
      <c r="BF378" s="135">
        <f>IF(N378="snížená",J378,0)</f>
        <v>0</v>
      </c>
      <c r="BG378" s="135">
        <f>IF(N378="zákl. přenesená",J378,0)</f>
        <v>0</v>
      </c>
      <c r="BH378" s="135">
        <f>IF(N378="sníž. přenesená",J378,0)</f>
        <v>0</v>
      </c>
      <c r="BI378" s="135">
        <f>IF(N378="nulová",J378,0)</f>
        <v>0</v>
      </c>
      <c r="BJ378" s="17" t="s">
        <v>78</v>
      </c>
      <c r="BK378" s="135">
        <f>ROUND(I378*H378,2)</f>
        <v>0</v>
      </c>
      <c r="BL378" s="17" t="s">
        <v>243</v>
      </c>
      <c r="BM378" s="134" t="s">
        <v>593</v>
      </c>
    </row>
    <row r="379" spans="2:65" s="1" customFormat="1">
      <c r="B379" s="29"/>
      <c r="D379" s="136" t="s">
        <v>147</v>
      </c>
      <c r="F379" s="137" t="s">
        <v>594</v>
      </c>
      <c r="J379" s="135"/>
      <c r="L379" s="29"/>
      <c r="M379" s="138"/>
      <c r="T379" s="49"/>
      <c r="V379" s="546"/>
      <c r="W379" s="546"/>
      <c r="X379" s="546"/>
      <c r="AT379" s="17" t="s">
        <v>147</v>
      </c>
      <c r="AU379" s="17" t="s">
        <v>80</v>
      </c>
    </row>
    <row r="380" spans="2:65" s="13" customFormat="1">
      <c r="B380" s="145"/>
      <c r="D380" s="140" t="s">
        <v>149</v>
      </c>
      <c r="E380" s="146" t="s">
        <v>3</v>
      </c>
      <c r="F380" s="147" t="s">
        <v>595</v>
      </c>
      <c r="H380" s="148">
        <v>1.76</v>
      </c>
      <c r="L380" s="145"/>
      <c r="M380" s="149"/>
      <c r="T380" s="150"/>
      <c r="V380" s="554"/>
      <c r="W380" s="554"/>
      <c r="X380" s="554"/>
      <c r="AT380" s="146" t="s">
        <v>149</v>
      </c>
      <c r="AU380" s="146" t="s">
        <v>80</v>
      </c>
      <c r="AV380" s="13" t="s">
        <v>80</v>
      </c>
      <c r="AW380" s="13" t="s">
        <v>30</v>
      </c>
      <c r="AX380" s="13" t="s">
        <v>78</v>
      </c>
      <c r="AY380" s="146" t="s">
        <v>137</v>
      </c>
    </row>
    <row r="381" spans="2:65" s="1" customFormat="1" ht="21.75" customHeight="1">
      <c r="B381" s="123"/>
      <c r="C381" s="124">
        <v>86</v>
      </c>
      <c r="D381" s="124" t="s">
        <v>140</v>
      </c>
      <c r="E381" s="125" t="s">
        <v>596</v>
      </c>
      <c r="F381" s="126" t="s">
        <v>597</v>
      </c>
      <c r="G381" s="127" t="s">
        <v>295</v>
      </c>
      <c r="H381" s="128">
        <v>1</v>
      </c>
      <c r="I381" s="129"/>
      <c r="J381" s="129">
        <f>ROUND(I381*H381,2)</f>
        <v>0</v>
      </c>
      <c r="K381" s="126" t="s">
        <v>3</v>
      </c>
      <c r="L381" s="29"/>
      <c r="M381" s="130" t="s">
        <v>3</v>
      </c>
      <c r="N381" s="131" t="s">
        <v>41</v>
      </c>
      <c r="O381" s="132">
        <v>4.3999999999999997E-2</v>
      </c>
      <c r="P381" s="132">
        <f>O381*H381</f>
        <v>4.3999999999999997E-2</v>
      </c>
      <c r="Q381" s="132">
        <v>5.0000000000000002E-5</v>
      </c>
      <c r="R381" s="132">
        <f>Q381*H381</f>
        <v>5.0000000000000002E-5</v>
      </c>
      <c r="S381" s="132">
        <v>0</v>
      </c>
      <c r="T381" s="133">
        <f>S381*H381</f>
        <v>0</v>
      </c>
      <c r="V381" s="556">
        <f>J381</f>
        <v>0</v>
      </c>
      <c r="W381" s="546"/>
      <c r="X381" s="546"/>
      <c r="AR381" s="134" t="s">
        <v>243</v>
      </c>
      <c r="AT381" s="134" t="s">
        <v>140</v>
      </c>
      <c r="AU381" s="134" t="s">
        <v>80</v>
      </c>
      <c r="AY381" s="17" t="s">
        <v>137</v>
      </c>
      <c r="BE381" s="135">
        <f>IF(N381="základní",J381,0)</f>
        <v>0</v>
      </c>
      <c r="BF381" s="135">
        <f>IF(N381="snížená",J381,0)</f>
        <v>0</v>
      </c>
      <c r="BG381" s="135">
        <f>IF(N381="zákl. přenesená",J381,0)</f>
        <v>0</v>
      </c>
      <c r="BH381" s="135">
        <f>IF(N381="sníž. přenesená",J381,0)</f>
        <v>0</v>
      </c>
      <c r="BI381" s="135">
        <f>IF(N381="nulová",J381,0)</f>
        <v>0</v>
      </c>
      <c r="BJ381" s="17" t="s">
        <v>78</v>
      </c>
      <c r="BK381" s="135">
        <f>ROUND(I381*H381,2)</f>
        <v>0</v>
      </c>
      <c r="BL381" s="17" t="s">
        <v>243</v>
      </c>
      <c r="BM381" s="134" t="s">
        <v>598</v>
      </c>
    </row>
    <row r="382" spans="2:65" s="1" customFormat="1" ht="24.2" customHeight="1">
      <c r="B382" s="123"/>
      <c r="C382" s="124">
        <v>87</v>
      </c>
      <c r="D382" s="124" t="s">
        <v>140</v>
      </c>
      <c r="E382" s="125" t="s">
        <v>599</v>
      </c>
      <c r="F382" s="126" t="s">
        <v>600</v>
      </c>
      <c r="G382" s="127" t="s">
        <v>446</v>
      </c>
      <c r="H382" s="128">
        <v>2763.0859999999998</v>
      </c>
      <c r="I382" s="129"/>
      <c r="J382" s="129">
        <f>ROUND(I382*H382,2)</f>
        <v>0</v>
      </c>
      <c r="K382" s="126" t="s">
        <v>144</v>
      </c>
      <c r="L382" s="29"/>
      <c r="M382" s="130" t="s">
        <v>3</v>
      </c>
      <c r="N382" s="131" t="s">
        <v>41</v>
      </c>
      <c r="O382" s="132">
        <v>0</v>
      </c>
      <c r="P382" s="132">
        <f>O382*H382</f>
        <v>0</v>
      </c>
      <c r="Q382" s="132">
        <v>0</v>
      </c>
      <c r="R382" s="132">
        <f>Q382*H382</f>
        <v>0</v>
      </c>
      <c r="S382" s="132">
        <v>0</v>
      </c>
      <c r="T382" s="133">
        <f>S382*H382</f>
        <v>0</v>
      </c>
      <c r="V382" s="556">
        <f>J382</f>
        <v>0</v>
      </c>
      <c r="W382" s="546"/>
      <c r="X382" s="546"/>
      <c r="AR382" s="134" t="s">
        <v>243</v>
      </c>
      <c r="AT382" s="134" t="s">
        <v>140</v>
      </c>
      <c r="AU382" s="134" t="s">
        <v>80</v>
      </c>
      <c r="AY382" s="17" t="s">
        <v>137</v>
      </c>
      <c r="BE382" s="135">
        <f>IF(N382="základní",J382,0)</f>
        <v>0</v>
      </c>
      <c r="BF382" s="135">
        <f>IF(N382="snížená",J382,0)</f>
        <v>0</v>
      </c>
      <c r="BG382" s="135">
        <f>IF(N382="zákl. přenesená",J382,0)</f>
        <v>0</v>
      </c>
      <c r="BH382" s="135">
        <f>IF(N382="sníž. přenesená",J382,0)</f>
        <v>0</v>
      </c>
      <c r="BI382" s="135">
        <f>IF(N382="nulová",J382,0)</f>
        <v>0</v>
      </c>
      <c r="BJ382" s="17" t="s">
        <v>78</v>
      </c>
      <c r="BK382" s="135">
        <f>ROUND(I382*H382,2)</f>
        <v>0</v>
      </c>
      <c r="BL382" s="17" t="s">
        <v>243</v>
      </c>
      <c r="BM382" s="134" t="s">
        <v>601</v>
      </c>
    </row>
    <row r="383" spans="2:65" s="1" customFormat="1">
      <c r="B383" s="29"/>
      <c r="D383" s="136" t="s">
        <v>147</v>
      </c>
      <c r="F383" s="137" t="s">
        <v>602</v>
      </c>
      <c r="L383" s="29"/>
      <c r="M383" s="138"/>
      <c r="T383" s="49"/>
      <c r="V383" s="546"/>
      <c r="W383" s="546"/>
      <c r="X383" s="546"/>
      <c r="AT383" s="17" t="s">
        <v>147</v>
      </c>
      <c r="AU383" s="17" t="s">
        <v>80</v>
      </c>
    </row>
    <row r="384" spans="2:65" s="11" customFormat="1" ht="22.9" customHeight="1">
      <c r="B384" s="112"/>
      <c r="D384" s="113" t="s">
        <v>69</v>
      </c>
      <c r="E384" s="121" t="s">
        <v>603</v>
      </c>
      <c r="F384" s="121" t="s">
        <v>604</v>
      </c>
      <c r="J384" s="122">
        <f>BK384</f>
        <v>0</v>
      </c>
      <c r="L384" s="112"/>
      <c r="M384" s="116"/>
      <c r="P384" s="117">
        <f>SUM(P385:P436)</f>
        <v>57.018859999999997</v>
      </c>
      <c r="R384" s="117">
        <f>SUM(R385:R436)</f>
        <v>1.4514214999999999</v>
      </c>
      <c r="T384" s="118">
        <f>SUM(T385:T436)</f>
        <v>0.1798825</v>
      </c>
      <c r="V384" s="555">
        <f>J384</f>
        <v>0</v>
      </c>
      <c r="W384" s="552"/>
      <c r="X384" s="552"/>
      <c r="AR384" s="113" t="s">
        <v>80</v>
      </c>
      <c r="AT384" s="119" t="s">
        <v>69</v>
      </c>
      <c r="AU384" s="119" t="s">
        <v>78</v>
      </c>
      <c r="AY384" s="113" t="s">
        <v>137</v>
      </c>
      <c r="BK384" s="120">
        <f>SUM(BK385:BK436)</f>
        <v>0</v>
      </c>
    </row>
    <row r="385" spans="2:65" s="1" customFormat="1" ht="16.5" customHeight="1">
      <c r="B385" s="123"/>
      <c r="C385" s="124">
        <v>88</v>
      </c>
      <c r="D385" s="124" t="s">
        <v>140</v>
      </c>
      <c r="E385" s="125" t="s">
        <v>605</v>
      </c>
      <c r="F385" s="126" t="s">
        <v>606</v>
      </c>
      <c r="G385" s="127" t="s">
        <v>143</v>
      </c>
      <c r="H385" s="128">
        <v>32.840000000000003</v>
      </c>
      <c r="I385" s="129"/>
      <c r="J385" s="129">
        <f>ROUND(I385*H385,2)</f>
        <v>0</v>
      </c>
      <c r="K385" s="126" t="s">
        <v>144</v>
      </c>
      <c r="L385" s="29"/>
      <c r="M385" s="130" t="s">
        <v>3</v>
      </c>
      <c r="N385" s="131" t="s">
        <v>41</v>
      </c>
      <c r="O385" s="132">
        <v>4.3999999999999997E-2</v>
      </c>
      <c r="P385" s="132">
        <f>O385*H385</f>
        <v>1.44496</v>
      </c>
      <c r="Q385" s="132">
        <v>2.9999999999999997E-4</v>
      </c>
      <c r="R385" s="132">
        <f>Q385*H385</f>
        <v>9.8519999999999996E-3</v>
      </c>
      <c r="S385" s="132">
        <v>0</v>
      </c>
      <c r="T385" s="133">
        <f>S385*H385</f>
        <v>0</v>
      </c>
      <c r="V385" s="556">
        <f>J385</f>
        <v>0</v>
      </c>
      <c r="W385" s="546"/>
      <c r="X385" s="546"/>
      <c r="AR385" s="134" t="s">
        <v>243</v>
      </c>
      <c r="AT385" s="134" t="s">
        <v>140</v>
      </c>
      <c r="AU385" s="134" t="s">
        <v>80</v>
      </c>
      <c r="AY385" s="17" t="s">
        <v>137</v>
      </c>
      <c r="BE385" s="135">
        <f>IF(N385="základní",J385,0)</f>
        <v>0</v>
      </c>
      <c r="BF385" s="135">
        <f>IF(N385="snížená",J385,0)</f>
        <v>0</v>
      </c>
      <c r="BG385" s="135">
        <f>IF(N385="zákl. přenesená",J385,0)</f>
        <v>0</v>
      </c>
      <c r="BH385" s="135">
        <f>IF(N385="sníž. přenesená",J385,0)</f>
        <v>0</v>
      </c>
      <c r="BI385" s="135">
        <f>IF(N385="nulová",J385,0)</f>
        <v>0</v>
      </c>
      <c r="BJ385" s="17" t="s">
        <v>78</v>
      </c>
      <c r="BK385" s="135">
        <f>ROUND(I385*H385,2)</f>
        <v>0</v>
      </c>
      <c r="BL385" s="17" t="s">
        <v>243</v>
      </c>
      <c r="BM385" s="134" t="s">
        <v>607</v>
      </c>
    </row>
    <row r="386" spans="2:65" s="1" customFormat="1">
      <c r="B386" s="29"/>
      <c r="D386" s="136" t="s">
        <v>147</v>
      </c>
      <c r="F386" s="137" t="s">
        <v>608</v>
      </c>
      <c r="L386" s="29"/>
      <c r="M386" s="138"/>
      <c r="T386" s="49"/>
      <c r="V386" s="546"/>
      <c r="W386" s="546"/>
      <c r="X386" s="546"/>
      <c r="AT386" s="17" t="s">
        <v>147</v>
      </c>
      <c r="AU386" s="17" t="s">
        <v>80</v>
      </c>
    </row>
    <row r="387" spans="2:65" s="1" customFormat="1" ht="24.2" customHeight="1">
      <c r="B387" s="123"/>
      <c r="C387" s="124">
        <v>89</v>
      </c>
      <c r="D387" s="124" t="s">
        <v>140</v>
      </c>
      <c r="E387" s="125" t="s">
        <v>609</v>
      </c>
      <c r="F387" s="126" t="s">
        <v>610</v>
      </c>
      <c r="G387" s="127" t="s">
        <v>143</v>
      </c>
      <c r="H387" s="128">
        <v>32.840000000000003</v>
      </c>
      <c r="I387" s="129"/>
      <c r="J387" s="129">
        <f>ROUND(I387*H387,2)</f>
        <v>0</v>
      </c>
      <c r="K387" s="126" t="s">
        <v>144</v>
      </c>
      <c r="L387" s="29"/>
      <c r="M387" s="130" t="s">
        <v>3</v>
      </c>
      <c r="N387" s="131" t="s">
        <v>41</v>
      </c>
      <c r="O387" s="132">
        <v>0.245</v>
      </c>
      <c r="P387" s="132">
        <f>O387*H387</f>
        <v>8.0457999999999998</v>
      </c>
      <c r="Q387" s="132">
        <v>7.4999999999999997E-3</v>
      </c>
      <c r="R387" s="132">
        <f>Q387*H387</f>
        <v>0.24630000000000002</v>
      </c>
      <c r="S387" s="132">
        <v>0</v>
      </c>
      <c r="T387" s="133">
        <f>S387*H387</f>
        <v>0</v>
      </c>
      <c r="V387" s="556">
        <f>J387</f>
        <v>0</v>
      </c>
      <c r="W387" s="546"/>
      <c r="X387" s="546"/>
      <c r="AR387" s="134" t="s">
        <v>243</v>
      </c>
      <c r="AT387" s="134" t="s">
        <v>140</v>
      </c>
      <c r="AU387" s="134" t="s">
        <v>80</v>
      </c>
      <c r="AY387" s="17" t="s">
        <v>137</v>
      </c>
      <c r="BE387" s="135">
        <f>IF(N387="základní",J387,0)</f>
        <v>0</v>
      </c>
      <c r="BF387" s="135">
        <f>IF(N387="snížená",J387,0)</f>
        <v>0</v>
      </c>
      <c r="BG387" s="135">
        <f>IF(N387="zákl. přenesená",J387,0)</f>
        <v>0</v>
      </c>
      <c r="BH387" s="135">
        <f>IF(N387="sníž. přenesená",J387,0)</f>
        <v>0</v>
      </c>
      <c r="BI387" s="135">
        <f>IF(N387="nulová",J387,0)</f>
        <v>0</v>
      </c>
      <c r="BJ387" s="17" t="s">
        <v>78</v>
      </c>
      <c r="BK387" s="135">
        <f>ROUND(I387*H387,2)</f>
        <v>0</v>
      </c>
      <c r="BL387" s="17" t="s">
        <v>243</v>
      </c>
      <c r="BM387" s="134" t="s">
        <v>611</v>
      </c>
    </row>
    <row r="388" spans="2:65" s="1" customFormat="1">
      <c r="B388" s="29"/>
      <c r="D388" s="136" t="s">
        <v>147</v>
      </c>
      <c r="F388" s="137" t="s">
        <v>612</v>
      </c>
      <c r="L388" s="29"/>
      <c r="M388" s="138"/>
      <c r="T388" s="49"/>
      <c r="V388" s="546"/>
      <c r="W388" s="546"/>
      <c r="X388" s="546"/>
      <c r="AT388" s="17" t="s">
        <v>147</v>
      </c>
      <c r="AU388" s="17" t="s">
        <v>80</v>
      </c>
    </row>
    <row r="389" spans="2:65" s="12" customFormat="1">
      <c r="B389" s="139"/>
      <c r="D389" s="140" t="s">
        <v>149</v>
      </c>
      <c r="E389" s="141" t="s">
        <v>3</v>
      </c>
      <c r="F389" s="142" t="s">
        <v>432</v>
      </c>
      <c r="H389" s="141" t="s">
        <v>3</v>
      </c>
      <c r="L389" s="139"/>
      <c r="M389" s="143"/>
      <c r="T389" s="144"/>
      <c r="V389" s="553"/>
      <c r="W389" s="553"/>
      <c r="X389" s="553"/>
      <c r="AT389" s="141" t="s">
        <v>149</v>
      </c>
      <c r="AU389" s="141" t="s">
        <v>80</v>
      </c>
      <c r="AV389" s="12" t="s">
        <v>78</v>
      </c>
      <c r="AW389" s="12" t="s">
        <v>30</v>
      </c>
      <c r="AX389" s="12" t="s">
        <v>70</v>
      </c>
      <c r="AY389" s="141" t="s">
        <v>137</v>
      </c>
    </row>
    <row r="390" spans="2:65" s="13" customFormat="1">
      <c r="B390" s="145"/>
      <c r="D390" s="140" t="s">
        <v>149</v>
      </c>
      <c r="E390" s="146" t="s">
        <v>3</v>
      </c>
      <c r="F390" s="147" t="s">
        <v>613</v>
      </c>
      <c r="H390" s="148">
        <v>21.97</v>
      </c>
      <c r="L390" s="145"/>
      <c r="M390" s="149"/>
      <c r="T390" s="150"/>
      <c r="V390" s="554"/>
      <c r="W390" s="554"/>
      <c r="X390" s="554"/>
      <c r="AT390" s="146" t="s">
        <v>149</v>
      </c>
      <c r="AU390" s="146" t="s">
        <v>80</v>
      </c>
      <c r="AV390" s="13" t="s">
        <v>80</v>
      </c>
      <c r="AW390" s="13" t="s">
        <v>30</v>
      </c>
      <c r="AX390" s="13" t="s">
        <v>70</v>
      </c>
      <c r="AY390" s="146" t="s">
        <v>137</v>
      </c>
    </row>
    <row r="391" spans="2:65" s="12" customFormat="1">
      <c r="B391" s="139"/>
      <c r="D391" s="140" t="s">
        <v>149</v>
      </c>
      <c r="E391" s="141" t="s">
        <v>3</v>
      </c>
      <c r="F391" s="142" t="s">
        <v>434</v>
      </c>
      <c r="H391" s="141" t="s">
        <v>3</v>
      </c>
      <c r="L391" s="139"/>
      <c r="M391" s="143"/>
      <c r="T391" s="144"/>
      <c r="V391" s="553"/>
      <c r="W391" s="553"/>
      <c r="X391" s="553"/>
      <c r="AT391" s="141" t="s">
        <v>149</v>
      </c>
      <c r="AU391" s="141" t="s">
        <v>80</v>
      </c>
      <c r="AV391" s="12" t="s">
        <v>78</v>
      </c>
      <c r="AW391" s="12" t="s">
        <v>30</v>
      </c>
      <c r="AX391" s="12" t="s">
        <v>70</v>
      </c>
      <c r="AY391" s="141" t="s">
        <v>137</v>
      </c>
    </row>
    <row r="392" spans="2:65" s="13" customFormat="1">
      <c r="B392" s="145"/>
      <c r="D392" s="140" t="s">
        <v>149</v>
      </c>
      <c r="E392" s="146" t="s">
        <v>3</v>
      </c>
      <c r="F392" s="147" t="s">
        <v>435</v>
      </c>
      <c r="H392" s="148">
        <v>10.87</v>
      </c>
      <c r="L392" s="145"/>
      <c r="M392" s="149"/>
      <c r="T392" s="150"/>
      <c r="V392" s="554"/>
      <c r="W392" s="554"/>
      <c r="X392" s="554"/>
      <c r="AT392" s="146" t="s">
        <v>149</v>
      </c>
      <c r="AU392" s="146" t="s">
        <v>80</v>
      </c>
      <c r="AV392" s="13" t="s">
        <v>80</v>
      </c>
      <c r="AW392" s="13" t="s">
        <v>30</v>
      </c>
      <c r="AX392" s="13" t="s">
        <v>70</v>
      </c>
      <c r="AY392" s="146" t="s">
        <v>137</v>
      </c>
    </row>
    <row r="393" spans="2:65" s="14" customFormat="1">
      <c r="B393" s="160"/>
      <c r="D393" s="140" t="s">
        <v>149</v>
      </c>
      <c r="E393" s="161" t="s">
        <v>3</v>
      </c>
      <c r="F393" s="162" t="s">
        <v>186</v>
      </c>
      <c r="H393" s="163">
        <v>32.840000000000003</v>
      </c>
      <c r="L393" s="160"/>
      <c r="M393" s="164"/>
      <c r="T393" s="165"/>
      <c r="V393" s="557"/>
      <c r="W393" s="557"/>
      <c r="X393" s="557"/>
      <c r="AT393" s="161" t="s">
        <v>149</v>
      </c>
      <c r="AU393" s="161" t="s">
        <v>80</v>
      </c>
      <c r="AV393" s="14" t="s">
        <v>145</v>
      </c>
      <c r="AW393" s="14" t="s">
        <v>30</v>
      </c>
      <c r="AX393" s="14" t="s">
        <v>78</v>
      </c>
      <c r="AY393" s="161" t="s">
        <v>137</v>
      </c>
    </row>
    <row r="394" spans="2:65" s="1" customFormat="1" ht="24.2" customHeight="1">
      <c r="B394" s="123"/>
      <c r="C394" s="124">
        <v>90</v>
      </c>
      <c r="D394" s="124" t="s">
        <v>140</v>
      </c>
      <c r="E394" s="125" t="s">
        <v>614</v>
      </c>
      <c r="F394" s="126" t="s">
        <v>615</v>
      </c>
      <c r="G394" s="127" t="s">
        <v>216</v>
      </c>
      <c r="H394" s="128">
        <v>1.01</v>
      </c>
      <c r="I394" s="129"/>
      <c r="J394" s="129">
        <f>ROUND(I394*H394,2)</f>
        <v>0</v>
      </c>
      <c r="K394" s="126" t="s">
        <v>144</v>
      </c>
      <c r="L394" s="29"/>
      <c r="M394" s="130" t="s">
        <v>3</v>
      </c>
      <c r="N394" s="131" t="s">
        <v>41</v>
      </c>
      <c r="O394" s="132">
        <v>0.53900000000000003</v>
      </c>
      <c r="P394" s="132">
        <f>O394*H394</f>
        <v>0.54439000000000004</v>
      </c>
      <c r="Q394" s="132">
        <v>1.5299999999999999E-3</v>
      </c>
      <c r="R394" s="132">
        <f>Q394*H394</f>
        <v>1.5452999999999999E-3</v>
      </c>
      <c r="S394" s="132">
        <v>0</v>
      </c>
      <c r="T394" s="133">
        <f>S394*H394</f>
        <v>0</v>
      </c>
      <c r="V394" s="556">
        <f>J394</f>
        <v>0</v>
      </c>
      <c r="W394" s="546"/>
      <c r="X394" s="546"/>
      <c r="AR394" s="134" t="s">
        <v>243</v>
      </c>
      <c r="AT394" s="134" t="s">
        <v>140</v>
      </c>
      <c r="AU394" s="134" t="s">
        <v>80</v>
      </c>
      <c r="AY394" s="17" t="s">
        <v>137</v>
      </c>
      <c r="BE394" s="135">
        <f>IF(N394="základní",J394,0)</f>
        <v>0</v>
      </c>
      <c r="BF394" s="135">
        <f>IF(N394="snížená",J394,0)</f>
        <v>0</v>
      </c>
      <c r="BG394" s="135">
        <f>IF(N394="zákl. přenesená",J394,0)</f>
        <v>0</v>
      </c>
      <c r="BH394" s="135">
        <f>IF(N394="sníž. přenesená",J394,0)</f>
        <v>0</v>
      </c>
      <c r="BI394" s="135">
        <f>IF(N394="nulová",J394,0)</f>
        <v>0</v>
      </c>
      <c r="BJ394" s="17" t="s">
        <v>78</v>
      </c>
      <c r="BK394" s="135">
        <f>ROUND(I394*H394,2)</f>
        <v>0</v>
      </c>
      <c r="BL394" s="17" t="s">
        <v>243</v>
      </c>
      <c r="BM394" s="134" t="s">
        <v>616</v>
      </c>
    </row>
    <row r="395" spans="2:65" s="1" customFormat="1">
      <c r="B395" s="29"/>
      <c r="D395" s="136" t="s">
        <v>147</v>
      </c>
      <c r="F395" s="137" t="s">
        <v>617</v>
      </c>
      <c r="L395" s="29"/>
      <c r="M395" s="138"/>
      <c r="T395" s="49"/>
      <c r="V395" s="546"/>
      <c r="W395" s="546"/>
      <c r="X395" s="546"/>
      <c r="AT395" s="17" t="s">
        <v>147</v>
      </c>
      <c r="AU395" s="17" t="s">
        <v>80</v>
      </c>
    </row>
    <row r="396" spans="2:65" s="1" customFormat="1" ht="24.2" customHeight="1">
      <c r="B396" s="123"/>
      <c r="C396" s="124">
        <v>91</v>
      </c>
      <c r="D396" s="124" t="s">
        <v>140</v>
      </c>
      <c r="E396" s="125" t="s">
        <v>618</v>
      </c>
      <c r="F396" s="126" t="s">
        <v>619</v>
      </c>
      <c r="G396" s="127" t="s">
        <v>216</v>
      </c>
      <c r="H396" s="128">
        <v>2.02</v>
      </c>
      <c r="I396" s="129"/>
      <c r="J396" s="129">
        <f>ROUND(I396*H396,2)</f>
        <v>0</v>
      </c>
      <c r="K396" s="126" t="s">
        <v>144</v>
      </c>
      <c r="L396" s="29"/>
      <c r="M396" s="130" t="s">
        <v>3</v>
      </c>
      <c r="N396" s="131" t="s">
        <v>41</v>
      </c>
      <c r="O396" s="132">
        <v>0.34599999999999997</v>
      </c>
      <c r="P396" s="132">
        <f>O396*H396</f>
        <v>0.69891999999999999</v>
      </c>
      <c r="Q396" s="132">
        <v>1.2800000000000001E-3</v>
      </c>
      <c r="R396" s="132">
        <f>Q396*H396</f>
        <v>2.5856000000000004E-3</v>
      </c>
      <c r="S396" s="132">
        <v>0</v>
      </c>
      <c r="T396" s="133">
        <f>S396*H396</f>
        <v>0</v>
      </c>
      <c r="V396" s="556">
        <f>J396</f>
        <v>0</v>
      </c>
      <c r="W396" s="546"/>
      <c r="X396" s="546"/>
      <c r="AR396" s="134" t="s">
        <v>243</v>
      </c>
      <c r="AT396" s="134" t="s">
        <v>140</v>
      </c>
      <c r="AU396" s="134" t="s">
        <v>80</v>
      </c>
      <c r="AY396" s="17" t="s">
        <v>137</v>
      </c>
      <c r="BE396" s="135">
        <f>IF(N396="základní",J396,0)</f>
        <v>0</v>
      </c>
      <c r="BF396" s="135">
        <f>IF(N396="snížená",J396,0)</f>
        <v>0</v>
      </c>
      <c r="BG396" s="135">
        <f>IF(N396="zákl. přenesená",J396,0)</f>
        <v>0</v>
      </c>
      <c r="BH396" s="135">
        <f>IF(N396="sníž. přenesená",J396,0)</f>
        <v>0</v>
      </c>
      <c r="BI396" s="135">
        <f>IF(N396="nulová",J396,0)</f>
        <v>0</v>
      </c>
      <c r="BJ396" s="17" t="s">
        <v>78</v>
      </c>
      <c r="BK396" s="135">
        <f>ROUND(I396*H396,2)</f>
        <v>0</v>
      </c>
      <c r="BL396" s="17" t="s">
        <v>243</v>
      </c>
      <c r="BM396" s="134" t="s">
        <v>620</v>
      </c>
    </row>
    <row r="397" spans="2:65" s="1" customFormat="1">
      <c r="B397" s="29"/>
      <c r="D397" s="136" t="s">
        <v>147</v>
      </c>
      <c r="F397" s="137" t="s">
        <v>621</v>
      </c>
      <c r="L397" s="29"/>
      <c r="M397" s="138"/>
      <c r="T397" s="49"/>
      <c r="V397" s="546"/>
      <c r="W397" s="546"/>
      <c r="X397" s="546"/>
      <c r="AT397" s="17" t="s">
        <v>147</v>
      </c>
      <c r="AU397" s="17" t="s">
        <v>80</v>
      </c>
    </row>
    <row r="398" spans="2:65" s="13" customFormat="1">
      <c r="B398" s="145"/>
      <c r="D398" s="140" t="s">
        <v>149</v>
      </c>
      <c r="E398" s="146" t="s">
        <v>3</v>
      </c>
      <c r="F398" s="147" t="s">
        <v>622</v>
      </c>
      <c r="H398" s="148">
        <v>2.02</v>
      </c>
      <c r="L398" s="145"/>
      <c r="M398" s="149"/>
      <c r="T398" s="150"/>
      <c r="V398" s="554"/>
      <c r="W398" s="554"/>
      <c r="X398" s="554"/>
      <c r="AT398" s="146" t="s">
        <v>149</v>
      </c>
      <c r="AU398" s="146" t="s">
        <v>80</v>
      </c>
      <c r="AV398" s="13" t="s">
        <v>80</v>
      </c>
      <c r="AW398" s="13" t="s">
        <v>30</v>
      </c>
      <c r="AX398" s="13" t="s">
        <v>78</v>
      </c>
      <c r="AY398" s="146" t="s">
        <v>137</v>
      </c>
    </row>
    <row r="399" spans="2:65" s="1" customFormat="1" ht="24.2" customHeight="1">
      <c r="B399" s="123"/>
      <c r="C399" s="151">
        <v>92</v>
      </c>
      <c r="D399" s="151" t="s">
        <v>166</v>
      </c>
      <c r="E399" s="152" t="s">
        <v>623</v>
      </c>
      <c r="F399" s="153" t="s">
        <v>624</v>
      </c>
      <c r="G399" s="154" t="s">
        <v>143</v>
      </c>
      <c r="H399" s="155">
        <v>0.93300000000000005</v>
      </c>
      <c r="I399" s="156"/>
      <c r="J399" s="156">
        <f>ROUND(I399*H399,2)</f>
        <v>0</v>
      </c>
      <c r="K399" s="153" t="s">
        <v>3</v>
      </c>
      <c r="L399" s="157"/>
      <c r="M399" s="158" t="s">
        <v>3</v>
      </c>
      <c r="N399" s="159" t="s">
        <v>41</v>
      </c>
      <c r="O399" s="132">
        <v>0</v>
      </c>
      <c r="P399" s="132">
        <f>O399*H399</f>
        <v>0</v>
      </c>
      <c r="Q399" s="132">
        <v>2.1999999999999999E-2</v>
      </c>
      <c r="R399" s="132">
        <f>Q399*H399</f>
        <v>2.0525999999999999E-2</v>
      </c>
      <c r="S399" s="132">
        <v>0</v>
      </c>
      <c r="T399" s="133">
        <f>S399*H399</f>
        <v>0</v>
      </c>
      <c r="V399" s="556">
        <f>J399</f>
        <v>0</v>
      </c>
      <c r="W399" s="546"/>
      <c r="X399" s="546"/>
      <c r="AR399" s="134" t="s">
        <v>277</v>
      </c>
      <c r="AT399" s="134" t="s">
        <v>166</v>
      </c>
      <c r="AU399" s="134" t="s">
        <v>80</v>
      </c>
      <c r="AY399" s="17" t="s">
        <v>137</v>
      </c>
      <c r="BE399" s="135">
        <f>IF(N399="základní",J399,0)</f>
        <v>0</v>
      </c>
      <c r="BF399" s="135">
        <f>IF(N399="snížená",J399,0)</f>
        <v>0</v>
      </c>
      <c r="BG399" s="135">
        <f>IF(N399="zákl. přenesená",J399,0)</f>
        <v>0</v>
      </c>
      <c r="BH399" s="135">
        <f>IF(N399="sníž. přenesená",J399,0)</f>
        <v>0</v>
      </c>
      <c r="BI399" s="135">
        <f>IF(N399="nulová",J399,0)</f>
        <v>0</v>
      </c>
      <c r="BJ399" s="17" t="s">
        <v>78</v>
      </c>
      <c r="BK399" s="135">
        <f>ROUND(I399*H399,2)</f>
        <v>0</v>
      </c>
      <c r="BL399" s="17" t="s">
        <v>243</v>
      </c>
      <c r="BM399" s="134" t="s">
        <v>625</v>
      </c>
    </row>
    <row r="400" spans="2:65" s="13" customFormat="1">
      <c r="B400" s="145"/>
      <c r="D400" s="140" t="s">
        <v>149</v>
      </c>
      <c r="E400" s="146" t="s">
        <v>3</v>
      </c>
      <c r="F400" s="147" t="s">
        <v>626</v>
      </c>
      <c r="H400" s="148">
        <v>0.84799999999999998</v>
      </c>
      <c r="L400" s="145"/>
      <c r="M400" s="149"/>
      <c r="T400" s="150"/>
      <c r="V400" s="554"/>
      <c r="W400" s="554"/>
      <c r="X400" s="554"/>
      <c r="AT400" s="146" t="s">
        <v>149</v>
      </c>
      <c r="AU400" s="146" t="s">
        <v>80</v>
      </c>
      <c r="AV400" s="13" t="s">
        <v>80</v>
      </c>
      <c r="AW400" s="13" t="s">
        <v>30</v>
      </c>
      <c r="AX400" s="13" t="s">
        <v>78</v>
      </c>
      <c r="AY400" s="146" t="s">
        <v>137</v>
      </c>
    </row>
    <row r="401" spans="2:65" s="13" customFormat="1">
      <c r="B401" s="145"/>
      <c r="D401" s="140" t="s">
        <v>149</v>
      </c>
      <c r="F401" s="147" t="s">
        <v>627</v>
      </c>
      <c r="H401" s="148">
        <v>0.93300000000000005</v>
      </c>
      <c r="L401" s="145"/>
      <c r="M401" s="149"/>
      <c r="T401" s="150"/>
      <c r="V401" s="554"/>
      <c r="W401" s="554"/>
      <c r="X401" s="554"/>
      <c r="AT401" s="146" t="s">
        <v>149</v>
      </c>
      <c r="AU401" s="146" t="s">
        <v>80</v>
      </c>
      <c r="AV401" s="13" t="s">
        <v>80</v>
      </c>
      <c r="AW401" s="13" t="s">
        <v>4</v>
      </c>
      <c r="AX401" s="13" t="s">
        <v>78</v>
      </c>
      <c r="AY401" s="146" t="s">
        <v>137</v>
      </c>
    </row>
    <row r="402" spans="2:65" s="1" customFormat="1" ht="16.5" customHeight="1">
      <c r="B402" s="123"/>
      <c r="C402" s="124">
        <v>93</v>
      </c>
      <c r="D402" s="124" t="s">
        <v>140</v>
      </c>
      <c r="E402" s="125" t="s">
        <v>628</v>
      </c>
      <c r="F402" s="126" t="s">
        <v>629</v>
      </c>
      <c r="G402" s="127" t="s">
        <v>216</v>
      </c>
      <c r="H402" s="128">
        <v>9.73</v>
      </c>
      <c r="I402" s="129"/>
      <c r="J402" s="129">
        <f>ROUND(I402*H402,2)</f>
        <v>0</v>
      </c>
      <c r="K402" s="126" t="s">
        <v>144</v>
      </c>
      <c r="L402" s="29"/>
      <c r="M402" s="130" t="s">
        <v>3</v>
      </c>
      <c r="N402" s="131" t="s">
        <v>41</v>
      </c>
      <c r="O402" s="132">
        <v>6.9000000000000006E-2</v>
      </c>
      <c r="P402" s="132">
        <f>O402*H402</f>
        <v>0.67137000000000013</v>
      </c>
      <c r="Q402" s="132">
        <v>0</v>
      </c>
      <c r="R402" s="132">
        <f>Q402*H402</f>
        <v>0</v>
      </c>
      <c r="S402" s="132">
        <v>3.2499999999999999E-3</v>
      </c>
      <c r="T402" s="133">
        <f>S402*H402</f>
        <v>3.1622499999999998E-2</v>
      </c>
      <c r="V402" s="556">
        <f>J402</f>
        <v>0</v>
      </c>
      <c r="W402" s="546"/>
      <c r="X402" s="546"/>
      <c r="AR402" s="134" t="s">
        <v>243</v>
      </c>
      <c r="AT402" s="134" t="s">
        <v>140</v>
      </c>
      <c r="AU402" s="134" t="s">
        <v>80</v>
      </c>
      <c r="AY402" s="17" t="s">
        <v>137</v>
      </c>
      <c r="BE402" s="135">
        <f>IF(N402="základní",J402,0)</f>
        <v>0</v>
      </c>
      <c r="BF402" s="135">
        <f>IF(N402="snížená",J402,0)</f>
        <v>0</v>
      </c>
      <c r="BG402" s="135">
        <f>IF(N402="zákl. přenesená",J402,0)</f>
        <v>0</v>
      </c>
      <c r="BH402" s="135">
        <f>IF(N402="sníž. přenesená",J402,0)</f>
        <v>0</v>
      </c>
      <c r="BI402" s="135">
        <f>IF(N402="nulová",J402,0)</f>
        <v>0</v>
      </c>
      <c r="BJ402" s="17" t="s">
        <v>78</v>
      </c>
      <c r="BK402" s="135">
        <f>ROUND(I402*H402,2)</f>
        <v>0</v>
      </c>
      <c r="BL402" s="17" t="s">
        <v>243</v>
      </c>
      <c r="BM402" s="134" t="s">
        <v>630</v>
      </c>
    </row>
    <row r="403" spans="2:65" s="1" customFormat="1">
      <c r="B403" s="29"/>
      <c r="D403" s="136" t="s">
        <v>147</v>
      </c>
      <c r="F403" s="137" t="s">
        <v>631</v>
      </c>
      <c r="L403" s="29"/>
      <c r="M403" s="138"/>
      <c r="T403" s="49"/>
      <c r="V403" s="546"/>
      <c r="W403" s="546"/>
      <c r="X403" s="546"/>
      <c r="AT403" s="17" t="s">
        <v>147</v>
      </c>
      <c r="AU403" s="17" t="s">
        <v>80</v>
      </c>
    </row>
    <row r="404" spans="2:65" s="13" customFormat="1">
      <c r="B404" s="145"/>
      <c r="D404" s="140" t="s">
        <v>149</v>
      </c>
      <c r="E404" s="146" t="s">
        <v>3</v>
      </c>
      <c r="F404" s="147" t="s">
        <v>632</v>
      </c>
      <c r="H404" s="148">
        <v>9.73</v>
      </c>
      <c r="L404" s="145"/>
      <c r="M404" s="149"/>
      <c r="T404" s="150"/>
      <c r="V404" s="554"/>
      <c r="W404" s="554"/>
      <c r="X404" s="554"/>
      <c r="AT404" s="146" t="s">
        <v>149</v>
      </c>
      <c r="AU404" s="146" t="s">
        <v>80</v>
      </c>
      <c r="AV404" s="13" t="s">
        <v>80</v>
      </c>
      <c r="AW404" s="13" t="s">
        <v>30</v>
      </c>
      <c r="AX404" s="13" t="s">
        <v>78</v>
      </c>
      <c r="AY404" s="146" t="s">
        <v>137</v>
      </c>
    </row>
    <row r="405" spans="2:65" s="1" customFormat="1" ht="24.2" customHeight="1">
      <c r="B405" s="123"/>
      <c r="C405" s="124">
        <v>94</v>
      </c>
      <c r="D405" s="124" t="s">
        <v>140</v>
      </c>
      <c r="E405" s="125" t="s">
        <v>633</v>
      </c>
      <c r="F405" s="126" t="s">
        <v>634</v>
      </c>
      <c r="G405" s="127" t="s">
        <v>216</v>
      </c>
      <c r="H405" s="128">
        <v>24.43</v>
      </c>
      <c r="I405" s="129"/>
      <c r="J405" s="129">
        <f>ROUND(I405*H405,2)</f>
        <v>0</v>
      </c>
      <c r="K405" s="126" t="s">
        <v>144</v>
      </c>
      <c r="L405" s="29"/>
      <c r="M405" s="130" t="s">
        <v>3</v>
      </c>
      <c r="N405" s="131" t="s">
        <v>41</v>
      </c>
      <c r="O405" s="132">
        <v>0.161</v>
      </c>
      <c r="P405" s="132">
        <f>O405*H405</f>
        <v>3.93323</v>
      </c>
      <c r="Q405" s="132">
        <v>2.9999999999999997E-4</v>
      </c>
      <c r="R405" s="132">
        <f>Q405*H405</f>
        <v>7.3289999999999996E-3</v>
      </c>
      <c r="S405" s="132">
        <v>0</v>
      </c>
      <c r="T405" s="133">
        <f>S405*H405</f>
        <v>0</v>
      </c>
      <c r="V405" s="556">
        <f>J405</f>
        <v>0</v>
      </c>
      <c r="W405" s="546"/>
      <c r="X405" s="546"/>
      <c r="AR405" s="134" t="s">
        <v>243</v>
      </c>
      <c r="AT405" s="134" t="s">
        <v>140</v>
      </c>
      <c r="AU405" s="134" t="s">
        <v>80</v>
      </c>
      <c r="AY405" s="17" t="s">
        <v>137</v>
      </c>
      <c r="BE405" s="135">
        <f>IF(N405="základní",J405,0)</f>
        <v>0</v>
      </c>
      <c r="BF405" s="135">
        <f>IF(N405="snížená",J405,0)</f>
        <v>0</v>
      </c>
      <c r="BG405" s="135">
        <f>IF(N405="zákl. přenesená",J405,0)</f>
        <v>0</v>
      </c>
      <c r="BH405" s="135">
        <f>IF(N405="sníž. přenesená",J405,0)</f>
        <v>0</v>
      </c>
      <c r="BI405" s="135">
        <f>IF(N405="nulová",J405,0)</f>
        <v>0</v>
      </c>
      <c r="BJ405" s="17" t="s">
        <v>78</v>
      </c>
      <c r="BK405" s="135">
        <f>ROUND(I405*H405,2)</f>
        <v>0</v>
      </c>
      <c r="BL405" s="17" t="s">
        <v>243</v>
      </c>
      <c r="BM405" s="134" t="s">
        <v>635</v>
      </c>
    </row>
    <row r="406" spans="2:65" s="1" customFormat="1">
      <c r="B406" s="29"/>
      <c r="D406" s="136" t="s">
        <v>147</v>
      </c>
      <c r="F406" s="137" t="s">
        <v>636</v>
      </c>
      <c r="L406" s="29"/>
      <c r="M406" s="138"/>
      <c r="T406" s="49"/>
      <c r="V406" s="546"/>
      <c r="W406" s="546"/>
      <c r="X406" s="546"/>
      <c r="AT406" s="17" t="s">
        <v>147</v>
      </c>
      <c r="AU406" s="17" t="s">
        <v>80</v>
      </c>
    </row>
    <row r="407" spans="2:65" s="12" customFormat="1">
      <c r="B407" s="139"/>
      <c r="D407" s="140" t="s">
        <v>149</v>
      </c>
      <c r="E407" s="141" t="s">
        <v>3</v>
      </c>
      <c r="F407" s="142" t="s">
        <v>637</v>
      </c>
      <c r="H407" s="141" t="s">
        <v>3</v>
      </c>
      <c r="L407" s="139"/>
      <c r="M407" s="143"/>
      <c r="T407" s="144"/>
      <c r="V407" s="553"/>
      <c r="W407" s="553"/>
      <c r="X407" s="553"/>
      <c r="AT407" s="141" t="s">
        <v>149</v>
      </c>
      <c r="AU407" s="141" t="s">
        <v>80</v>
      </c>
      <c r="AV407" s="12" t="s">
        <v>78</v>
      </c>
      <c r="AW407" s="12" t="s">
        <v>30</v>
      </c>
      <c r="AX407" s="12" t="s">
        <v>70</v>
      </c>
      <c r="AY407" s="141" t="s">
        <v>137</v>
      </c>
    </row>
    <row r="408" spans="2:65" s="13" customFormat="1">
      <c r="B408" s="145"/>
      <c r="D408" s="140" t="s">
        <v>149</v>
      </c>
      <c r="E408" s="146" t="s">
        <v>3</v>
      </c>
      <c r="F408" s="147" t="s">
        <v>638</v>
      </c>
      <c r="H408" s="148">
        <v>5.01</v>
      </c>
      <c r="L408" s="145"/>
      <c r="M408" s="149"/>
      <c r="T408" s="150"/>
      <c r="V408" s="554"/>
      <c r="W408" s="554"/>
      <c r="X408" s="554"/>
      <c r="AT408" s="146" t="s">
        <v>149</v>
      </c>
      <c r="AU408" s="146" t="s">
        <v>80</v>
      </c>
      <c r="AV408" s="13" t="s">
        <v>80</v>
      </c>
      <c r="AW408" s="13" t="s">
        <v>30</v>
      </c>
      <c r="AX408" s="13" t="s">
        <v>70</v>
      </c>
      <c r="AY408" s="146" t="s">
        <v>137</v>
      </c>
    </row>
    <row r="409" spans="2:65" s="12" customFormat="1">
      <c r="B409" s="139"/>
      <c r="D409" s="140" t="s">
        <v>149</v>
      </c>
      <c r="E409" s="141" t="s">
        <v>3</v>
      </c>
      <c r="F409" s="142" t="s">
        <v>639</v>
      </c>
      <c r="H409" s="141" t="s">
        <v>3</v>
      </c>
      <c r="L409" s="139"/>
      <c r="M409" s="143"/>
      <c r="T409" s="144"/>
      <c r="V409" s="553"/>
      <c r="W409" s="553"/>
      <c r="X409" s="553"/>
      <c r="AT409" s="141" t="s">
        <v>149</v>
      </c>
      <c r="AU409" s="141" t="s">
        <v>80</v>
      </c>
      <c r="AV409" s="12" t="s">
        <v>78</v>
      </c>
      <c r="AW409" s="12" t="s">
        <v>30</v>
      </c>
      <c r="AX409" s="12" t="s">
        <v>70</v>
      </c>
      <c r="AY409" s="141" t="s">
        <v>137</v>
      </c>
    </row>
    <row r="410" spans="2:65" s="13" customFormat="1">
      <c r="B410" s="145"/>
      <c r="D410" s="140" t="s">
        <v>149</v>
      </c>
      <c r="E410" s="146" t="s">
        <v>3</v>
      </c>
      <c r="F410" s="147" t="s">
        <v>640</v>
      </c>
      <c r="H410" s="148">
        <v>19.420000000000002</v>
      </c>
      <c r="L410" s="145"/>
      <c r="M410" s="149"/>
      <c r="T410" s="150"/>
      <c r="V410" s="554"/>
      <c r="W410" s="554"/>
      <c r="X410" s="554"/>
      <c r="AT410" s="146" t="s">
        <v>149</v>
      </c>
      <c r="AU410" s="146" t="s">
        <v>80</v>
      </c>
      <c r="AV410" s="13" t="s">
        <v>80</v>
      </c>
      <c r="AW410" s="13" t="s">
        <v>30</v>
      </c>
      <c r="AX410" s="13" t="s">
        <v>70</v>
      </c>
      <c r="AY410" s="146" t="s">
        <v>137</v>
      </c>
    </row>
    <row r="411" spans="2:65" s="14" customFormat="1">
      <c r="B411" s="160"/>
      <c r="D411" s="140" t="s">
        <v>149</v>
      </c>
      <c r="E411" s="161" t="s">
        <v>3</v>
      </c>
      <c r="F411" s="162" t="s">
        <v>186</v>
      </c>
      <c r="H411" s="163">
        <v>24.43</v>
      </c>
      <c r="L411" s="160"/>
      <c r="M411" s="164"/>
      <c r="T411" s="165"/>
      <c r="V411" s="557"/>
      <c r="W411" s="557"/>
      <c r="X411" s="557"/>
      <c r="AT411" s="161" t="s">
        <v>149</v>
      </c>
      <c r="AU411" s="161" t="s">
        <v>80</v>
      </c>
      <c r="AV411" s="14" t="s">
        <v>145</v>
      </c>
      <c r="AW411" s="14" t="s">
        <v>30</v>
      </c>
      <c r="AX411" s="14" t="s">
        <v>78</v>
      </c>
      <c r="AY411" s="161" t="s">
        <v>137</v>
      </c>
    </row>
    <row r="412" spans="2:65" s="1" customFormat="1" ht="24.2" customHeight="1">
      <c r="B412" s="123"/>
      <c r="C412" s="151">
        <v>95</v>
      </c>
      <c r="D412" s="151" t="s">
        <v>166</v>
      </c>
      <c r="E412" s="152" t="s">
        <v>623</v>
      </c>
      <c r="F412" s="153" t="s">
        <v>624</v>
      </c>
      <c r="G412" s="154" t="s">
        <v>143</v>
      </c>
      <c r="H412" s="155">
        <v>1.466</v>
      </c>
      <c r="I412" s="156"/>
      <c r="J412" s="156">
        <f>ROUND(I412*H412,2)</f>
        <v>0</v>
      </c>
      <c r="K412" s="153" t="s">
        <v>3</v>
      </c>
      <c r="L412" s="157"/>
      <c r="M412" s="158" t="s">
        <v>3</v>
      </c>
      <c r="N412" s="159" t="s">
        <v>41</v>
      </c>
      <c r="O412" s="132">
        <v>0</v>
      </c>
      <c r="P412" s="132">
        <f>O412*H412</f>
        <v>0</v>
      </c>
      <c r="Q412" s="132">
        <v>2.1999999999999999E-2</v>
      </c>
      <c r="R412" s="132">
        <f>Q412*H412</f>
        <v>3.2251999999999996E-2</v>
      </c>
      <c r="S412" s="132">
        <v>0</v>
      </c>
      <c r="T412" s="133">
        <f>S412*H412</f>
        <v>0</v>
      </c>
      <c r="V412" s="556">
        <f>J412</f>
        <v>0</v>
      </c>
      <c r="W412" s="546"/>
      <c r="X412" s="546"/>
      <c r="AR412" s="134" t="s">
        <v>277</v>
      </c>
      <c r="AT412" s="134" t="s">
        <v>166</v>
      </c>
      <c r="AU412" s="134" t="s">
        <v>80</v>
      </c>
      <c r="AY412" s="17" t="s">
        <v>137</v>
      </c>
      <c r="BE412" s="135">
        <f>IF(N412="základní",J412,0)</f>
        <v>0</v>
      </c>
      <c r="BF412" s="135">
        <f>IF(N412="snížená",J412,0)</f>
        <v>0</v>
      </c>
      <c r="BG412" s="135">
        <f>IF(N412="zákl. přenesená",J412,0)</f>
        <v>0</v>
      </c>
      <c r="BH412" s="135">
        <f>IF(N412="sníž. přenesená",J412,0)</f>
        <v>0</v>
      </c>
      <c r="BI412" s="135">
        <f>IF(N412="nulová",J412,0)</f>
        <v>0</v>
      </c>
      <c r="BJ412" s="17" t="s">
        <v>78</v>
      </c>
      <c r="BK412" s="135">
        <f>ROUND(I412*H412,2)</f>
        <v>0</v>
      </c>
      <c r="BL412" s="17" t="s">
        <v>243</v>
      </c>
      <c r="BM412" s="134" t="s">
        <v>641</v>
      </c>
    </row>
    <row r="413" spans="2:65" s="13" customFormat="1">
      <c r="B413" s="145"/>
      <c r="D413" s="140" t="s">
        <v>149</v>
      </c>
      <c r="E413" s="146" t="s">
        <v>3</v>
      </c>
      <c r="F413" s="147" t="s">
        <v>642</v>
      </c>
      <c r="H413" s="148">
        <v>1.466</v>
      </c>
      <c r="L413" s="145"/>
      <c r="M413" s="149"/>
      <c r="T413" s="150"/>
      <c r="V413" s="554"/>
      <c r="W413" s="554"/>
      <c r="X413" s="554"/>
      <c r="AT413" s="146" t="s">
        <v>149</v>
      </c>
      <c r="AU413" s="146" t="s">
        <v>80</v>
      </c>
      <c r="AV413" s="13" t="s">
        <v>80</v>
      </c>
      <c r="AW413" s="13" t="s">
        <v>30</v>
      </c>
      <c r="AX413" s="13" t="s">
        <v>78</v>
      </c>
      <c r="AY413" s="146" t="s">
        <v>137</v>
      </c>
    </row>
    <row r="414" spans="2:65" s="1" customFormat="1" ht="16.5" customHeight="1">
      <c r="B414" s="123"/>
      <c r="C414" s="124">
        <v>96</v>
      </c>
      <c r="D414" s="124" t="s">
        <v>140</v>
      </c>
      <c r="E414" s="125" t="s">
        <v>643</v>
      </c>
      <c r="F414" s="126" t="s">
        <v>644</v>
      </c>
      <c r="G414" s="127" t="s">
        <v>143</v>
      </c>
      <c r="H414" s="128">
        <v>4.2</v>
      </c>
      <c r="I414" s="129"/>
      <c r="J414" s="129">
        <f>ROUND(I414*H414,2)</f>
        <v>0</v>
      </c>
      <c r="K414" s="126" t="s">
        <v>144</v>
      </c>
      <c r="L414" s="29"/>
      <c r="M414" s="130" t="s">
        <v>3</v>
      </c>
      <c r="N414" s="131" t="s">
        <v>41</v>
      </c>
      <c r="O414" s="132">
        <v>0.23899999999999999</v>
      </c>
      <c r="P414" s="132">
        <f>O414*H414</f>
        <v>1.0038</v>
      </c>
      <c r="Q414" s="132">
        <v>0</v>
      </c>
      <c r="R414" s="132">
        <f>Q414*H414</f>
        <v>0</v>
      </c>
      <c r="S414" s="132">
        <v>3.5299999999999998E-2</v>
      </c>
      <c r="T414" s="133">
        <f>S414*H414</f>
        <v>0.14826</v>
      </c>
      <c r="V414" s="556">
        <f>J414</f>
        <v>0</v>
      </c>
      <c r="W414" s="546"/>
      <c r="X414" s="546"/>
      <c r="AR414" s="134" t="s">
        <v>243</v>
      </c>
      <c r="AT414" s="134" t="s">
        <v>140</v>
      </c>
      <c r="AU414" s="134" t="s">
        <v>80</v>
      </c>
      <c r="AY414" s="17" t="s">
        <v>137</v>
      </c>
      <c r="BE414" s="135">
        <f>IF(N414="základní",J414,0)</f>
        <v>0</v>
      </c>
      <c r="BF414" s="135">
        <f>IF(N414="snížená",J414,0)</f>
        <v>0</v>
      </c>
      <c r="BG414" s="135">
        <f>IF(N414="zákl. přenesená",J414,0)</f>
        <v>0</v>
      </c>
      <c r="BH414" s="135">
        <f>IF(N414="sníž. přenesená",J414,0)</f>
        <v>0</v>
      </c>
      <c r="BI414" s="135">
        <f>IF(N414="nulová",J414,0)</f>
        <v>0</v>
      </c>
      <c r="BJ414" s="17" t="s">
        <v>78</v>
      </c>
      <c r="BK414" s="135">
        <f>ROUND(I414*H414,2)</f>
        <v>0</v>
      </c>
      <c r="BL414" s="17" t="s">
        <v>243</v>
      </c>
      <c r="BM414" s="134" t="s">
        <v>645</v>
      </c>
    </row>
    <row r="415" spans="2:65" s="1" customFormat="1">
      <c r="B415" s="29"/>
      <c r="D415" s="136" t="s">
        <v>147</v>
      </c>
      <c r="F415" s="137" t="s">
        <v>646</v>
      </c>
      <c r="L415" s="29"/>
      <c r="M415" s="138"/>
      <c r="T415" s="49"/>
      <c r="V415" s="546"/>
      <c r="W415" s="546"/>
      <c r="X415" s="546"/>
      <c r="AT415" s="17" t="s">
        <v>147</v>
      </c>
      <c r="AU415" s="17" t="s">
        <v>80</v>
      </c>
    </row>
    <row r="416" spans="2:65" s="13" customFormat="1">
      <c r="B416" s="145"/>
      <c r="D416" s="140" t="s">
        <v>149</v>
      </c>
      <c r="E416" s="146" t="s">
        <v>3</v>
      </c>
      <c r="F416" s="147" t="s">
        <v>647</v>
      </c>
      <c r="H416" s="148">
        <v>4.2</v>
      </c>
      <c r="L416" s="145"/>
      <c r="M416" s="149"/>
      <c r="T416" s="150"/>
      <c r="V416" s="554"/>
      <c r="W416" s="554"/>
      <c r="X416" s="554"/>
      <c r="AT416" s="146" t="s">
        <v>149</v>
      </c>
      <c r="AU416" s="146" t="s">
        <v>80</v>
      </c>
      <c r="AV416" s="13" t="s">
        <v>80</v>
      </c>
      <c r="AW416" s="13" t="s">
        <v>30</v>
      </c>
      <c r="AX416" s="13" t="s">
        <v>78</v>
      </c>
      <c r="AY416" s="146" t="s">
        <v>137</v>
      </c>
    </row>
    <row r="417" spans="2:65" s="1" customFormat="1" ht="24.2" customHeight="1">
      <c r="B417" s="123"/>
      <c r="C417" s="124">
        <v>97</v>
      </c>
      <c r="D417" s="124" t="s">
        <v>140</v>
      </c>
      <c r="E417" s="125" t="s">
        <v>648</v>
      </c>
      <c r="F417" s="126" t="s">
        <v>649</v>
      </c>
      <c r="G417" s="127" t="s">
        <v>143</v>
      </c>
      <c r="H417" s="128">
        <v>21.97</v>
      </c>
      <c r="I417" s="129"/>
      <c r="J417" s="129">
        <f>ROUND(I417*H417,2)</f>
        <v>0</v>
      </c>
      <c r="K417" s="126" t="s">
        <v>144</v>
      </c>
      <c r="L417" s="29"/>
      <c r="M417" s="130" t="s">
        <v>3</v>
      </c>
      <c r="N417" s="131" t="s">
        <v>41</v>
      </c>
      <c r="O417" s="132">
        <v>1.06</v>
      </c>
      <c r="P417" s="132">
        <f>O417*H417</f>
        <v>23.2882</v>
      </c>
      <c r="Q417" s="132">
        <v>9.0900000000000009E-3</v>
      </c>
      <c r="R417" s="132">
        <f>Q417*H417</f>
        <v>0.1997073</v>
      </c>
      <c r="S417" s="132">
        <v>0</v>
      </c>
      <c r="T417" s="133">
        <f>S417*H417</f>
        <v>0</v>
      </c>
      <c r="V417" s="556">
        <f>J417</f>
        <v>0</v>
      </c>
      <c r="W417" s="546"/>
      <c r="X417" s="546"/>
      <c r="AR417" s="134" t="s">
        <v>243</v>
      </c>
      <c r="AT417" s="134" t="s">
        <v>140</v>
      </c>
      <c r="AU417" s="134" t="s">
        <v>80</v>
      </c>
      <c r="AY417" s="17" t="s">
        <v>137</v>
      </c>
      <c r="BE417" s="135">
        <f>IF(N417="základní",J417,0)</f>
        <v>0</v>
      </c>
      <c r="BF417" s="135">
        <f>IF(N417="snížená",J417,0)</f>
        <v>0</v>
      </c>
      <c r="BG417" s="135">
        <f>IF(N417="zákl. přenesená",J417,0)</f>
        <v>0</v>
      </c>
      <c r="BH417" s="135">
        <f>IF(N417="sníž. přenesená",J417,0)</f>
        <v>0</v>
      </c>
      <c r="BI417" s="135">
        <f>IF(N417="nulová",J417,0)</f>
        <v>0</v>
      </c>
      <c r="BJ417" s="17" t="s">
        <v>78</v>
      </c>
      <c r="BK417" s="135">
        <f>ROUND(I417*H417,2)</f>
        <v>0</v>
      </c>
      <c r="BL417" s="17" t="s">
        <v>243</v>
      </c>
      <c r="BM417" s="134" t="s">
        <v>650</v>
      </c>
    </row>
    <row r="418" spans="2:65" s="1" customFormat="1">
      <c r="B418" s="29"/>
      <c r="D418" s="136" t="s">
        <v>147</v>
      </c>
      <c r="F418" s="137" t="s">
        <v>651</v>
      </c>
      <c r="L418" s="29"/>
      <c r="M418" s="138"/>
      <c r="T418" s="49"/>
      <c r="V418" s="546"/>
      <c r="W418" s="546"/>
      <c r="X418" s="546"/>
      <c r="AT418" s="17" t="s">
        <v>147</v>
      </c>
      <c r="AU418" s="17" t="s">
        <v>80</v>
      </c>
    </row>
    <row r="419" spans="2:65" s="12" customFormat="1">
      <c r="B419" s="139"/>
      <c r="D419" s="140" t="s">
        <v>149</v>
      </c>
      <c r="E419" s="141" t="s">
        <v>3</v>
      </c>
      <c r="F419" s="142" t="s">
        <v>432</v>
      </c>
      <c r="H419" s="141" t="s">
        <v>3</v>
      </c>
      <c r="L419" s="139"/>
      <c r="M419" s="143"/>
      <c r="T419" s="144"/>
      <c r="V419" s="553"/>
      <c r="W419" s="553"/>
      <c r="X419" s="553"/>
      <c r="AT419" s="141" t="s">
        <v>149</v>
      </c>
      <c r="AU419" s="141" t="s">
        <v>80</v>
      </c>
      <c r="AV419" s="12" t="s">
        <v>78</v>
      </c>
      <c r="AW419" s="12" t="s">
        <v>30</v>
      </c>
      <c r="AX419" s="12" t="s">
        <v>70</v>
      </c>
      <c r="AY419" s="141" t="s">
        <v>137</v>
      </c>
    </row>
    <row r="420" spans="2:65" s="13" customFormat="1">
      <c r="B420" s="145"/>
      <c r="D420" s="140" t="s">
        <v>149</v>
      </c>
      <c r="E420" s="146" t="s">
        <v>3</v>
      </c>
      <c r="F420" s="147" t="s">
        <v>613</v>
      </c>
      <c r="H420" s="148">
        <v>21.97</v>
      </c>
      <c r="L420" s="145"/>
      <c r="M420" s="149"/>
      <c r="T420" s="150"/>
      <c r="V420" s="554"/>
      <c r="W420" s="554"/>
      <c r="X420" s="554"/>
      <c r="AT420" s="146" t="s">
        <v>149</v>
      </c>
      <c r="AU420" s="146" t="s">
        <v>80</v>
      </c>
      <c r="AV420" s="13" t="s">
        <v>80</v>
      </c>
      <c r="AW420" s="13" t="s">
        <v>30</v>
      </c>
      <c r="AX420" s="13" t="s">
        <v>70</v>
      </c>
      <c r="AY420" s="146" t="s">
        <v>137</v>
      </c>
    </row>
    <row r="421" spans="2:65" s="14" customFormat="1">
      <c r="B421" s="160"/>
      <c r="D421" s="140" t="s">
        <v>149</v>
      </c>
      <c r="E421" s="161" t="s">
        <v>3</v>
      </c>
      <c r="F421" s="162" t="s">
        <v>186</v>
      </c>
      <c r="H421" s="163">
        <v>21.97</v>
      </c>
      <c r="L421" s="160"/>
      <c r="M421" s="164"/>
      <c r="T421" s="165"/>
      <c r="V421" s="557"/>
      <c r="W421" s="557"/>
      <c r="X421" s="557"/>
      <c r="AT421" s="161" t="s">
        <v>149</v>
      </c>
      <c r="AU421" s="161" t="s">
        <v>80</v>
      </c>
      <c r="AV421" s="14" t="s">
        <v>145</v>
      </c>
      <c r="AW421" s="14" t="s">
        <v>30</v>
      </c>
      <c r="AX421" s="14" t="s">
        <v>78</v>
      </c>
      <c r="AY421" s="161" t="s">
        <v>137</v>
      </c>
    </row>
    <row r="422" spans="2:65" s="1" customFormat="1" ht="24.2" customHeight="1">
      <c r="B422" s="123"/>
      <c r="C422" s="151">
        <v>98</v>
      </c>
      <c r="D422" s="151" t="s">
        <v>166</v>
      </c>
      <c r="E422" s="152" t="s">
        <v>623</v>
      </c>
      <c r="F422" s="153" t="s">
        <v>624</v>
      </c>
      <c r="G422" s="154" t="s">
        <v>143</v>
      </c>
      <c r="H422" s="155">
        <v>25.265999999999998</v>
      </c>
      <c r="I422" s="156"/>
      <c r="J422" s="156">
        <f>ROUND(I422*H422,2)</f>
        <v>0</v>
      </c>
      <c r="K422" s="153" t="s">
        <v>3</v>
      </c>
      <c r="L422" s="157"/>
      <c r="M422" s="158" t="s">
        <v>3</v>
      </c>
      <c r="N422" s="159" t="s">
        <v>41</v>
      </c>
      <c r="O422" s="132">
        <v>0</v>
      </c>
      <c r="P422" s="132">
        <f>O422*H422</f>
        <v>0</v>
      </c>
      <c r="Q422" s="132">
        <v>2.1999999999999999E-2</v>
      </c>
      <c r="R422" s="132">
        <f>Q422*H422</f>
        <v>0.5558519999999999</v>
      </c>
      <c r="S422" s="132">
        <v>0</v>
      </c>
      <c r="T422" s="133">
        <f>S422*H422</f>
        <v>0</v>
      </c>
      <c r="V422" s="556">
        <f>J422</f>
        <v>0</v>
      </c>
      <c r="W422" s="546"/>
      <c r="X422" s="546"/>
      <c r="AR422" s="134" t="s">
        <v>277</v>
      </c>
      <c r="AT422" s="134" t="s">
        <v>166</v>
      </c>
      <c r="AU422" s="134" t="s">
        <v>80</v>
      </c>
      <c r="AY422" s="17" t="s">
        <v>137</v>
      </c>
      <c r="BE422" s="135">
        <f>IF(N422="základní",J422,0)</f>
        <v>0</v>
      </c>
      <c r="BF422" s="135">
        <f>IF(N422="snížená",J422,0)</f>
        <v>0</v>
      </c>
      <c r="BG422" s="135">
        <f>IF(N422="zákl. přenesená",J422,0)</f>
        <v>0</v>
      </c>
      <c r="BH422" s="135">
        <f>IF(N422="sníž. přenesená",J422,0)</f>
        <v>0</v>
      </c>
      <c r="BI422" s="135">
        <f>IF(N422="nulová",J422,0)</f>
        <v>0</v>
      </c>
      <c r="BJ422" s="17" t="s">
        <v>78</v>
      </c>
      <c r="BK422" s="135">
        <f>ROUND(I422*H422,2)</f>
        <v>0</v>
      </c>
      <c r="BL422" s="17" t="s">
        <v>243</v>
      </c>
      <c r="BM422" s="134" t="s">
        <v>652</v>
      </c>
    </row>
    <row r="423" spans="2:65" s="13" customFormat="1">
      <c r="B423" s="145"/>
      <c r="D423" s="140" t="s">
        <v>149</v>
      </c>
      <c r="F423" s="147" t="s">
        <v>653</v>
      </c>
      <c r="H423" s="148">
        <v>25.265999999999998</v>
      </c>
      <c r="L423" s="145"/>
      <c r="M423" s="149"/>
      <c r="T423" s="150"/>
      <c r="V423" s="554"/>
      <c r="W423" s="554"/>
      <c r="X423" s="554"/>
      <c r="AT423" s="146" t="s">
        <v>149</v>
      </c>
      <c r="AU423" s="146" t="s">
        <v>80</v>
      </c>
      <c r="AV423" s="13" t="s">
        <v>80</v>
      </c>
      <c r="AW423" s="13" t="s">
        <v>4</v>
      </c>
      <c r="AX423" s="13" t="s">
        <v>78</v>
      </c>
      <c r="AY423" s="146" t="s">
        <v>137</v>
      </c>
    </row>
    <row r="424" spans="2:65" s="1" customFormat="1" ht="24.2" customHeight="1">
      <c r="B424" s="123"/>
      <c r="C424" s="124">
        <v>99</v>
      </c>
      <c r="D424" s="124" t="s">
        <v>140</v>
      </c>
      <c r="E424" s="125" t="s">
        <v>648</v>
      </c>
      <c r="F424" s="126" t="s">
        <v>649</v>
      </c>
      <c r="G424" s="127" t="s">
        <v>143</v>
      </c>
      <c r="H424" s="128">
        <v>10.87</v>
      </c>
      <c r="I424" s="129"/>
      <c r="J424" s="129">
        <f>ROUND(I424*H424,2)</f>
        <v>0</v>
      </c>
      <c r="K424" s="126" t="s">
        <v>144</v>
      </c>
      <c r="L424" s="29"/>
      <c r="M424" s="130" t="s">
        <v>3</v>
      </c>
      <c r="N424" s="131" t="s">
        <v>41</v>
      </c>
      <c r="O424" s="132">
        <v>1.06</v>
      </c>
      <c r="P424" s="132">
        <f>O424*H424</f>
        <v>11.5222</v>
      </c>
      <c r="Q424" s="132">
        <v>9.0900000000000009E-3</v>
      </c>
      <c r="R424" s="132">
        <f>Q424*H424</f>
        <v>9.8808300000000002E-2</v>
      </c>
      <c r="S424" s="132">
        <v>0</v>
      </c>
      <c r="T424" s="133">
        <f>S424*H424</f>
        <v>0</v>
      </c>
      <c r="V424" s="556">
        <f>J424</f>
        <v>0</v>
      </c>
      <c r="W424" s="546"/>
      <c r="X424" s="546"/>
      <c r="AR424" s="134" t="s">
        <v>243</v>
      </c>
      <c r="AT424" s="134" t="s">
        <v>140</v>
      </c>
      <c r="AU424" s="134" t="s">
        <v>80</v>
      </c>
      <c r="AY424" s="17" t="s">
        <v>137</v>
      </c>
      <c r="BE424" s="135">
        <f>IF(N424="základní",J424,0)</f>
        <v>0</v>
      </c>
      <c r="BF424" s="135">
        <f>IF(N424="snížená",J424,0)</f>
        <v>0</v>
      </c>
      <c r="BG424" s="135">
        <f>IF(N424="zákl. přenesená",J424,0)</f>
        <v>0</v>
      </c>
      <c r="BH424" s="135">
        <f>IF(N424="sníž. přenesená",J424,0)</f>
        <v>0</v>
      </c>
      <c r="BI424" s="135">
        <f>IF(N424="nulová",J424,0)</f>
        <v>0</v>
      </c>
      <c r="BJ424" s="17" t="s">
        <v>78</v>
      </c>
      <c r="BK424" s="135">
        <f>ROUND(I424*H424,2)</f>
        <v>0</v>
      </c>
      <c r="BL424" s="17" t="s">
        <v>243</v>
      </c>
      <c r="BM424" s="134" t="s">
        <v>654</v>
      </c>
    </row>
    <row r="425" spans="2:65" s="1" customFormat="1">
      <c r="B425" s="29"/>
      <c r="D425" s="136" t="s">
        <v>147</v>
      </c>
      <c r="F425" s="137" t="s">
        <v>651</v>
      </c>
      <c r="L425" s="29"/>
      <c r="M425" s="138"/>
      <c r="T425" s="49"/>
      <c r="V425" s="546"/>
      <c r="W425" s="546"/>
      <c r="X425" s="546"/>
      <c r="AT425" s="17" t="s">
        <v>147</v>
      </c>
      <c r="AU425" s="17" t="s">
        <v>80</v>
      </c>
    </row>
    <row r="426" spans="2:65" s="12" customFormat="1">
      <c r="B426" s="139"/>
      <c r="D426" s="140" t="s">
        <v>149</v>
      </c>
      <c r="E426" s="141" t="s">
        <v>3</v>
      </c>
      <c r="F426" s="142" t="s">
        <v>434</v>
      </c>
      <c r="H426" s="141" t="s">
        <v>3</v>
      </c>
      <c r="L426" s="139"/>
      <c r="M426" s="143"/>
      <c r="T426" s="144"/>
      <c r="V426" s="553"/>
      <c r="W426" s="553"/>
      <c r="X426" s="553"/>
      <c r="AT426" s="141" t="s">
        <v>149</v>
      </c>
      <c r="AU426" s="141" t="s">
        <v>80</v>
      </c>
      <c r="AV426" s="12" t="s">
        <v>78</v>
      </c>
      <c r="AW426" s="12" t="s">
        <v>30</v>
      </c>
      <c r="AX426" s="12" t="s">
        <v>70</v>
      </c>
      <c r="AY426" s="141" t="s">
        <v>137</v>
      </c>
    </row>
    <row r="427" spans="2:65" s="13" customFormat="1">
      <c r="B427" s="145"/>
      <c r="D427" s="140" t="s">
        <v>149</v>
      </c>
      <c r="E427" s="146" t="s">
        <v>3</v>
      </c>
      <c r="F427" s="147" t="s">
        <v>435</v>
      </c>
      <c r="H427" s="148">
        <v>10.87</v>
      </c>
      <c r="L427" s="145"/>
      <c r="M427" s="149"/>
      <c r="T427" s="150"/>
      <c r="V427" s="554"/>
      <c r="W427" s="554"/>
      <c r="X427" s="554"/>
      <c r="AT427" s="146" t="s">
        <v>149</v>
      </c>
      <c r="AU427" s="146" t="s">
        <v>80</v>
      </c>
      <c r="AV427" s="13" t="s">
        <v>80</v>
      </c>
      <c r="AW427" s="13" t="s">
        <v>30</v>
      </c>
      <c r="AX427" s="13" t="s">
        <v>70</v>
      </c>
      <c r="AY427" s="146" t="s">
        <v>137</v>
      </c>
    </row>
    <row r="428" spans="2:65" s="14" customFormat="1">
      <c r="B428" s="160"/>
      <c r="D428" s="140" t="s">
        <v>149</v>
      </c>
      <c r="E428" s="161" t="s">
        <v>3</v>
      </c>
      <c r="F428" s="162" t="s">
        <v>186</v>
      </c>
      <c r="H428" s="163">
        <v>10.87</v>
      </c>
      <c r="L428" s="160"/>
      <c r="M428" s="164"/>
      <c r="T428" s="165"/>
      <c r="V428" s="557"/>
      <c r="W428" s="557"/>
      <c r="X428" s="557"/>
      <c r="AT428" s="161" t="s">
        <v>149</v>
      </c>
      <c r="AU428" s="161" t="s">
        <v>80</v>
      </c>
      <c r="AV428" s="14" t="s">
        <v>145</v>
      </c>
      <c r="AW428" s="14" t="s">
        <v>30</v>
      </c>
      <c r="AX428" s="14" t="s">
        <v>78</v>
      </c>
      <c r="AY428" s="161" t="s">
        <v>137</v>
      </c>
    </row>
    <row r="429" spans="2:65" s="1" customFormat="1" ht="24.2" customHeight="1">
      <c r="B429" s="123"/>
      <c r="C429" s="151">
        <v>100</v>
      </c>
      <c r="D429" s="151" t="s">
        <v>166</v>
      </c>
      <c r="E429" s="152" t="s">
        <v>623</v>
      </c>
      <c r="F429" s="153" t="s">
        <v>624</v>
      </c>
      <c r="G429" s="154" t="s">
        <v>143</v>
      </c>
      <c r="H429" s="155">
        <v>12.500999999999999</v>
      </c>
      <c r="I429" s="156"/>
      <c r="J429" s="156">
        <f>ROUND(I429*H429,2)</f>
        <v>0</v>
      </c>
      <c r="K429" s="153" t="s">
        <v>3</v>
      </c>
      <c r="L429" s="157"/>
      <c r="M429" s="158" t="s">
        <v>3</v>
      </c>
      <c r="N429" s="159" t="s">
        <v>41</v>
      </c>
      <c r="O429" s="132">
        <v>0</v>
      </c>
      <c r="P429" s="132">
        <f>O429*H429</f>
        <v>0</v>
      </c>
      <c r="Q429" s="132">
        <v>2.1999999999999999E-2</v>
      </c>
      <c r="R429" s="132">
        <f>Q429*H429</f>
        <v>0.27502199999999999</v>
      </c>
      <c r="S429" s="132">
        <v>0</v>
      </c>
      <c r="T429" s="133">
        <f>S429*H429</f>
        <v>0</v>
      </c>
      <c r="V429" s="556">
        <f>J429</f>
        <v>0</v>
      </c>
      <c r="W429" s="546"/>
      <c r="X429" s="546"/>
      <c r="AR429" s="134" t="s">
        <v>277</v>
      </c>
      <c r="AT429" s="134" t="s">
        <v>166</v>
      </c>
      <c r="AU429" s="134" t="s">
        <v>80</v>
      </c>
      <c r="AY429" s="17" t="s">
        <v>137</v>
      </c>
      <c r="BE429" s="135">
        <f>IF(N429="základní",J429,0)</f>
        <v>0</v>
      </c>
      <c r="BF429" s="135">
        <f>IF(N429="snížená",J429,0)</f>
        <v>0</v>
      </c>
      <c r="BG429" s="135">
        <f>IF(N429="zákl. přenesená",J429,0)</f>
        <v>0</v>
      </c>
      <c r="BH429" s="135">
        <f>IF(N429="sníž. přenesená",J429,0)</f>
        <v>0</v>
      </c>
      <c r="BI429" s="135">
        <f>IF(N429="nulová",J429,0)</f>
        <v>0</v>
      </c>
      <c r="BJ429" s="17" t="s">
        <v>78</v>
      </c>
      <c r="BK429" s="135">
        <f>ROUND(I429*H429,2)</f>
        <v>0</v>
      </c>
      <c r="BL429" s="17" t="s">
        <v>243</v>
      </c>
      <c r="BM429" s="134" t="s">
        <v>655</v>
      </c>
    </row>
    <row r="430" spans="2:65" s="13" customFormat="1">
      <c r="B430" s="145"/>
      <c r="D430" s="140" t="s">
        <v>149</v>
      </c>
      <c r="F430" s="147" t="s">
        <v>656</v>
      </c>
      <c r="H430" s="148">
        <v>12.500999999999999</v>
      </c>
      <c r="L430" s="145"/>
      <c r="M430" s="149"/>
      <c r="T430" s="150"/>
      <c r="V430" s="554"/>
      <c r="W430" s="554"/>
      <c r="X430" s="554"/>
      <c r="AT430" s="146" t="s">
        <v>149</v>
      </c>
      <c r="AU430" s="146" t="s">
        <v>80</v>
      </c>
      <c r="AV430" s="13" t="s">
        <v>80</v>
      </c>
      <c r="AW430" s="13" t="s">
        <v>4</v>
      </c>
      <c r="AX430" s="13" t="s">
        <v>78</v>
      </c>
      <c r="AY430" s="146" t="s">
        <v>137</v>
      </c>
    </row>
    <row r="431" spans="2:65" s="1" customFormat="1" ht="16.5" customHeight="1">
      <c r="B431" s="123"/>
      <c r="C431" s="124">
        <v>101</v>
      </c>
      <c r="D431" s="124" t="s">
        <v>140</v>
      </c>
      <c r="E431" s="125" t="s">
        <v>657</v>
      </c>
      <c r="F431" s="126" t="s">
        <v>658</v>
      </c>
      <c r="G431" s="127" t="s">
        <v>216</v>
      </c>
      <c r="H431" s="128">
        <v>24.43</v>
      </c>
      <c r="I431" s="129"/>
      <c r="J431" s="129">
        <f>ROUND(I431*H431,2)</f>
        <v>0</v>
      </c>
      <c r="K431" s="126" t="s">
        <v>144</v>
      </c>
      <c r="L431" s="29"/>
      <c r="M431" s="130" t="s">
        <v>3</v>
      </c>
      <c r="N431" s="131" t="s">
        <v>41</v>
      </c>
      <c r="O431" s="132">
        <v>0.185</v>
      </c>
      <c r="P431" s="132">
        <f>O431*H431</f>
        <v>4.5195499999999997</v>
      </c>
      <c r="Q431" s="132">
        <v>0</v>
      </c>
      <c r="R431" s="132">
        <f>Q431*H431</f>
        <v>0</v>
      </c>
      <c r="S431" s="132">
        <v>0</v>
      </c>
      <c r="T431" s="133">
        <f>S431*H431</f>
        <v>0</v>
      </c>
      <c r="V431" s="556">
        <f>J431</f>
        <v>0</v>
      </c>
      <c r="W431" s="546"/>
      <c r="X431" s="546"/>
      <c r="AR431" s="134" t="s">
        <v>243</v>
      </c>
      <c r="AT431" s="134" t="s">
        <v>140</v>
      </c>
      <c r="AU431" s="134" t="s">
        <v>80</v>
      </c>
      <c r="AY431" s="17" t="s">
        <v>137</v>
      </c>
      <c r="BE431" s="135">
        <f>IF(N431="základní",J431,0)</f>
        <v>0</v>
      </c>
      <c r="BF431" s="135">
        <f>IF(N431="snížená",J431,0)</f>
        <v>0</v>
      </c>
      <c r="BG431" s="135">
        <f>IF(N431="zákl. přenesená",J431,0)</f>
        <v>0</v>
      </c>
      <c r="BH431" s="135">
        <f>IF(N431="sníž. přenesená",J431,0)</f>
        <v>0</v>
      </c>
      <c r="BI431" s="135">
        <f>IF(N431="nulová",J431,0)</f>
        <v>0</v>
      </c>
      <c r="BJ431" s="17" t="s">
        <v>78</v>
      </c>
      <c r="BK431" s="135">
        <f>ROUND(I431*H431,2)</f>
        <v>0</v>
      </c>
      <c r="BL431" s="17" t="s">
        <v>243</v>
      </c>
      <c r="BM431" s="134" t="s">
        <v>659</v>
      </c>
    </row>
    <row r="432" spans="2:65" s="1" customFormat="1">
      <c r="B432" s="29"/>
      <c r="D432" s="136" t="s">
        <v>147</v>
      </c>
      <c r="F432" s="137" t="s">
        <v>660</v>
      </c>
      <c r="L432" s="29"/>
      <c r="M432" s="138"/>
      <c r="T432" s="49"/>
      <c r="V432" s="546"/>
      <c r="W432" s="546"/>
      <c r="X432" s="546"/>
      <c r="AT432" s="17" t="s">
        <v>147</v>
      </c>
      <c r="AU432" s="17" t="s">
        <v>80</v>
      </c>
    </row>
    <row r="433" spans="2:65" s="1" customFormat="1" ht="16.5" customHeight="1">
      <c r="B433" s="123"/>
      <c r="C433" s="124">
        <v>102</v>
      </c>
      <c r="D433" s="124" t="s">
        <v>140</v>
      </c>
      <c r="E433" s="125" t="s">
        <v>661</v>
      </c>
      <c r="F433" s="126" t="s">
        <v>662</v>
      </c>
      <c r="G433" s="127" t="s">
        <v>143</v>
      </c>
      <c r="H433" s="128">
        <v>32.840000000000003</v>
      </c>
      <c r="I433" s="129"/>
      <c r="J433" s="129">
        <f>ROUND(I433*H433,2)</f>
        <v>0</v>
      </c>
      <c r="K433" s="126" t="s">
        <v>144</v>
      </c>
      <c r="L433" s="29"/>
      <c r="M433" s="130" t="s">
        <v>3</v>
      </c>
      <c r="N433" s="131" t="s">
        <v>41</v>
      </c>
      <c r="O433" s="132">
        <v>4.1000000000000002E-2</v>
      </c>
      <c r="P433" s="132">
        <f>O433*H433</f>
        <v>1.3464400000000003</v>
      </c>
      <c r="Q433" s="132">
        <v>5.0000000000000002E-5</v>
      </c>
      <c r="R433" s="132">
        <f>Q433*H433</f>
        <v>1.6420000000000002E-3</v>
      </c>
      <c r="S433" s="132">
        <v>0</v>
      </c>
      <c r="T433" s="133">
        <f>S433*H433</f>
        <v>0</v>
      </c>
      <c r="V433" s="556">
        <f>J433</f>
        <v>0</v>
      </c>
      <c r="W433" s="546"/>
      <c r="X433" s="546"/>
      <c r="AR433" s="134" t="s">
        <v>243</v>
      </c>
      <c r="AT433" s="134" t="s">
        <v>140</v>
      </c>
      <c r="AU433" s="134" t="s">
        <v>80</v>
      </c>
      <c r="AY433" s="17" t="s">
        <v>137</v>
      </c>
      <c r="BE433" s="135">
        <f>IF(N433="základní",J433,0)</f>
        <v>0</v>
      </c>
      <c r="BF433" s="135">
        <f>IF(N433="snížená",J433,0)</f>
        <v>0</v>
      </c>
      <c r="BG433" s="135">
        <f>IF(N433="zákl. přenesená",J433,0)</f>
        <v>0</v>
      </c>
      <c r="BH433" s="135">
        <f>IF(N433="sníž. přenesená",J433,0)</f>
        <v>0</v>
      </c>
      <c r="BI433" s="135">
        <f>IF(N433="nulová",J433,0)</f>
        <v>0</v>
      </c>
      <c r="BJ433" s="17" t="s">
        <v>78</v>
      </c>
      <c r="BK433" s="135">
        <f>ROUND(I433*H433,2)</f>
        <v>0</v>
      </c>
      <c r="BL433" s="17" t="s">
        <v>243</v>
      </c>
      <c r="BM433" s="134" t="s">
        <v>663</v>
      </c>
    </row>
    <row r="434" spans="2:65" s="1" customFormat="1">
      <c r="B434" s="29"/>
      <c r="D434" s="136" t="s">
        <v>147</v>
      </c>
      <c r="F434" s="137" t="s">
        <v>664</v>
      </c>
      <c r="L434" s="29"/>
      <c r="M434" s="138"/>
      <c r="T434" s="49"/>
      <c r="V434" s="546"/>
      <c r="W434" s="546"/>
      <c r="X434" s="546"/>
      <c r="AT434" s="17" t="s">
        <v>147</v>
      </c>
      <c r="AU434" s="17" t="s">
        <v>80</v>
      </c>
    </row>
    <row r="435" spans="2:65" s="1" customFormat="1" ht="24.2" customHeight="1">
      <c r="B435" s="123"/>
      <c r="C435" s="124">
        <v>103</v>
      </c>
      <c r="D435" s="124" t="s">
        <v>140</v>
      </c>
      <c r="E435" s="125" t="s">
        <v>665</v>
      </c>
      <c r="F435" s="126" t="s">
        <v>666</v>
      </c>
      <c r="G435" s="127" t="s">
        <v>446</v>
      </c>
      <c r="H435" s="128">
        <v>1001.698</v>
      </c>
      <c r="I435" s="129"/>
      <c r="J435" s="129">
        <f>ROUND(I435*H435,2)</f>
        <v>0</v>
      </c>
      <c r="K435" s="126" t="s">
        <v>144</v>
      </c>
      <c r="L435" s="29"/>
      <c r="M435" s="130" t="s">
        <v>3</v>
      </c>
      <c r="N435" s="131" t="s">
        <v>41</v>
      </c>
      <c r="O435" s="132">
        <v>0</v>
      </c>
      <c r="P435" s="132">
        <f>O435*H435</f>
        <v>0</v>
      </c>
      <c r="Q435" s="132">
        <v>0</v>
      </c>
      <c r="R435" s="132">
        <f>Q435*H435</f>
        <v>0</v>
      </c>
      <c r="S435" s="132">
        <v>0</v>
      </c>
      <c r="T435" s="133">
        <f>S435*H435</f>
        <v>0</v>
      </c>
      <c r="V435" s="556">
        <f>J435</f>
        <v>0</v>
      </c>
      <c r="W435" s="546"/>
      <c r="X435" s="546"/>
      <c r="AR435" s="134" t="s">
        <v>243</v>
      </c>
      <c r="AT435" s="134" t="s">
        <v>140</v>
      </c>
      <c r="AU435" s="134" t="s">
        <v>80</v>
      </c>
      <c r="AY435" s="17" t="s">
        <v>137</v>
      </c>
      <c r="BE435" s="135">
        <f>IF(N435="základní",J435,0)</f>
        <v>0</v>
      </c>
      <c r="BF435" s="135">
        <f>IF(N435="snížená",J435,0)</f>
        <v>0</v>
      </c>
      <c r="BG435" s="135">
        <f>IF(N435="zákl. přenesená",J435,0)</f>
        <v>0</v>
      </c>
      <c r="BH435" s="135">
        <f>IF(N435="sníž. přenesená",J435,0)</f>
        <v>0</v>
      </c>
      <c r="BI435" s="135">
        <f>IF(N435="nulová",J435,0)</f>
        <v>0</v>
      </c>
      <c r="BJ435" s="17" t="s">
        <v>78</v>
      </c>
      <c r="BK435" s="135">
        <f>ROUND(I435*H435,2)</f>
        <v>0</v>
      </c>
      <c r="BL435" s="17" t="s">
        <v>243</v>
      </c>
      <c r="BM435" s="134" t="s">
        <v>667</v>
      </c>
    </row>
    <row r="436" spans="2:65" s="1" customFormat="1">
      <c r="B436" s="29"/>
      <c r="D436" s="136" t="s">
        <v>147</v>
      </c>
      <c r="F436" s="137" t="s">
        <v>668</v>
      </c>
      <c r="J436" s="135"/>
      <c r="L436" s="29"/>
      <c r="M436" s="138"/>
      <c r="T436" s="49"/>
      <c r="V436" s="546"/>
      <c r="W436" s="546"/>
      <c r="X436" s="546"/>
      <c r="AT436" s="17" t="s">
        <v>147</v>
      </c>
      <c r="AU436" s="17" t="s">
        <v>80</v>
      </c>
    </row>
    <row r="437" spans="2:65" s="11" customFormat="1" ht="22.9" customHeight="1">
      <c r="B437" s="112"/>
      <c r="D437" s="113" t="s">
        <v>69</v>
      </c>
      <c r="E437" s="121" t="s">
        <v>669</v>
      </c>
      <c r="F437" s="121" t="s">
        <v>670</v>
      </c>
      <c r="J437" s="122">
        <f>BK437</f>
        <v>0</v>
      </c>
      <c r="L437" s="112"/>
      <c r="M437" s="116"/>
      <c r="P437" s="117">
        <f>SUM(P438:P456)</f>
        <v>74.912000000000006</v>
      </c>
      <c r="R437" s="117">
        <f>SUM(R438:R456)</f>
        <v>1.4139564899999999</v>
      </c>
      <c r="T437" s="118">
        <f>SUM(T438:T456)</f>
        <v>0</v>
      </c>
      <c r="V437" s="555">
        <f>J437</f>
        <v>0</v>
      </c>
      <c r="W437" s="552"/>
      <c r="X437" s="552"/>
      <c r="AR437" s="113" t="s">
        <v>80</v>
      </c>
      <c r="AT437" s="119" t="s">
        <v>69</v>
      </c>
      <c r="AU437" s="119" t="s">
        <v>78</v>
      </c>
      <c r="AY437" s="113" t="s">
        <v>137</v>
      </c>
      <c r="BK437" s="120">
        <f>SUM(BK438:BK456)</f>
        <v>0</v>
      </c>
    </row>
    <row r="438" spans="2:65" s="1" customFormat="1" ht="24.2" customHeight="1">
      <c r="B438" s="123"/>
      <c r="C438" s="124">
        <v>104</v>
      </c>
      <c r="D438" s="124" t="s">
        <v>140</v>
      </c>
      <c r="E438" s="125" t="s">
        <v>671</v>
      </c>
      <c r="F438" s="126" t="s">
        <v>672</v>
      </c>
      <c r="G438" s="127" t="s">
        <v>143</v>
      </c>
      <c r="H438" s="128">
        <v>53.26</v>
      </c>
      <c r="I438" s="129"/>
      <c r="J438" s="129">
        <f>ROUND(I438*H438,2)</f>
        <v>0</v>
      </c>
      <c r="K438" s="126" t="s">
        <v>144</v>
      </c>
      <c r="L438" s="29"/>
      <c r="M438" s="130" t="s">
        <v>3</v>
      </c>
      <c r="N438" s="131" t="s">
        <v>41</v>
      </c>
      <c r="O438" s="132">
        <v>0.245</v>
      </c>
      <c r="P438" s="132">
        <f>O438*H438</f>
        <v>13.048699999999998</v>
      </c>
      <c r="Q438" s="132">
        <v>7.4999999999999997E-3</v>
      </c>
      <c r="R438" s="132">
        <f>Q438*H438</f>
        <v>0.39944999999999997</v>
      </c>
      <c r="S438" s="132">
        <v>0</v>
      </c>
      <c r="T438" s="133">
        <f>S438*H438</f>
        <v>0</v>
      </c>
      <c r="V438" s="556">
        <f>J438</f>
        <v>0</v>
      </c>
      <c r="W438" s="546"/>
      <c r="X438" s="546"/>
      <c r="AR438" s="134" t="s">
        <v>243</v>
      </c>
      <c r="AT438" s="134" t="s">
        <v>140</v>
      </c>
      <c r="AU438" s="134" t="s">
        <v>80</v>
      </c>
      <c r="AY438" s="17" t="s">
        <v>137</v>
      </c>
      <c r="BE438" s="135">
        <f>IF(N438="základní",J438,0)</f>
        <v>0</v>
      </c>
      <c r="BF438" s="135">
        <f>IF(N438="snížená",J438,0)</f>
        <v>0</v>
      </c>
      <c r="BG438" s="135">
        <f>IF(N438="zákl. přenesená",J438,0)</f>
        <v>0</v>
      </c>
      <c r="BH438" s="135">
        <f>IF(N438="sníž. přenesená",J438,0)</f>
        <v>0</v>
      </c>
      <c r="BI438" s="135">
        <f>IF(N438="nulová",J438,0)</f>
        <v>0</v>
      </c>
      <c r="BJ438" s="17" t="s">
        <v>78</v>
      </c>
      <c r="BK438" s="135">
        <f>ROUND(I438*H438,2)</f>
        <v>0</v>
      </c>
      <c r="BL438" s="17" t="s">
        <v>243</v>
      </c>
      <c r="BM438" s="134" t="s">
        <v>673</v>
      </c>
    </row>
    <row r="439" spans="2:65" s="1" customFormat="1">
      <c r="B439" s="29"/>
      <c r="D439" s="136" t="s">
        <v>147</v>
      </c>
      <c r="F439" s="137" t="s">
        <v>674</v>
      </c>
      <c r="L439" s="29"/>
      <c r="M439" s="138"/>
      <c r="T439" s="49"/>
      <c r="V439" s="546"/>
      <c r="W439" s="546"/>
      <c r="X439" s="546"/>
      <c r="AT439" s="17" t="s">
        <v>147</v>
      </c>
      <c r="AU439" s="17" t="s">
        <v>80</v>
      </c>
    </row>
    <row r="440" spans="2:65" s="12" customFormat="1">
      <c r="B440" s="139"/>
      <c r="D440" s="140" t="s">
        <v>149</v>
      </c>
      <c r="E440" s="141" t="s">
        <v>3</v>
      </c>
      <c r="F440" s="142" t="s">
        <v>675</v>
      </c>
      <c r="H440" s="141" t="s">
        <v>3</v>
      </c>
      <c r="L440" s="139"/>
      <c r="M440" s="143"/>
      <c r="T440" s="144"/>
      <c r="V440" s="553"/>
      <c r="W440" s="553"/>
      <c r="X440" s="553"/>
      <c r="AT440" s="141" t="s">
        <v>149</v>
      </c>
      <c r="AU440" s="141" t="s">
        <v>80</v>
      </c>
      <c r="AV440" s="12" t="s">
        <v>78</v>
      </c>
      <c r="AW440" s="12" t="s">
        <v>30</v>
      </c>
      <c r="AX440" s="12" t="s">
        <v>70</v>
      </c>
      <c r="AY440" s="141" t="s">
        <v>137</v>
      </c>
    </row>
    <row r="441" spans="2:65" s="13" customFormat="1">
      <c r="B441" s="145"/>
      <c r="D441" s="140" t="s">
        <v>149</v>
      </c>
      <c r="E441" s="146" t="s">
        <v>3</v>
      </c>
      <c r="F441" s="147" t="s">
        <v>676</v>
      </c>
      <c r="H441" s="148">
        <v>53.26</v>
      </c>
      <c r="L441" s="145"/>
      <c r="M441" s="149"/>
      <c r="T441" s="150"/>
      <c r="V441" s="554"/>
      <c r="W441" s="554"/>
      <c r="X441" s="554"/>
      <c r="AT441" s="146" t="s">
        <v>149</v>
      </c>
      <c r="AU441" s="146" t="s">
        <v>80</v>
      </c>
      <c r="AV441" s="13" t="s">
        <v>80</v>
      </c>
      <c r="AW441" s="13" t="s">
        <v>30</v>
      </c>
      <c r="AX441" s="13" t="s">
        <v>78</v>
      </c>
      <c r="AY441" s="146" t="s">
        <v>137</v>
      </c>
    </row>
    <row r="442" spans="2:65" s="1" customFormat="1" ht="16.5" customHeight="1">
      <c r="B442" s="123"/>
      <c r="C442" s="124">
        <v>105</v>
      </c>
      <c r="D442" s="124" t="s">
        <v>140</v>
      </c>
      <c r="E442" s="125" t="s">
        <v>677</v>
      </c>
      <c r="F442" s="126" t="s">
        <v>678</v>
      </c>
      <c r="G442" s="127" t="s">
        <v>216</v>
      </c>
      <c r="H442" s="128">
        <v>2.9</v>
      </c>
      <c r="I442" s="129"/>
      <c r="J442" s="129">
        <f>ROUND(I442*H442,2)</f>
        <v>0</v>
      </c>
      <c r="K442" s="126" t="s">
        <v>144</v>
      </c>
      <c r="L442" s="29"/>
      <c r="M442" s="130" t="s">
        <v>3</v>
      </c>
      <c r="N442" s="131" t="s">
        <v>41</v>
      </c>
      <c r="O442" s="132">
        <v>0.12</v>
      </c>
      <c r="P442" s="132">
        <f>O442*H442</f>
        <v>0.34799999999999998</v>
      </c>
      <c r="Q442" s="132">
        <v>4.0000000000000003E-5</v>
      </c>
      <c r="R442" s="132">
        <f>Q442*H442</f>
        <v>1.16E-4</v>
      </c>
      <c r="S442" s="132">
        <v>0</v>
      </c>
      <c r="T442" s="133">
        <f>S442*H442</f>
        <v>0</v>
      </c>
      <c r="V442" s="556">
        <f>J442</f>
        <v>0</v>
      </c>
      <c r="W442" s="546"/>
      <c r="X442" s="546"/>
      <c r="AR442" s="134" t="s">
        <v>243</v>
      </c>
      <c r="AT442" s="134" t="s">
        <v>140</v>
      </c>
      <c r="AU442" s="134" t="s">
        <v>80</v>
      </c>
      <c r="AY442" s="17" t="s">
        <v>137</v>
      </c>
      <c r="BE442" s="135">
        <f>IF(N442="základní",J442,0)</f>
        <v>0</v>
      </c>
      <c r="BF442" s="135">
        <f>IF(N442="snížená",J442,0)</f>
        <v>0</v>
      </c>
      <c r="BG442" s="135">
        <f>IF(N442="zákl. přenesená",J442,0)</f>
        <v>0</v>
      </c>
      <c r="BH442" s="135">
        <f>IF(N442="sníž. přenesená",J442,0)</f>
        <v>0</v>
      </c>
      <c r="BI442" s="135">
        <f>IF(N442="nulová",J442,0)</f>
        <v>0</v>
      </c>
      <c r="BJ442" s="17" t="s">
        <v>78</v>
      </c>
      <c r="BK442" s="135">
        <f>ROUND(I442*H442,2)</f>
        <v>0</v>
      </c>
      <c r="BL442" s="17" t="s">
        <v>243</v>
      </c>
      <c r="BM442" s="134" t="s">
        <v>679</v>
      </c>
    </row>
    <row r="443" spans="2:65" s="1" customFormat="1">
      <c r="B443" s="29"/>
      <c r="D443" s="136" t="s">
        <v>147</v>
      </c>
      <c r="F443" s="137" t="s">
        <v>680</v>
      </c>
      <c r="L443" s="29"/>
      <c r="M443" s="138"/>
      <c r="T443" s="49"/>
      <c r="V443" s="546"/>
      <c r="W443" s="546"/>
      <c r="X443" s="546"/>
      <c r="AT443" s="17" t="s">
        <v>147</v>
      </c>
      <c r="AU443" s="17" t="s">
        <v>80</v>
      </c>
    </row>
    <row r="444" spans="2:65" s="13" customFormat="1">
      <c r="B444" s="145"/>
      <c r="D444" s="140" t="s">
        <v>149</v>
      </c>
      <c r="E444" s="146" t="s">
        <v>3</v>
      </c>
      <c r="F444" s="147" t="s">
        <v>681</v>
      </c>
      <c r="H444" s="148">
        <v>2.9</v>
      </c>
      <c r="L444" s="145"/>
      <c r="M444" s="149"/>
      <c r="T444" s="150"/>
      <c r="V444" s="554"/>
      <c r="W444" s="554"/>
      <c r="X444" s="554"/>
      <c r="AT444" s="146" t="s">
        <v>149</v>
      </c>
      <c r="AU444" s="146" t="s">
        <v>80</v>
      </c>
      <c r="AV444" s="13" t="s">
        <v>80</v>
      </c>
      <c r="AW444" s="13" t="s">
        <v>30</v>
      </c>
      <c r="AX444" s="13" t="s">
        <v>78</v>
      </c>
      <c r="AY444" s="146" t="s">
        <v>137</v>
      </c>
    </row>
    <row r="445" spans="2:65" s="1" customFormat="1" ht="16.5" customHeight="1">
      <c r="B445" s="123"/>
      <c r="C445" s="151">
        <v>106</v>
      </c>
      <c r="D445" s="151" t="s">
        <v>166</v>
      </c>
      <c r="E445" s="152" t="s">
        <v>682</v>
      </c>
      <c r="F445" s="153" t="s">
        <v>683</v>
      </c>
      <c r="G445" s="154" t="s">
        <v>216</v>
      </c>
      <c r="H445" s="155">
        <v>3.1320000000000001</v>
      </c>
      <c r="I445" s="156"/>
      <c r="J445" s="156">
        <f>ROUND(I445*H445,2)</f>
        <v>0</v>
      </c>
      <c r="K445" s="153" t="s">
        <v>144</v>
      </c>
      <c r="L445" s="157"/>
      <c r="M445" s="158" t="s">
        <v>3</v>
      </c>
      <c r="N445" s="159" t="s">
        <v>41</v>
      </c>
      <c r="O445" s="132">
        <v>0</v>
      </c>
      <c r="P445" s="132">
        <f>O445*H445</f>
        <v>0</v>
      </c>
      <c r="Q445" s="132">
        <v>2.1000000000000001E-4</v>
      </c>
      <c r="R445" s="132">
        <f>Q445*H445</f>
        <v>6.5772000000000009E-4</v>
      </c>
      <c r="S445" s="132">
        <v>0</v>
      </c>
      <c r="T445" s="133">
        <f>S445*H445</f>
        <v>0</v>
      </c>
      <c r="V445" s="556">
        <f>J445</f>
        <v>0</v>
      </c>
      <c r="W445" s="546"/>
      <c r="X445" s="546"/>
      <c r="AR445" s="134" t="s">
        <v>277</v>
      </c>
      <c r="AT445" s="134" t="s">
        <v>166</v>
      </c>
      <c r="AU445" s="134" t="s">
        <v>80</v>
      </c>
      <c r="AY445" s="17" t="s">
        <v>137</v>
      </c>
      <c r="BE445" s="135">
        <f>IF(N445="základní",J445,0)</f>
        <v>0</v>
      </c>
      <c r="BF445" s="135">
        <f>IF(N445="snížená",J445,0)</f>
        <v>0</v>
      </c>
      <c r="BG445" s="135">
        <f>IF(N445="zákl. přenesená",J445,0)</f>
        <v>0</v>
      </c>
      <c r="BH445" s="135">
        <f>IF(N445="sníž. přenesená",J445,0)</f>
        <v>0</v>
      </c>
      <c r="BI445" s="135">
        <f>IF(N445="nulová",J445,0)</f>
        <v>0</v>
      </c>
      <c r="BJ445" s="17" t="s">
        <v>78</v>
      </c>
      <c r="BK445" s="135">
        <f>ROUND(I445*H445,2)</f>
        <v>0</v>
      </c>
      <c r="BL445" s="17" t="s">
        <v>243</v>
      </c>
      <c r="BM445" s="134" t="s">
        <v>684</v>
      </c>
    </row>
    <row r="446" spans="2:65" s="13" customFormat="1">
      <c r="B446" s="145"/>
      <c r="D446" s="140" t="s">
        <v>149</v>
      </c>
      <c r="F446" s="147" t="s">
        <v>685</v>
      </c>
      <c r="H446" s="148">
        <v>3.1320000000000001</v>
      </c>
      <c r="L446" s="145"/>
      <c r="M446" s="149"/>
      <c r="T446" s="150"/>
      <c r="V446" s="554"/>
      <c r="W446" s="554"/>
      <c r="X446" s="554"/>
      <c r="AT446" s="146" t="s">
        <v>149</v>
      </c>
      <c r="AU446" s="146" t="s">
        <v>80</v>
      </c>
      <c r="AV446" s="13" t="s">
        <v>80</v>
      </c>
      <c r="AW446" s="13" t="s">
        <v>4</v>
      </c>
      <c r="AX446" s="13" t="s">
        <v>78</v>
      </c>
      <c r="AY446" s="146" t="s">
        <v>137</v>
      </c>
    </row>
    <row r="447" spans="2:65" s="1" customFormat="1" ht="37.9" customHeight="1">
      <c r="B447" s="123"/>
      <c r="C447" s="124">
        <v>107</v>
      </c>
      <c r="D447" s="124" t="s">
        <v>140</v>
      </c>
      <c r="E447" s="125" t="s">
        <v>686</v>
      </c>
      <c r="F447" s="126" t="s">
        <v>687</v>
      </c>
      <c r="G447" s="127" t="s">
        <v>143</v>
      </c>
      <c r="H447" s="128">
        <v>53.26</v>
      </c>
      <c r="I447" s="129"/>
      <c r="J447" s="129">
        <f>ROUND(I447*H447,2)</f>
        <v>0</v>
      </c>
      <c r="K447" s="126" t="s">
        <v>144</v>
      </c>
      <c r="L447" s="29"/>
      <c r="M447" s="130" t="s">
        <v>3</v>
      </c>
      <c r="N447" s="131" t="s">
        <v>41</v>
      </c>
      <c r="O447" s="132">
        <v>1.0649999999999999</v>
      </c>
      <c r="P447" s="132">
        <f>O447*H447</f>
        <v>56.721899999999998</v>
      </c>
      <c r="Q447" s="132">
        <v>1.47E-3</v>
      </c>
      <c r="R447" s="132">
        <f>Q447*H447</f>
        <v>7.8292199999999992E-2</v>
      </c>
      <c r="S447" s="132">
        <v>0</v>
      </c>
      <c r="T447" s="133">
        <f>S447*H447</f>
        <v>0</v>
      </c>
      <c r="V447" s="556">
        <f>J447</f>
        <v>0</v>
      </c>
      <c r="W447" s="546"/>
      <c r="X447" s="546"/>
      <c r="AR447" s="134" t="s">
        <v>243</v>
      </c>
      <c r="AT447" s="134" t="s">
        <v>140</v>
      </c>
      <c r="AU447" s="134" t="s">
        <v>80</v>
      </c>
      <c r="AY447" s="17" t="s">
        <v>137</v>
      </c>
      <c r="BE447" s="135">
        <f>IF(N447="základní",J447,0)</f>
        <v>0</v>
      </c>
      <c r="BF447" s="135">
        <f>IF(N447="snížená",J447,0)</f>
        <v>0</v>
      </c>
      <c r="BG447" s="135">
        <f>IF(N447="zákl. přenesená",J447,0)</f>
        <v>0</v>
      </c>
      <c r="BH447" s="135">
        <f>IF(N447="sníž. přenesená",J447,0)</f>
        <v>0</v>
      </c>
      <c r="BI447" s="135">
        <f>IF(N447="nulová",J447,0)</f>
        <v>0</v>
      </c>
      <c r="BJ447" s="17" t="s">
        <v>78</v>
      </c>
      <c r="BK447" s="135">
        <f>ROUND(I447*H447,2)</f>
        <v>0</v>
      </c>
      <c r="BL447" s="17" t="s">
        <v>243</v>
      </c>
      <c r="BM447" s="134" t="s">
        <v>688</v>
      </c>
    </row>
    <row r="448" spans="2:65" s="1" customFormat="1">
      <c r="B448" s="29"/>
      <c r="D448" s="136" t="s">
        <v>147</v>
      </c>
      <c r="F448" s="137" t="s">
        <v>689</v>
      </c>
      <c r="L448" s="29"/>
      <c r="M448" s="138"/>
      <c r="T448" s="49"/>
      <c r="V448" s="546"/>
      <c r="W448" s="546"/>
      <c r="X448" s="546"/>
      <c r="AT448" s="17" t="s">
        <v>147</v>
      </c>
      <c r="AU448" s="17" t="s">
        <v>80</v>
      </c>
    </row>
    <row r="449" spans="2:65" s="12" customFormat="1">
      <c r="B449" s="139"/>
      <c r="D449" s="140" t="s">
        <v>149</v>
      </c>
      <c r="E449" s="141" t="s">
        <v>3</v>
      </c>
      <c r="F449" s="142" t="s">
        <v>675</v>
      </c>
      <c r="H449" s="141" t="s">
        <v>3</v>
      </c>
      <c r="L449" s="139"/>
      <c r="M449" s="143"/>
      <c r="T449" s="144"/>
      <c r="V449" s="553"/>
      <c r="W449" s="553"/>
      <c r="X449" s="553"/>
      <c r="AT449" s="141" t="s">
        <v>149</v>
      </c>
      <c r="AU449" s="141" t="s">
        <v>80</v>
      </c>
      <c r="AV449" s="12" t="s">
        <v>78</v>
      </c>
      <c r="AW449" s="12" t="s">
        <v>30</v>
      </c>
      <c r="AX449" s="12" t="s">
        <v>70</v>
      </c>
      <c r="AY449" s="141" t="s">
        <v>137</v>
      </c>
    </row>
    <row r="450" spans="2:65" s="13" customFormat="1">
      <c r="B450" s="145"/>
      <c r="D450" s="140" t="s">
        <v>149</v>
      </c>
      <c r="E450" s="146" t="s">
        <v>3</v>
      </c>
      <c r="F450" s="147" t="s">
        <v>676</v>
      </c>
      <c r="H450" s="148">
        <v>53.26</v>
      </c>
      <c r="L450" s="145"/>
      <c r="M450" s="149"/>
      <c r="T450" s="150"/>
      <c r="V450" s="554"/>
      <c r="W450" s="554"/>
      <c r="X450" s="554"/>
      <c r="AT450" s="146" t="s">
        <v>149</v>
      </c>
      <c r="AU450" s="146" t="s">
        <v>80</v>
      </c>
      <c r="AV450" s="13" t="s">
        <v>80</v>
      </c>
      <c r="AW450" s="13" t="s">
        <v>30</v>
      </c>
      <c r="AX450" s="13" t="s">
        <v>78</v>
      </c>
      <c r="AY450" s="146" t="s">
        <v>137</v>
      </c>
    </row>
    <row r="451" spans="2:65" s="1" customFormat="1" ht="16.5" customHeight="1">
      <c r="B451" s="123"/>
      <c r="C451" s="151">
        <v>108</v>
      </c>
      <c r="D451" s="151" t="s">
        <v>166</v>
      </c>
      <c r="E451" s="152" t="s">
        <v>690</v>
      </c>
      <c r="F451" s="153" t="s">
        <v>691</v>
      </c>
      <c r="G451" s="154" t="s">
        <v>143</v>
      </c>
      <c r="H451" s="155">
        <v>57.521000000000001</v>
      </c>
      <c r="I451" s="156"/>
      <c r="J451" s="156">
        <f>ROUND(I451*H451,2)</f>
        <v>0</v>
      </c>
      <c r="K451" s="153" t="s">
        <v>144</v>
      </c>
      <c r="L451" s="157"/>
      <c r="M451" s="158" t="s">
        <v>3</v>
      </c>
      <c r="N451" s="159" t="s">
        <v>41</v>
      </c>
      <c r="O451" s="132">
        <v>0</v>
      </c>
      <c r="P451" s="132">
        <f>O451*H451</f>
        <v>0</v>
      </c>
      <c r="Q451" s="132">
        <v>1.617E-2</v>
      </c>
      <c r="R451" s="132">
        <f>Q451*H451</f>
        <v>0.93011457000000008</v>
      </c>
      <c r="S451" s="132">
        <v>0</v>
      </c>
      <c r="T451" s="133">
        <f>S451*H451</f>
        <v>0</v>
      </c>
      <c r="V451" s="556">
        <f>J451</f>
        <v>0</v>
      </c>
      <c r="W451" s="546"/>
      <c r="X451" s="546"/>
      <c r="AR451" s="134" t="s">
        <v>277</v>
      </c>
      <c r="AT451" s="134" t="s">
        <v>166</v>
      </c>
      <c r="AU451" s="134" t="s">
        <v>80</v>
      </c>
      <c r="AY451" s="17" t="s">
        <v>137</v>
      </c>
      <c r="BE451" s="135">
        <f>IF(N451="základní",J451,0)</f>
        <v>0</v>
      </c>
      <c r="BF451" s="135">
        <f>IF(N451="snížená",J451,0)</f>
        <v>0</v>
      </c>
      <c r="BG451" s="135">
        <f>IF(N451="zákl. přenesená",J451,0)</f>
        <v>0</v>
      </c>
      <c r="BH451" s="135">
        <f>IF(N451="sníž. přenesená",J451,0)</f>
        <v>0</v>
      </c>
      <c r="BI451" s="135">
        <f>IF(N451="nulová",J451,0)</f>
        <v>0</v>
      </c>
      <c r="BJ451" s="17" t="s">
        <v>78</v>
      </c>
      <c r="BK451" s="135">
        <f>ROUND(I451*H451,2)</f>
        <v>0</v>
      </c>
      <c r="BL451" s="17" t="s">
        <v>243</v>
      </c>
      <c r="BM451" s="134" t="s">
        <v>692</v>
      </c>
    </row>
    <row r="452" spans="2:65" s="13" customFormat="1">
      <c r="B452" s="145"/>
      <c r="D452" s="140" t="s">
        <v>149</v>
      </c>
      <c r="F452" s="147" t="s">
        <v>693</v>
      </c>
      <c r="H452" s="148">
        <v>57.521000000000001</v>
      </c>
      <c r="L452" s="145"/>
      <c r="M452" s="149"/>
      <c r="T452" s="150"/>
      <c r="V452" s="554"/>
      <c r="W452" s="554"/>
      <c r="X452" s="554"/>
      <c r="AT452" s="146" t="s">
        <v>149</v>
      </c>
      <c r="AU452" s="146" t="s">
        <v>80</v>
      </c>
      <c r="AV452" s="13" t="s">
        <v>80</v>
      </c>
      <c r="AW452" s="13" t="s">
        <v>4</v>
      </c>
      <c r="AX452" s="13" t="s">
        <v>78</v>
      </c>
      <c r="AY452" s="146" t="s">
        <v>137</v>
      </c>
    </row>
    <row r="453" spans="2:65" s="1" customFormat="1" ht="16.5" customHeight="1">
      <c r="B453" s="123"/>
      <c r="C453" s="124">
        <v>109</v>
      </c>
      <c r="D453" s="124" t="s">
        <v>140</v>
      </c>
      <c r="E453" s="125" t="s">
        <v>694</v>
      </c>
      <c r="F453" s="126" t="s">
        <v>695</v>
      </c>
      <c r="G453" s="127" t="s">
        <v>143</v>
      </c>
      <c r="H453" s="128">
        <v>53.26</v>
      </c>
      <c r="I453" s="129"/>
      <c r="J453" s="129">
        <f>ROUND(I453*H453,2)</f>
        <v>0</v>
      </c>
      <c r="K453" s="126" t="s">
        <v>144</v>
      </c>
      <c r="L453" s="29"/>
      <c r="M453" s="130" t="s">
        <v>3</v>
      </c>
      <c r="N453" s="131" t="s">
        <v>41</v>
      </c>
      <c r="O453" s="132">
        <v>0.09</v>
      </c>
      <c r="P453" s="132">
        <f>O453*H453</f>
        <v>4.7933999999999992</v>
      </c>
      <c r="Q453" s="132">
        <v>1E-4</v>
      </c>
      <c r="R453" s="132">
        <f>Q453*H453</f>
        <v>5.326E-3</v>
      </c>
      <c r="S453" s="132">
        <v>0</v>
      </c>
      <c r="T453" s="133">
        <f>S453*H453</f>
        <v>0</v>
      </c>
      <c r="V453" s="556">
        <f>J453</f>
        <v>0</v>
      </c>
      <c r="W453" s="546"/>
      <c r="X453" s="546"/>
      <c r="AR453" s="134" t="s">
        <v>243</v>
      </c>
      <c r="AT453" s="134" t="s">
        <v>140</v>
      </c>
      <c r="AU453" s="134" t="s">
        <v>80</v>
      </c>
      <c r="AY453" s="17" t="s">
        <v>137</v>
      </c>
      <c r="BE453" s="135">
        <f>IF(N453="základní",J453,0)</f>
        <v>0</v>
      </c>
      <c r="BF453" s="135">
        <f>IF(N453="snížená",J453,0)</f>
        <v>0</v>
      </c>
      <c r="BG453" s="135">
        <f>IF(N453="zákl. přenesená",J453,0)</f>
        <v>0</v>
      </c>
      <c r="BH453" s="135">
        <f>IF(N453="sníž. přenesená",J453,0)</f>
        <v>0</v>
      </c>
      <c r="BI453" s="135">
        <f>IF(N453="nulová",J453,0)</f>
        <v>0</v>
      </c>
      <c r="BJ453" s="17" t="s">
        <v>78</v>
      </c>
      <c r="BK453" s="135">
        <f>ROUND(I453*H453,2)</f>
        <v>0</v>
      </c>
      <c r="BL453" s="17" t="s">
        <v>243</v>
      </c>
      <c r="BM453" s="134" t="s">
        <v>696</v>
      </c>
    </row>
    <row r="454" spans="2:65" s="1" customFormat="1">
      <c r="B454" s="29"/>
      <c r="D454" s="136" t="s">
        <v>147</v>
      </c>
      <c r="F454" s="137" t="s">
        <v>697</v>
      </c>
      <c r="L454" s="29"/>
      <c r="M454" s="138"/>
      <c r="T454" s="49"/>
      <c r="V454" s="546"/>
      <c r="W454" s="546"/>
      <c r="X454" s="546"/>
      <c r="AT454" s="17" t="s">
        <v>147</v>
      </c>
      <c r="AU454" s="17" t="s">
        <v>80</v>
      </c>
    </row>
    <row r="455" spans="2:65" s="1" customFormat="1" ht="24.2" customHeight="1">
      <c r="B455" s="123"/>
      <c r="C455" s="124">
        <v>110</v>
      </c>
      <c r="D455" s="124" t="s">
        <v>140</v>
      </c>
      <c r="E455" s="125" t="s">
        <v>698</v>
      </c>
      <c r="F455" s="126" t="s">
        <v>699</v>
      </c>
      <c r="G455" s="127" t="s">
        <v>446</v>
      </c>
      <c r="H455" s="128">
        <v>1682.7750000000001</v>
      </c>
      <c r="I455" s="129"/>
      <c r="J455" s="129">
        <f>ROUND(I455*H455,2)</f>
        <v>0</v>
      </c>
      <c r="K455" s="126" t="s">
        <v>144</v>
      </c>
      <c r="L455" s="29"/>
      <c r="M455" s="130" t="s">
        <v>3</v>
      </c>
      <c r="N455" s="131" t="s">
        <v>41</v>
      </c>
      <c r="O455" s="132">
        <v>0</v>
      </c>
      <c r="P455" s="132">
        <f>O455*H455</f>
        <v>0</v>
      </c>
      <c r="Q455" s="132">
        <v>0</v>
      </c>
      <c r="R455" s="132">
        <f>Q455*H455</f>
        <v>0</v>
      </c>
      <c r="S455" s="132">
        <v>0</v>
      </c>
      <c r="T455" s="133">
        <f>S455*H455</f>
        <v>0</v>
      </c>
      <c r="V455" s="556">
        <f>J455</f>
        <v>0</v>
      </c>
      <c r="W455" s="546"/>
      <c r="X455" s="546"/>
      <c r="AR455" s="134" t="s">
        <v>243</v>
      </c>
      <c r="AT455" s="134" t="s">
        <v>140</v>
      </c>
      <c r="AU455" s="134" t="s">
        <v>80</v>
      </c>
      <c r="AY455" s="17" t="s">
        <v>137</v>
      </c>
      <c r="BE455" s="135">
        <f>IF(N455="základní",J455,0)</f>
        <v>0</v>
      </c>
      <c r="BF455" s="135">
        <f>IF(N455="snížená",J455,0)</f>
        <v>0</v>
      </c>
      <c r="BG455" s="135">
        <f>IF(N455="zákl. přenesená",J455,0)</f>
        <v>0</v>
      </c>
      <c r="BH455" s="135">
        <f>IF(N455="sníž. přenesená",J455,0)</f>
        <v>0</v>
      </c>
      <c r="BI455" s="135">
        <f>IF(N455="nulová",J455,0)</f>
        <v>0</v>
      </c>
      <c r="BJ455" s="17" t="s">
        <v>78</v>
      </c>
      <c r="BK455" s="135">
        <f>ROUND(I455*H455,2)</f>
        <v>0</v>
      </c>
      <c r="BL455" s="17" t="s">
        <v>243</v>
      </c>
      <c r="BM455" s="134" t="s">
        <v>700</v>
      </c>
    </row>
    <row r="456" spans="2:65" s="1" customFormat="1">
      <c r="B456" s="29"/>
      <c r="D456" s="136" t="s">
        <v>147</v>
      </c>
      <c r="F456" s="137" t="s">
        <v>701</v>
      </c>
      <c r="J456" s="135"/>
      <c r="L456" s="29"/>
      <c r="M456" s="138"/>
      <c r="T456" s="49"/>
      <c r="V456" s="546"/>
      <c r="W456" s="546"/>
      <c r="X456" s="546"/>
      <c r="AT456" s="17" t="s">
        <v>147</v>
      </c>
      <c r="AU456" s="17" t="s">
        <v>80</v>
      </c>
    </row>
    <row r="457" spans="2:65" s="11" customFormat="1" ht="22.9" customHeight="1">
      <c r="B457" s="112"/>
      <c r="D457" s="113" t="s">
        <v>69</v>
      </c>
      <c r="E457" s="121" t="s">
        <v>702</v>
      </c>
      <c r="F457" s="121" t="s">
        <v>703</v>
      </c>
      <c r="J457" s="122">
        <f>BK457</f>
        <v>0</v>
      </c>
      <c r="L457" s="112"/>
      <c r="M457" s="116"/>
      <c r="P457" s="117">
        <f>SUM(P458:P467)</f>
        <v>30.135100000000001</v>
      </c>
      <c r="R457" s="117">
        <f>SUM(R458:R467)</f>
        <v>0</v>
      </c>
      <c r="T457" s="118">
        <f>SUM(T458:T467)</f>
        <v>0.274254</v>
      </c>
      <c r="V457" s="552"/>
      <c r="W457" s="552"/>
      <c r="X457" s="552"/>
      <c r="AR457" s="113" t="s">
        <v>80</v>
      </c>
      <c r="AT457" s="119" t="s">
        <v>69</v>
      </c>
      <c r="AU457" s="119" t="s">
        <v>78</v>
      </c>
      <c r="AY457" s="113" t="s">
        <v>137</v>
      </c>
      <c r="BK457" s="120">
        <f>SUM(BK458:BK467)</f>
        <v>0</v>
      </c>
    </row>
    <row r="458" spans="2:65" s="1" customFormat="1" ht="21.75" customHeight="1">
      <c r="B458" s="123"/>
      <c r="C458" s="124">
        <v>111</v>
      </c>
      <c r="D458" s="124" t="s">
        <v>140</v>
      </c>
      <c r="E458" s="125" t="s">
        <v>704</v>
      </c>
      <c r="F458" s="126" t="s">
        <v>705</v>
      </c>
      <c r="G458" s="127" t="s">
        <v>143</v>
      </c>
      <c r="H458" s="128">
        <v>84.6</v>
      </c>
      <c r="I458" s="129"/>
      <c r="J458" s="129">
        <f>ROUND(I458*H458,2)</f>
        <v>0</v>
      </c>
      <c r="K458" s="126" t="s">
        <v>144</v>
      </c>
      <c r="L458" s="29"/>
      <c r="M458" s="130" t="s">
        <v>3</v>
      </c>
      <c r="N458" s="131" t="s">
        <v>41</v>
      </c>
      <c r="O458" s="132">
        <v>7.2999999999999995E-2</v>
      </c>
      <c r="P458" s="132">
        <f>O458*H458</f>
        <v>6.1757999999999988</v>
      </c>
      <c r="Q458" s="132">
        <v>0</v>
      </c>
      <c r="R458" s="132">
        <f>Q458*H458</f>
        <v>0</v>
      </c>
      <c r="S458" s="132">
        <v>0</v>
      </c>
      <c r="T458" s="133">
        <f>S458*H458</f>
        <v>0</v>
      </c>
      <c r="V458" s="570">
        <f>J457</f>
        <v>0</v>
      </c>
      <c r="W458" s="546"/>
      <c r="X458" s="546"/>
      <c r="AR458" s="134" t="s">
        <v>243</v>
      </c>
      <c r="AT458" s="134" t="s">
        <v>140</v>
      </c>
      <c r="AU458" s="134" t="s">
        <v>80</v>
      </c>
      <c r="AY458" s="17" t="s">
        <v>137</v>
      </c>
      <c r="BE458" s="135">
        <f>IF(N458="základní",J458,0)</f>
        <v>0</v>
      </c>
      <c r="BF458" s="135">
        <f>IF(N458="snížená",J458,0)</f>
        <v>0</v>
      </c>
      <c r="BG458" s="135">
        <f>IF(N458="zákl. přenesená",J458,0)</f>
        <v>0</v>
      </c>
      <c r="BH458" s="135">
        <f>IF(N458="sníž. přenesená",J458,0)</f>
        <v>0</v>
      </c>
      <c r="BI458" s="135">
        <f>IF(N458="nulová",J458,0)</f>
        <v>0</v>
      </c>
      <c r="BJ458" s="17" t="s">
        <v>78</v>
      </c>
      <c r="BK458" s="135">
        <f>ROUND(I458*H458,2)</f>
        <v>0</v>
      </c>
      <c r="BL458" s="17" t="s">
        <v>243</v>
      </c>
      <c r="BM458" s="134" t="s">
        <v>706</v>
      </c>
    </row>
    <row r="459" spans="2:65" s="1" customFormat="1">
      <c r="B459" s="29"/>
      <c r="D459" s="136" t="s">
        <v>147</v>
      </c>
      <c r="F459" s="137" t="s">
        <v>707</v>
      </c>
      <c r="L459" s="29"/>
      <c r="M459" s="138"/>
      <c r="T459" s="49"/>
      <c r="V459" s="546"/>
      <c r="W459" s="546"/>
      <c r="X459" s="546"/>
      <c r="AT459" s="17" t="s">
        <v>147</v>
      </c>
      <c r="AU459" s="17" t="s">
        <v>80</v>
      </c>
    </row>
    <row r="460" spans="2:65" s="1" customFormat="1" ht="16.5" customHeight="1">
      <c r="B460" s="123"/>
      <c r="C460" s="124">
        <v>112</v>
      </c>
      <c r="D460" s="124" t="s">
        <v>140</v>
      </c>
      <c r="E460" s="125" t="s">
        <v>708</v>
      </c>
      <c r="F460" s="126" t="s">
        <v>709</v>
      </c>
      <c r="G460" s="127" t="s">
        <v>143</v>
      </c>
      <c r="H460" s="128">
        <v>84.6</v>
      </c>
      <c r="I460" s="129"/>
      <c r="J460" s="129">
        <f>ROUND(I460*H460,2)</f>
        <v>0</v>
      </c>
      <c r="K460" s="126" t="s">
        <v>144</v>
      </c>
      <c r="L460" s="29"/>
      <c r="M460" s="130" t="s">
        <v>3</v>
      </c>
      <c r="N460" s="131" t="s">
        <v>41</v>
      </c>
      <c r="O460" s="132">
        <v>0.255</v>
      </c>
      <c r="P460" s="132">
        <f>O460*H460</f>
        <v>21.573</v>
      </c>
      <c r="Q460" s="132">
        <v>0</v>
      </c>
      <c r="R460" s="132">
        <f>Q460*H460</f>
        <v>0</v>
      </c>
      <c r="S460" s="132">
        <v>3.0000000000000001E-3</v>
      </c>
      <c r="T460" s="133">
        <f>S460*H460</f>
        <v>0.25379999999999997</v>
      </c>
      <c r="V460" s="556">
        <f>J460</f>
        <v>0</v>
      </c>
      <c r="W460" s="546"/>
      <c r="X460" s="546"/>
      <c r="AR460" s="134" t="s">
        <v>243</v>
      </c>
      <c r="AT460" s="134" t="s">
        <v>140</v>
      </c>
      <c r="AU460" s="134" t="s">
        <v>80</v>
      </c>
      <c r="AY460" s="17" t="s">
        <v>137</v>
      </c>
      <c r="BE460" s="135">
        <f>IF(N460="základní",J460,0)</f>
        <v>0</v>
      </c>
      <c r="BF460" s="135">
        <f>IF(N460="snížená",J460,0)</f>
        <v>0</v>
      </c>
      <c r="BG460" s="135">
        <f>IF(N460="zákl. přenesená",J460,0)</f>
        <v>0</v>
      </c>
      <c r="BH460" s="135">
        <f>IF(N460="sníž. přenesená",J460,0)</f>
        <v>0</v>
      </c>
      <c r="BI460" s="135">
        <f>IF(N460="nulová",J460,0)</f>
        <v>0</v>
      </c>
      <c r="BJ460" s="17" t="s">
        <v>78</v>
      </c>
      <c r="BK460" s="135">
        <f>ROUND(I460*H460,2)</f>
        <v>0</v>
      </c>
      <c r="BL460" s="17" t="s">
        <v>243</v>
      </c>
      <c r="BM460" s="134" t="s">
        <v>710</v>
      </c>
    </row>
    <row r="461" spans="2:65" s="1" customFormat="1">
      <c r="B461" s="29"/>
      <c r="D461" s="136" t="s">
        <v>147</v>
      </c>
      <c r="F461" s="137" t="s">
        <v>711</v>
      </c>
      <c r="L461" s="29"/>
      <c r="M461" s="138"/>
      <c r="T461" s="49"/>
      <c r="V461" s="546"/>
      <c r="W461" s="546"/>
      <c r="X461" s="546"/>
      <c r="AT461" s="17" t="s">
        <v>147</v>
      </c>
      <c r="AU461" s="17" t="s">
        <v>80</v>
      </c>
    </row>
    <row r="462" spans="2:65" s="13" customFormat="1">
      <c r="B462" s="145"/>
      <c r="D462" s="140" t="s">
        <v>149</v>
      </c>
      <c r="E462" s="146" t="s">
        <v>3</v>
      </c>
      <c r="F462" s="147" t="s">
        <v>712</v>
      </c>
      <c r="H462" s="148">
        <v>84.6</v>
      </c>
      <c r="L462" s="145"/>
      <c r="M462" s="149"/>
      <c r="T462" s="150"/>
      <c r="V462" s="554"/>
      <c r="W462" s="554"/>
      <c r="X462" s="554"/>
      <c r="AT462" s="146" t="s">
        <v>149</v>
      </c>
      <c r="AU462" s="146" t="s">
        <v>80</v>
      </c>
      <c r="AV462" s="13" t="s">
        <v>80</v>
      </c>
      <c r="AW462" s="13" t="s">
        <v>30</v>
      </c>
      <c r="AX462" s="13" t="s">
        <v>78</v>
      </c>
      <c r="AY462" s="146" t="s">
        <v>137</v>
      </c>
    </row>
    <row r="463" spans="2:65" s="1" customFormat="1" ht="16.5" customHeight="1">
      <c r="B463" s="123"/>
      <c r="C463" s="124">
        <v>113</v>
      </c>
      <c r="D463" s="124" t="s">
        <v>140</v>
      </c>
      <c r="E463" s="125" t="s">
        <v>713</v>
      </c>
      <c r="F463" s="126" t="s">
        <v>714</v>
      </c>
      <c r="G463" s="127" t="s">
        <v>216</v>
      </c>
      <c r="H463" s="128">
        <v>68.180000000000007</v>
      </c>
      <c r="I463" s="129"/>
      <c r="J463" s="129">
        <f>ROUND(I463*H463,2)</f>
        <v>0</v>
      </c>
      <c r="K463" s="126" t="s">
        <v>144</v>
      </c>
      <c r="L463" s="29"/>
      <c r="M463" s="130" t="s">
        <v>3</v>
      </c>
      <c r="N463" s="131" t="s">
        <v>41</v>
      </c>
      <c r="O463" s="132">
        <v>3.5000000000000003E-2</v>
      </c>
      <c r="P463" s="132">
        <f>O463*H463</f>
        <v>2.3863000000000003</v>
      </c>
      <c r="Q463" s="132">
        <v>0</v>
      </c>
      <c r="R463" s="132">
        <f>Q463*H463</f>
        <v>0</v>
      </c>
      <c r="S463" s="132">
        <v>2.9999999999999997E-4</v>
      </c>
      <c r="T463" s="133">
        <f>S463*H463</f>
        <v>2.0454E-2</v>
      </c>
      <c r="V463" s="556">
        <f>J463</f>
        <v>0</v>
      </c>
      <c r="W463" s="546"/>
      <c r="X463" s="546"/>
      <c r="AR463" s="134" t="s">
        <v>243</v>
      </c>
      <c r="AT463" s="134" t="s">
        <v>140</v>
      </c>
      <c r="AU463" s="134" t="s">
        <v>80</v>
      </c>
      <c r="AY463" s="17" t="s">
        <v>137</v>
      </c>
      <c r="BE463" s="135">
        <f>IF(N463="základní",J463,0)</f>
        <v>0</v>
      </c>
      <c r="BF463" s="135">
        <f>IF(N463="snížená",J463,0)</f>
        <v>0</v>
      </c>
      <c r="BG463" s="135">
        <f>IF(N463="zákl. přenesená",J463,0)</f>
        <v>0</v>
      </c>
      <c r="BH463" s="135">
        <f>IF(N463="sníž. přenesená",J463,0)</f>
        <v>0</v>
      </c>
      <c r="BI463" s="135">
        <f>IF(N463="nulová",J463,0)</f>
        <v>0</v>
      </c>
      <c r="BJ463" s="17" t="s">
        <v>78</v>
      </c>
      <c r="BK463" s="135">
        <f>ROUND(I463*H463,2)</f>
        <v>0</v>
      </c>
      <c r="BL463" s="17" t="s">
        <v>243</v>
      </c>
      <c r="BM463" s="134" t="s">
        <v>715</v>
      </c>
    </row>
    <row r="464" spans="2:65" s="1" customFormat="1">
      <c r="B464" s="29"/>
      <c r="D464" s="136" t="s">
        <v>147</v>
      </c>
      <c r="F464" s="137" t="s">
        <v>716</v>
      </c>
      <c r="L464" s="29"/>
      <c r="M464" s="138"/>
      <c r="T464" s="49"/>
      <c r="V464" s="546"/>
      <c r="W464" s="546"/>
      <c r="X464" s="546"/>
      <c r="AT464" s="17" t="s">
        <v>147</v>
      </c>
      <c r="AU464" s="17" t="s">
        <v>80</v>
      </c>
    </row>
    <row r="465" spans="2:65" s="13" customFormat="1">
      <c r="B465" s="145"/>
      <c r="D465" s="140" t="s">
        <v>149</v>
      </c>
      <c r="E465" s="146" t="s">
        <v>3</v>
      </c>
      <c r="F465" s="147" t="s">
        <v>717</v>
      </c>
      <c r="H465" s="148">
        <v>68.180000000000007</v>
      </c>
      <c r="L465" s="145"/>
      <c r="M465" s="149"/>
      <c r="T465" s="150"/>
      <c r="V465" s="554"/>
      <c r="W465" s="554"/>
      <c r="X465" s="554"/>
      <c r="AT465" s="146" t="s">
        <v>149</v>
      </c>
      <c r="AU465" s="146" t="s">
        <v>80</v>
      </c>
      <c r="AV465" s="13" t="s">
        <v>80</v>
      </c>
      <c r="AW465" s="13" t="s">
        <v>30</v>
      </c>
      <c r="AX465" s="13" t="s">
        <v>78</v>
      </c>
      <c r="AY465" s="146" t="s">
        <v>137</v>
      </c>
    </row>
    <row r="466" spans="2:65" s="1" customFormat="1" ht="24.2" customHeight="1">
      <c r="B466" s="123"/>
      <c r="C466" s="124">
        <v>114</v>
      </c>
      <c r="D466" s="124" t="s">
        <v>140</v>
      </c>
      <c r="E466" s="125" t="s">
        <v>718</v>
      </c>
      <c r="F466" s="126" t="s">
        <v>719</v>
      </c>
      <c r="G466" s="127" t="s">
        <v>446</v>
      </c>
      <c r="H466" s="128">
        <v>207.97800000000001</v>
      </c>
      <c r="I466" s="129"/>
      <c r="J466" s="129">
        <f>ROUND(I466*H466,2)</f>
        <v>0</v>
      </c>
      <c r="K466" s="126" t="s">
        <v>144</v>
      </c>
      <c r="L466" s="29"/>
      <c r="M466" s="130" t="s">
        <v>3</v>
      </c>
      <c r="N466" s="131" t="s">
        <v>41</v>
      </c>
      <c r="O466" s="132">
        <v>0</v>
      </c>
      <c r="P466" s="132">
        <f>O466*H466</f>
        <v>0</v>
      </c>
      <c r="Q466" s="132">
        <v>0</v>
      </c>
      <c r="R466" s="132">
        <f>Q466*H466</f>
        <v>0</v>
      </c>
      <c r="S466" s="132">
        <v>0</v>
      </c>
      <c r="T466" s="133">
        <f>S466*H466</f>
        <v>0</v>
      </c>
      <c r="V466" s="556">
        <f>J466</f>
        <v>0</v>
      </c>
      <c r="W466" s="546"/>
      <c r="X466" s="546"/>
      <c r="AR466" s="134" t="s">
        <v>243</v>
      </c>
      <c r="AT466" s="134" t="s">
        <v>140</v>
      </c>
      <c r="AU466" s="134" t="s">
        <v>80</v>
      </c>
      <c r="AY466" s="17" t="s">
        <v>137</v>
      </c>
      <c r="BE466" s="135">
        <f>IF(N466="základní",J466,0)</f>
        <v>0</v>
      </c>
      <c r="BF466" s="135">
        <f>IF(N466="snížená",J466,0)</f>
        <v>0</v>
      </c>
      <c r="BG466" s="135">
        <f>IF(N466="zákl. přenesená",J466,0)</f>
        <v>0</v>
      </c>
      <c r="BH466" s="135">
        <f>IF(N466="sníž. přenesená",J466,0)</f>
        <v>0</v>
      </c>
      <c r="BI466" s="135">
        <f>IF(N466="nulová",J466,0)</f>
        <v>0</v>
      </c>
      <c r="BJ466" s="17" t="s">
        <v>78</v>
      </c>
      <c r="BK466" s="135">
        <f>ROUND(I466*H466,2)</f>
        <v>0</v>
      </c>
      <c r="BL466" s="17" t="s">
        <v>243</v>
      </c>
      <c r="BM466" s="134" t="s">
        <v>720</v>
      </c>
    </row>
    <row r="467" spans="2:65" s="1" customFormat="1">
      <c r="B467" s="29"/>
      <c r="D467" s="136" t="s">
        <v>147</v>
      </c>
      <c r="F467" s="137" t="s">
        <v>721</v>
      </c>
      <c r="J467" s="135"/>
      <c r="L467" s="29"/>
      <c r="M467" s="138"/>
      <c r="T467" s="49"/>
      <c r="V467" s="546"/>
      <c r="W467" s="546"/>
      <c r="X467" s="546"/>
      <c r="AT467" s="17" t="s">
        <v>147</v>
      </c>
      <c r="AU467" s="17" t="s">
        <v>80</v>
      </c>
    </row>
    <row r="468" spans="2:65" s="11" customFormat="1" ht="22.9" customHeight="1">
      <c r="B468" s="112"/>
      <c r="D468" s="113" t="s">
        <v>69</v>
      </c>
      <c r="E468" s="121" t="s">
        <v>722</v>
      </c>
      <c r="F468" s="121" t="s">
        <v>723</v>
      </c>
      <c r="J468" s="122">
        <f>BK468</f>
        <v>0</v>
      </c>
      <c r="L468" s="112"/>
      <c r="M468" s="116"/>
      <c r="P468" s="117">
        <f>SUM(P469:P497)</f>
        <v>89.898879999999991</v>
      </c>
      <c r="R468" s="117">
        <f>SUM(R469:R497)</f>
        <v>1.9744992000000003</v>
      </c>
      <c r="T468" s="118">
        <f>SUM(T469:T497)</f>
        <v>0.158304</v>
      </c>
      <c r="V468" s="555">
        <f>J468</f>
        <v>0</v>
      </c>
      <c r="W468" s="552"/>
      <c r="X468" s="552"/>
      <c r="AR468" s="113" t="s">
        <v>80</v>
      </c>
      <c r="AT468" s="119" t="s">
        <v>69</v>
      </c>
      <c r="AU468" s="119" t="s">
        <v>78</v>
      </c>
      <c r="AY468" s="113" t="s">
        <v>137</v>
      </c>
      <c r="BK468" s="120">
        <f>SUM(BK469:BK497)</f>
        <v>0</v>
      </c>
    </row>
    <row r="469" spans="2:65" s="1" customFormat="1" ht="16.5" customHeight="1">
      <c r="B469" s="123"/>
      <c r="C469" s="124">
        <v>115</v>
      </c>
      <c r="D469" s="124" t="s">
        <v>140</v>
      </c>
      <c r="E469" s="125" t="s">
        <v>724</v>
      </c>
      <c r="F469" s="126" t="s">
        <v>725</v>
      </c>
      <c r="G469" s="127" t="s">
        <v>143</v>
      </c>
      <c r="H469" s="128">
        <v>60.543999999999997</v>
      </c>
      <c r="I469" s="129"/>
      <c r="J469" s="129">
        <f>ROUND(I469*H469,2)</f>
        <v>0</v>
      </c>
      <c r="K469" s="126" t="s">
        <v>144</v>
      </c>
      <c r="L469" s="29"/>
      <c r="M469" s="130" t="s">
        <v>3</v>
      </c>
      <c r="N469" s="131" t="s">
        <v>41</v>
      </c>
      <c r="O469" s="132">
        <v>4.3999999999999997E-2</v>
      </c>
      <c r="P469" s="132">
        <f>O469*H469</f>
        <v>2.6639359999999996</v>
      </c>
      <c r="Q469" s="132">
        <v>2.9999999999999997E-4</v>
      </c>
      <c r="R469" s="132">
        <f>Q469*H469</f>
        <v>1.8163199999999997E-2</v>
      </c>
      <c r="S469" s="132">
        <v>0</v>
      </c>
      <c r="T469" s="133">
        <f>S469*H469</f>
        <v>0</v>
      </c>
      <c r="V469" s="556">
        <f>J469</f>
        <v>0</v>
      </c>
      <c r="W469" s="546"/>
      <c r="X469" s="546"/>
      <c r="AR469" s="134" t="s">
        <v>243</v>
      </c>
      <c r="AT469" s="134" t="s">
        <v>140</v>
      </c>
      <c r="AU469" s="134" t="s">
        <v>80</v>
      </c>
      <c r="AY469" s="17" t="s">
        <v>137</v>
      </c>
      <c r="BE469" s="135">
        <f>IF(N469="základní",J469,0)</f>
        <v>0</v>
      </c>
      <c r="BF469" s="135">
        <f>IF(N469="snížená",J469,0)</f>
        <v>0</v>
      </c>
      <c r="BG469" s="135">
        <f>IF(N469="zákl. přenesená",J469,0)</f>
        <v>0</v>
      </c>
      <c r="BH469" s="135">
        <f>IF(N469="sníž. přenesená",J469,0)</f>
        <v>0</v>
      </c>
      <c r="BI469" s="135">
        <f>IF(N469="nulová",J469,0)</f>
        <v>0</v>
      </c>
      <c r="BJ469" s="17" t="s">
        <v>78</v>
      </c>
      <c r="BK469" s="135">
        <f>ROUND(I469*H469,2)</f>
        <v>0</v>
      </c>
      <c r="BL469" s="17" t="s">
        <v>243</v>
      </c>
      <c r="BM469" s="134" t="s">
        <v>726</v>
      </c>
    </row>
    <row r="470" spans="2:65" s="1" customFormat="1">
      <c r="B470" s="29"/>
      <c r="D470" s="136" t="s">
        <v>147</v>
      </c>
      <c r="F470" s="137" t="s">
        <v>727</v>
      </c>
      <c r="L470" s="29"/>
      <c r="M470" s="138"/>
      <c r="T470" s="49"/>
      <c r="V470" s="546"/>
      <c r="W470" s="546"/>
      <c r="X470" s="546"/>
      <c r="AT470" s="17" t="s">
        <v>147</v>
      </c>
      <c r="AU470" s="17" t="s">
        <v>80</v>
      </c>
    </row>
    <row r="471" spans="2:65" s="1" customFormat="1" ht="16.5" customHeight="1">
      <c r="B471" s="123"/>
      <c r="C471" s="124">
        <v>116</v>
      </c>
      <c r="D471" s="124" t="s">
        <v>140</v>
      </c>
      <c r="E471" s="125" t="s">
        <v>728</v>
      </c>
      <c r="F471" s="126" t="s">
        <v>729</v>
      </c>
      <c r="G471" s="127" t="s">
        <v>143</v>
      </c>
      <c r="H471" s="128">
        <v>5.82</v>
      </c>
      <c r="I471" s="129"/>
      <c r="J471" s="129">
        <f>ROUND(I471*H471,2)</f>
        <v>0</v>
      </c>
      <c r="K471" s="126" t="s">
        <v>144</v>
      </c>
      <c r="L471" s="29"/>
      <c r="M471" s="130" t="s">
        <v>3</v>
      </c>
      <c r="N471" s="131" t="s">
        <v>41</v>
      </c>
      <c r="O471" s="132">
        <v>0.192</v>
      </c>
      <c r="P471" s="132">
        <f>O471*H471</f>
        <v>1.11744</v>
      </c>
      <c r="Q471" s="132">
        <v>0</v>
      </c>
      <c r="R471" s="132">
        <f>Q471*H471</f>
        <v>0</v>
      </c>
      <c r="S471" s="132">
        <v>2.7199999999999998E-2</v>
      </c>
      <c r="T471" s="133">
        <f>S471*H471</f>
        <v>0.158304</v>
      </c>
      <c r="V471" s="556">
        <f>J471</f>
        <v>0</v>
      </c>
      <c r="W471" s="546"/>
      <c r="X471" s="546"/>
      <c r="AR471" s="134" t="s">
        <v>243</v>
      </c>
      <c r="AT471" s="134" t="s">
        <v>140</v>
      </c>
      <c r="AU471" s="134" t="s">
        <v>80</v>
      </c>
      <c r="AY471" s="17" t="s">
        <v>137</v>
      </c>
      <c r="BE471" s="135">
        <f>IF(N471="základní",J471,0)</f>
        <v>0</v>
      </c>
      <c r="BF471" s="135">
        <f>IF(N471="snížená",J471,0)</f>
        <v>0</v>
      </c>
      <c r="BG471" s="135">
        <f>IF(N471="zákl. přenesená",J471,0)</f>
        <v>0</v>
      </c>
      <c r="BH471" s="135">
        <f>IF(N471="sníž. přenesená",J471,0)</f>
        <v>0</v>
      </c>
      <c r="BI471" s="135">
        <f>IF(N471="nulová",J471,0)</f>
        <v>0</v>
      </c>
      <c r="BJ471" s="17" t="s">
        <v>78</v>
      </c>
      <c r="BK471" s="135">
        <f>ROUND(I471*H471,2)</f>
        <v>0</v>
      </c>
      <c r="BL471" s="17" t="s">
        <v>243</v>
      </c>
      <c r="BM471" s="134" t="s">
        <v>730</v>
      </c>
    </row>
    <row r="472" spans="2:65" s="1" customFormat="1">
      <c r="B472" s="29"/>
      <c r="D472" s="136" t="s">
        <v>147</v>
      </c>
      <c r="F472" s="137" t="s">
        <v>731</v>
      </c>
      <c r="L472" s="29"/>
      <c r="M472" s="138"/>
      <c r="T472" s="49"/>
      <c r="V472" s="546"/>
      <c r="W472" s="546"/>
      <c r="X472" s="546"/>
      <c r="AT472" s="17" t="s">
        <v>147</v>
      </c>
      <c r="AU472" s="17" t="s">
        <v>80</v>
      </c>
    </row>
    <row r="473" spans="2:65" s="13" customFormat="1">
      <c r="B473" s="145"/>
      <c r="D473" s="140" t="s">
        <v>149</v>
      </c>
      <c r="E473" s="146" t="s">
        <v>3</v>
      </c>
      <c r="F473" s="147" t="s">
        <v>732</v>
      </c>
      <c r="H473" s="148">
        <v>5.46</v>
      </c>
      <c r="L473" s="145"/>
      <c r="M473" s="149"/>
      <c r="T473" s="150"/>
      <c r="V473" s="554"/>
      <c r="W473" s="554"/>
      <c r="X473" s="554"/>
      <c r="AT473" s="146" t="s">
        <v>149</v>
      </c>
      <c r="AU473" s="146" t="s">
        <v>80</v>
      </c>
      <c r="AV473" s="13" t="s">
        <v>80</v>
      </c>
      <c r="AW473" s="13" t="s">
        <v>30</v>
      </c>
      <c r="AX473" s="13" t="s">
        <v>70</v>
      </c>
      <c r="AY473" s="146" t="s">
        <v>137</v>
      </c>
    </row>
    <row r="474" spans="2:65" s="13" customFormat="1">
      <c r="B474" s="145"/>
      <c r="D474" s="140" t="s">
        <v>149</v>
      </c>
      <c r="E474" s="146" t="s">
        <v>3</v>
      </c>
      <c r="F474" s="147" t="s">
        <v>733</v>
      </c>
      <c r="H474" s="148">
        <v>0.36</v>
      </c>
      <c r="L474" s="145"/>
      <c r="M474" s="149"/>
      <c r="T474" s="150"/>
      <c r="V474" s="554"/>
      <c r="W474" s="554"/>
      <c r="X474" s="554"/>
      <c r="AT474" s="146" t="s">
        <v>149</v>
      </c>
      <c r="AU474" s="146" t="s">
        <v>80</v>
      </c>
      <c r="AV474" s="13" t="s">
        <v>80</v>
      </c>
      <c r="AW474" s="13" t="s">
        <v>30</v>
      </c>
      <c r="AX474" s="13" t="s">
        <v>70</v>
      </c>
      <c r="AY474" s="146" t="s">
        <v>137</v>
      </c>
    </row>
    <row r="475" spans="2:65" s="14" customFormat="1">
      <c r="B475" s="160"/>
      <c r="D475" s="140" t="s">
        <v>149</v>
      </c>
      <c r="E475" s="161" t="s">
        <v>3</v>
      </c>
      <c r="F475" s="162" t="s">
        <v>186</v>
      </c>
      <c r="H475" s="163">
        <v>5.82</v>
      </c>
      <c r="L475" s="160"/>
      <c r="M475" s="164"/>
      <c r="T475" s="165"/>
      <c r="V475" s="557"/>
      <c r="W475" s="557"/>
      <c r="X475" s="557"/>
      <c r="AT475" s="161" t="s">
        <v>149</v>
      </c>
      <c r="AU475" s="161" t="s">
        <v>80</v>
      </c>
      <c r="AV475" s="14" t="s">
        <v>145</v>
      </c>
      <c r="AW475" s="14" t="s">
        <v>30</v>
      </c>
      <c r="AX475" s="14" t="s">
        <v>78</v>
      </c>
      <c r="AY475" s="161" t="s">
        <v>137</v>
      </c>
    </row>
    <row r="476" spans="2:65" s="1" customFormat="1" ht="24.2" customHeight="1">
      <c r="B476" s="123"/>
      <c r="C476" s="124">
        <v>117</v>
      </c>
      <c r="D476" s="124" t="s">
        <v>140</v>
      </c>
      <c r="E476" s="125" t="s">
        <v>734</v>
      </c>
      <c r="F476" s="126" t="s">
        <v>735</v>
      </c>
      <c r="G476" s="127" t="s">
        <v>143</v>
      </c>
      <c r="H476" s="128">
        <v>60.543999999999997</v>
      </c>
      <c r="I476" s="129"/>
      <c r="J476" s="129">
        <f>ROUND(I476*H476,2)</f>
        <v>0</v>
      </c>
      <c r="K476" s="126" t="s">
        <v>144</v>
      </c>
      <c r="L476" s="29"/>
      <c r="M476" s="130" t="s">
        <v>3</v>
      </c>
      <c r="N476" s="131" t="s">
        <v>41</v>
      </c>
      <c r="O476" s="132">
        <v>1.3</v>
      </c>
      <c r="P476" s="132">
        <f>O476*H476</f>
        <v>78.7072</v>
      </c>
      <c r="Q476" s="132">
        <v>8.9999999999999993E-3</v>
      </c>
      <c r="R476" s="132">
        <f>Q476*H476</f>
        <v>0.54489599999999994</v>
      </c>
      <c r="S476" s="132">
        <v>0</v>
      </c>
      <c r="T476" s="133">
        <f>S476*H476</f>
        <v>0</v>
      </c>
      <c r="V476" s="556">
        <f>J476</f>
        <v>0</v>
      </c>
      <c r="W476" s="546"/>
      <c r="X476" s="546"/>
      <c r="AR476" s="134" t="s">
        <v>243</v>
      </c>
      <c r="AT476" s="134" t="s">
        <v>140</v>
      </c>
      <c r="AU476" s="134" t="s">
        <v>80</v>
      </c>
      <c r="AY476" s="17" t="s">
        <v>137</v>
      </c>
      <c r="BE476" s="135">
        <f>IF(N476="základní",J476,0)</f>
        <v>0</v>
      </c>
      <c r="BF476" s="135">
        <f>IF(N476="snížená",J476,0)</f>
        <v>0</v>
      </c>
      <c r="BG476" s="135">
        <f>IF(N476="zákl. přenesená",J476,0)</f>
        <v>0</v>
      </c>
      <c r="BH476" s="135">
        <f>IF(N476="sníž. přenesená",J476,0)</f>
        <v>0</v>
      </c>
      <c r="BI476" s="135">
        <f>IF(N476="nulová",J476,0)</f>
        <v>0</v>
      </c>
      <c r="BJ476" s="17" t="s">
        <v>78</v>
      </c>
      <c r="BK476" s="135">
        <f>ROUND(I476*H476,2)</f>
        <v>0</v>
      </c>
      <c r="BL476" s="17" t="s">
        <v>243</v>
      </c>
      <c r="BM476" s="134" t="s">
        <v>736</v>
      </c>
    </row>
    <row r="477" spans="2:65" s="1" customFormat="1">
      <c r="B477" s="29"/>
      <c r="D477" s="136" t="s">
        <v>147</v>
      </c>
      <c r="F477" s="137" t="s">
        <v>737</v>
      </c>
      <c r="L477" s="29"/>
      <c r="M477" s="138"/>
      <c r="T477" s="49"/>
      <c r="V477" s="546"/>
      <c r="W477" s="546"/>
      <c r="X477" s="546"/>
      <c r="AT477" s="17" t="s">
        <v>147</v>
      </c>
      <c r="AU477" s="17" t="s">
        <v>80</v>
      </c>
    </row>
    <row r="478" spans="2:65" s="12" customFormat="1">
      <c r="B478" s="139"/>
      <c r="D478" s="140" t="s">
        <v>149</v>
      </c>
      <c r="E478" s="141" t="s">
        <v>3</v>
      </c>
      <c r="F478" s="142" t="s">
        <v>738</v>
      </c>
      <c r="H478" s="141" t="s">
        <v>3</v>
      </c>
      <c r="L478" s="139"/>
      <c r="M478" s="143"/>
      <c r="T478" s="144"/>
      <c r="V478" s="553"/>
      <c r="W478" s="553"/>
      <c r="X478" s="553"/>
      <c r="AT478" s="141" t="s">
        <v>149</v>
      </c>
      <c r="AU478" s="141" t="s">
        <v>80</v>
      </c>
      <c r="AV478" s="12" t="s">
        <v>78</v>
      </c>
      <c r="AW478" s="12" t="s">
        <v>30</v>
      </c>
      <c r="AX478" s="12" t="s">
        <v>70</v>
      </c>
      <c r="AY478" s="141" t="s">
        <v>137</v>
      </c>
    </row>
    <row r="479" spans="2:65" s="13" customFormat="1">
      <c r="B479" s="145"/>
      <c r="D479" s="140" t="s">
        <v>149</v>
      </c>
      <c r="E479" s="146" t="s">
        <v>3</v>
      </c>
      <c r="F479" s="147" t="s">
        <v>739</v>
      </c>
      <c r="H479" s="148">
        <v>8.84</v>
      </c>
      <c r="L479" s="145"/>
      <c r="M479" s="149"/>
      <c r="T479" s="150"/>
      <c r="V479" s="554"/>
      <c r="W479" s="554"/>
      <c r="X479" s="554"/>
      <c r="AT479" s="146" t="s">
        <v>149</v>
      </c>
      <c r="AU479" s="146" t="s">
        <v>80</v>
      </c>
      <c r="AV479" s="13" t="s">
        <v>80</v>
      </c>
      <c r="AW479" s="13" t="s">
        <v>30</v>
      </c>
      <c r="AX479" s="13" t="s">
        <v>70</v>
      </c>
      <c r="AY479" s="146" t="s">
        <v>137</v>
      </c>
    </row>
    <row r="480" spans="2:65" s="12" customFormat="1">
      <c r="B480" s="139"/>
      <c r="D480" s="140" t="s">
        <v>149</v>
      </c>
      <c r="E480" s="141" t="s">
        <v>3</v>
      </c>
      <c r="F480" s="142" t="s">
        <v>740</v>
      </c>
      <c r="H480" s="141" t="s">
        <v>3</v>
      </c>
      <c r="L480" s="139"/>
      <c r="M480" s="143"/>
      <c r="T480" s="144"/>
      <c r="V480" s="553"/>
      <c r="W480" s="553"/>
      <c r="X480" s="553"/>
      <c r="AT480" s="141" t="s">
        <v>149</v>
      </c>
      <c r="AU480" s="141" t="s">
        <v>80</v>
      </c>
      <c r="AV480" s="12" t="s">
        <v>78</v>
      </c>
      <c r="AW480" s="12" t="s">
        <v>30</v>
      </c>
      <c r="AX480" s="12" t="s">
        <v>70</v>
      </c>
      <c r="AY480" s="141" t="s">
        <v>137</v>
      </c>
    </row>
    <row r="481" spans="2:65" s="13" customFormat="1">
      <c r="B481" s="145"/>
      <c r="D481" s="140" t="s">
        <v>149</v>
      </c>
      <c r="E481" s="146" t="s">
        <v>3</v>
      </c>
      <c r="F481" s="147" t="s">
        <v>741</v>
      </c>
      <c r="H481" s="148">
        <v>15.84</v>
      </c>
      <c r="L481" s="145"/>
      <c r="M481" s="149"/>
      <c r="T481" s="150"/>
      <c r="V481" s="554"/>
      <c r="W481" s="554"/>
      <c r="X481" s="554"/>
      <c r="AT481" s="146" t="s">
        <v>149</v>
      </c>
      <c r="AU481" s="146" t="s">
        <v>80</v>
      </c>
      <c r="AV481" s="13" t="s">
        <v>80</v>
      </c>
      <c r="AW481" s="13" t="s">
        <v>30</v>
      </c>
      <c r="AX481" s="13" t="s">
        <v>70</v>
      </c>
      <c r="AY481" s="146" t="s">
        <v>137</v>
      </c>
    </row>
    <row r="482" spans="2:65" s="12" customFormat="1">
      <c r="B482" s="139"/>
      <c r="D482" s="140" t="s">
        <v>149</v>
      </c>
      <c r="E482" s="141" t="s">
        <v>3</v>
      </c>
      <c r="F482" s="142" t="s">
        <v>742</v>
      </c>
      <c r="H482" s="141" t="s">
        <v>3</v>
      </c>
      <c r="L482" s="139"/>
      <c r="M482" s="143"/>
      <c r="T482" s="144"/>
      <c r="V482" s="553"/>
      <c r="W482" s="553"/>
      <c r="X482" s="553"/>
      <c r="AT482" s="141" t="s">
        <v>149</v>
      </c>
      <c r="AU482" s="141" t="s">
        <v>80</v>
      </c>
      <c r="AV482" s="12" t="s">
        <v>78</v>
      </c>
      <c r="AW482" s="12" t="s">
        <v>30</v>
      </c>
      <c r="AX482" s="12" t="s">
        <v>70</v>
      </c>
      <c r="AY482" s="141" t="s">
        <v>137</v>
      </c>
    </row>
    <row r="483" spans="2:65" s="13" customFormat="1">
      <c r="B483" s="145"/>
      <c r="D483" s="140" t="s">
        <v>149</v>
      </c>
      <c r="E483" s="146" t="s">
        <v>3</v>
      </c>
      <c r="F483" s="147" t="s">
        <v>743</v>
      </c>
      <c r="H483" s="148">
        <v>15.76</v>
      </c>
      <c r="L483" s="145"/>
      <c r="M483" s="149"/>
      <c r="T483" s="150"/>
      <c r="V483" s="554"/>
      <c r="W483" s="554"/>
      <c r="X483" s="554"/>
      <c r="AT483" s="146" t="s">
        <v>149</v>
      </c>
      <c r="AU483" s="146" t="s">
        <v>80</v>
      </c>
      <c r="AV483" s="13" t="s">
        <v>80</v>
      </c>
      <c r="AW483" s="13" t="s">
        <v>30</v>
      </c>
      <c r="AX483" s="13" t="s">
        <v>70</v>
      </c>
      <c r="AY483" s="146" t="s">
        <v>137</v>
      </c>
    </row>
    <row r="484" spans="2:65" s="12" customFormat="1">
      <c r="B484" s="139"/>
      <c r="D484" s="140" t="s">
        <v>149</v>
      </c>
      <c r="E484" s="141" t="s">
        <v>3</v>
      </c>
      <c r="F484" s="142" t="s">
        <v>744</v>
      </c>
      <c r="H484" s="141" t="s">
        <v>3</v>
      </c>
      <c r="L484" s="139"/>
      <c r="M484" s="143"/>
      <c r="T484" s="144"/>
      <c r="V484" s="553"/>
      <c r="W484" s="553"/>
      <c r="X484" s="553"/>
      <c r="AT484" s="141" t="s">
        <v>149</v>
      </c>
      <c r="AU484" s="141" t="s">
        <v>80</v>
      </c>
      <c r="AV484" s="12" t="s">
        <v>78</v>
      </c>
      <c r="AW484" s="12" t="s">
        <v>30</v>
      </c>
      <c r="AX484" s="12" t="s">
        <v>70</v>
      </c>
      <c r="AY484" s="141" t="s">
        <v>137</v>
      </c>
    </row>
    <row r="485" spans="2:65" s="13" customFormat="1">
      <c r="B485" s="145"/>
      <c r="D485" s="140" t="s">
        <v>149</v>
      </c>
      <c r="E485" s="146" t="s">
        <v>3</v>
      </c>
      <c r="F485" s="147" t="s">
        <v>745</v>
      </c>
      <c r="H485" s="148">
        <v>20.103999999999999</v>
      </c>
      <c r="L485" s="145"/>
      <c r="M485" s="149"/>
      <c r="T485" s="150"/>
      <c r="V485" s="554"/>
      <c r="W485" s="554"/>
      <c r="X485" s="554"/>
      <c r="AT485" s="146" t="s">
        <v>149</v>
      </c>
      <c r="AU485" s="146" t="s">
        <v>80</v>
      </c>
      <c r="AV485" s="13" t="s">
        <v>80</v>
      </c>
      <c r="AW485" s="13" t="s">
        <v>30</v>
      </c>
      <c r="AX485" s="13" t="s">
        <v>70</v>
      </c>
      <c r="AY485" s="146" t="s">
        <v>137</v>
      </c>
    </row>
    <row r="486" spans="2:65" s="14" customFormat="1">
      <c r="B486" s="160"/>
      <c r="D486" s="140" t="s">
        <v>149</v>
      </c>
      <c r="E486" s="161" t="s">
        <v>3</v>
      </c>
      <c r="F486" s="162" t="s">
        <v>186</v>
      </c>
      <c r="H486" s="163">
        <v>60.543999999999997</v>
      </c>
      <c r="L486" s="160"/>
      <c r="M486" s="164"/>
      <c r="T486" s="165"/>
      <c r="V486" s="557"/>
      <c r="W486" s="557"/>
      <c r="X486" s="557"/>
      <c r="AT486" s="161" t="s">
        <v>149</v>
      </c>
      <c r="AU486" s="161" t="s">
        <v>80</v>
      </c>
      <c r="AV486" s="14" t="s">
        <v>145</v>
      </c>
      <c r="AW486" s="14" t="s">
        <v>30</v>
      </c>
      <c r="AX486" s="14" t="s">
        <v>78</v>
      </c>
      <c r="AY486" s="161" t="s">
        <v>137</v>
      </c>
    </row>
    <row r="487" spans="2:65" s="1" customFormat="1" ht="16.5" customHeight="1">
      <c r="B487" s="123"/>
      <c r="C487" s="151">
        <v>118</v>
      </c>
      <c r="D487" s="151" t="s">
        <v>166</v>
      </c>
      <c r="E487" s="152" t="s">
        <v>746</v>
      </c>
      <c r="F487" s="153" t="s">
        <v>747</v>
      </c>
      <c r="G487" s="154" t="s">
        <v>143</v>
      </c>
      <c r="H487" s="155">
        <v>69.626000000000005</v>
      </c>
      <c r="I487" s="156"/>
      <c r="J487" s="156">
        <f>ROUND(I487*H487,2)</f>
        <v>0</v>
      </c>
      <c r="K487" s="153" t="s">
        <v>144</v>
      </c>
      <c r="L487" s="157"/>
      <c r="M487" s="158" t="s">
        <v>3</v>
      </c>
      <c r="N487" s="159" t="s">
        <v>41</v>
      </c>
      <c r="O487" s="132">
        <v>0</v>
      </c>
      <c r="P487" s="132">
        <f>O487*H487</f>
        <v>0</v>
      </c>
      <c r="Q487" s="132">
        <v>0.02</v>
      </c>
      <c r="R487" s="132">
        <f>Q487*H487</f>
        <v>1.3925200000000002</v>
      </c>
      <c r="S487" s="132">
        <v>0</v>
      </c>
      <c r="T487" s="133">
        <f>S487*H487</f>
        <v>0</v>
      </c>
      <c r="V487" s="556">
        <f>J487</f>
        <v>0</v>
      </c>
      <c r="W487" s="546"/>
      <c r="X487" s="546"/>
      <c r="AR487" s="134" t="s">
        <v>277</v>
      </c>
      <c r="AT487" s="134" t="s">
        <v>166</v>
      </c>
      <c r="AU487" s="134" t="s">
        <v>80</v>
      </c>
      <c r="AY487" s="17" t="s">
        <v>137</v>
      </c>
      <c r="BE487" s="135">
        <f>IF(N487="základní",J487,0)</f>
        <v>0</v>
      </c>
      <c r="BF487" s="135">
        <f>IF(N487="snížená",J487,0)</f>
        <v>0</v>
      </c>
      <c r="BG487" s="135">
        <f>IF(N487="zákl. přenesená",J487,0)</f>
        <v>0</v>
      </c>
      <c r="BH487" s="135">
        <f>IF(N487="sníž. přenesená",J487,0)</f>
        <v>0</v>
      </c>
      <c r="BI487" s="135">
        <f>IF(N487="nulová",J487,0)</f>
        <v>0</v>
      </c>
      <c r="BJ487" s="17" t="s">
        <v>78</v>
      </c>
      <c r="BK487" s="135">
        <f>ROUND(I487*H487,2)</f>
        <v>0</v>
      </c>
      <c r="BL487" s="17" t="s">
        <v>243</v>
      </c>
      <c r="BM487" s="134" t="s">
        <v>748</v>
      </c>
    </row>
    <row r="488" spans="2:65" s="13" customFormat="1">
      <c r="B488" s="145"/>
      <c r="D488" s="140" t="s">
        <v>149</v>
      </c>
      <c r="F488" s="147" t="s">
        <v>749</v>
      </c>
      <c r="H488" s="148">
        <v>69.626000000000005</v>
      </c>
      <c r="L488" s="145"/>
      <c r="M488" s="149"/>
      <c r="T488" s="150"/>
      <c r="V488" s="554"/>
      <c r="W488" s="554"/>
      <c r="X488" s="554"/>
      <c r="AT488" s="146" t="s">
        <v>149</v>
      </c>
      <c r="AU488" s="146" t="s">
        <v>80</v>
      </c>
      <c r="AV488" s="13" t="s">
        <v>80</v>
      </c>
      <c r="AW488" s="13" t="s">
        <v>4</v>
      </c>
      <c r="AX488" s="13" t="s">
        <v>78</v>
      </c>
      <c r="AY488" s="146" t="s">
        <v>137</v>
      </c>
    </row>
    <row r="489" spans="2:65" s="1" customFormat="1" ht="24.2" customHeight="1">
      <c r="B489" s="123"/>
      <c r="C489" s="124">
        <v>119</v>
      </c>
      <c r="D489" s="124" t="s">
        <v>140</v>
      </c>
      <c r="E489" s="125" t="s">
        <v>750</v>
      </c>
      <c r="F489" s="126" t="s">
        <v>751</v>
      </c>
      <c r="G489" s="127" t="s">
        <v>216</v>
      </c>
      <c r="H489" s="128">
        <v>30.8</v>
      </c>
      <c r="I489" s="129"/>
      <c r="J489" s="129">
        <f>ROUND(I489*H489,2)</f>
        <v>0</v>
      </c>
      <c r="K489" s="126" t="s">
        <v>144</v>
      </c>
      <c r="L489" s="29"/>
      <c r="M489" s="130" t="s">
        <v>3</v>
      </c>
      <c r="N489" s="131" t="s">
        <v>41</v>
      </c>
      <c r="O489" s="132">
        <v>0.16</v>
      </c>
      <c r="P489" s="132">
        <f>O489*H489</f>
        <v>4.9279999999999999</v>
      </c>
      <c r="Q489" s="132">
        <v>1.8000000000000001E-4</v>
      </c>
      <c r="R489" s="132">
        <f>Q489*H489</f>
        <v>5.5440000000000003E-3</v>
      </c>
      <c r="S489" s="132">
        <v>0</v>
      </c>
      <c r="T489" s="133">
        <f>S489*H489</f>
        <v>0</v>
      </c>
      <c r="V489" s="556">
        <f>J489</f>
        <v>0</v>
      </c>
      <c r="W489" s="546"/>
      <c r="X489" s="546"/>
      <c r="AR489" s="134" t="s">
        <v>243</v>
      </c>
      <c r="AT489" s="134" t="s">
        <v>140</v>
      </c>
      <c r="AU489" s="134" t="s">
        <v>80</v>
      </c>
      <c r="AY489" s="17" t="s">
        <v>137</v>
      </c>
      <c r="BE489" s="135">
        <f>IF(N489="základní",J489,0)</f>
        <v>0</v>
      </c>
      <c r="BF489" s="135">
        <f>IF(N489="snížená",J489,0)</f>
        <v>0</v>
      </c>
      <c r="BG489" s="135">
        <f>IF(N489="zákl. přenesená",J489,0)</f>
        <v>0</v>
      </c>
      <c r="BH489" s="135">
        <f>IF(N489="sníž. přenesená",J489,0)</f>
        <v>0</v>
      </c>
      <c r="BI489" s="135">
        <f>IF(N489="nulová",J489,0)</f>
        <v>0</v>
      </c>
      <c r="BJ489" s="17" t="s">
        <v>78</v>
      </c>
      <c r="BK489" s="135">
        <f>ROUND(I489*H489,2)</f>
        <v>0</v>
      </c>
      <c r="BL489" s="17" t="s">
        <v>243</v>
      </c>
      <c r="BM489" s="134" t="s">
        <v>752</v>
      </c>
    </row>
    <row r="490" spans="2:65" s="1" customFormat="1">
      <c r="B490" s="29"/>
      <c r="D490" s="136" t="s">
        <v>147</v>
      </c>
      <c r="F490" s="137" t="s">
        <v>753</v>
      </c>
      <c r="L490" s="29"/>
      <c r="M490" s="138"/>
      <c r="T490" s="49"/>
      <c r="V490" s="546"/>
      <c r="W490" s="546"/>
      <c r="X490" s="546"/>
      <c r="AT490" s="17" t="s">
        <v>147</v>
      </c>
      <c r="AU490" s="17" t="s">
        <v>80</v>
      </c>
    </row>
    <row r="491" spans="2:65" s="13" customFormat="1">
      <c r="B491" s="145"/>
      <c r="D491" s="140" t="s">
        <v>149</v>
      </c>
      <c r="E491" s="146" t="s">
        <v>3</v>
      </c>
      <c r="F491" s="147" t="s">
        <v>754</v>
      </c>
      <c r="H491" s="148">
        <v>30.8</v>
      </c>
      <c r="L491" s="145"/>
      <c r="M491" s="149"/>
      <c r="T491" s="150"/>
      <c r="V491" s="554"/>
      <c r="W491" s="554"/>
      <c r="X491" s="554"/>
      <c r="AT491" s="146" t="s">
        <v>149</v>
      </c>
      <c r="AU491" s="146" t="s">
        <v>80</v>
      </c>
      <c r="AV491" s="13" t="s">
        <v>80</v>
      </c>
      <c r="AW491" s="13" t="s">
        <v>30</v>
      </c>
      <c r="AX491" s="13" t="s">
        <v>78</v>
      </c>
      <c r="AY491" s="146" t="s">
        <v>137</v>
      </c>
    </row>
    <row r="492" spans="2:65" s="1" customFormat="1" ht="16.5" customHeight="1">
      <c r="B492" s="123"/>
      <c r="C492" s="151">
        <v>120</v>
      </c>
      <c r="D492" s="151" t="s">
        <v>166</v>
      </c>
      <c r="E492" s="152" t="s">
        <v>755</v>
      </c>
      <c r="F492" s="153" t="s">
        <v>756</v>
      </c>
      <c r="G492" s="154" t="s">
        <v>216</v>
      </c>
      <c r="H492" s="155">
        <v>32.340000000000003</v>
      </c>
      <c r="I492" s="156"/>
      <c r="J492" s="156">
        <f>ROUND(I492*H492,2)</f>
        <v>0</v>
      </c>
      <c r="K492" s="153" t="s">
        <v>144</v>
      </c>
      <c r="L492" s="157"/>
      <c r="M492" s="158" t="s">
        <v>3</v>
      </c>
      <c r="N492" s="159" t="s">
        <v>41</v>
      </c>
      <c r="O492" s="132">
        <v>0</v>
      </c>
      <c r="P492" s="132">
        <f>O492*H492</f>
        <v>0</v>
      </c>
      <c r="Q492" s="132">
        <v>3.2000000000000003E-4</v>
      </c>
      <c r="R492" s="132">
        <f>Q492*H492</f>
        <v>1.0348800000000002E-2</v>
      </c>
      <c r="S492" s="132">
        <v>0</v>
      </c>
      <c r="T492" s="133">
        <f>S492*H492</f>
        <v>0</v>
      </c>
      <c r="V492" s="556">
        <f>J492</f>
        <v>0</v>
      </c>
      <c r="W492" s="546"/>
      <c r="X492" s="546"/>
      <c r="AR492" s="134" t="s">
        <v>277</v>
      </c>
      <c r="AT492" s="134" t="s">
        <v>166</v>
      </c>
      <c r="AU492" s="134" t="s">
        <v>80</v>
      </c>
      <c r="AY492" s="17" t="s">
        <v>137</v>
      </c>
      <c r="BE492" s="135">
        <f>IF(N492="základní",J492,0)</f>
        <v>0</v>
      </c>
      <c r="BF492" s="135">
        <f>IF(N492="snížená",J492,0)</f>
        <v>0</v>
      </c>
      <c r="BG492" s="135">
        <f>IF(N492="zákl. přenesená",J492,0)</f>
        <v>0</v>
      </c>
      <c r="BH492" s="135">
        <f>IF(N492="sníž. přenesená",J492,0)</f>
        <v>0</v>
      </c>
      <c r="BI492" s="135">
        <f>IF(N492="nulová",J492,0)</f>
        <v>0</v>
      </c>
      <c r="BJ492" s="17" t="s">
        <v>78</v>
      </c>
      <c r="BK492" s="135">
        <f>ROUND(I492*H492,2)</f>
        <v>0</v>
      </c>
      <c r="BL492" s="17" t="s">
        <v>243</v>
      </c>
      <c r="BM492" s="134" t="s">
        <v>757</v>
      </c>
    </row>
    <row r="493" spans="2:65" s="13" customFormat="1">
      <c r="B493" s="145"/>
      <c r="D493" s="140" t="s">
        <v>149</v>
      </c>
      <c r="F493" s="147" t="s">
        <v>758</v>
      </c>
      <c r="H493" s="148">
        <v>32.340000000000003</v>
      </c>
      <c r="L493" s="145"/>
      <c r="M493" s="149"/>
      <c r="T493" s="150"/>
      <c r="V493" s="554"/>
      <c r="W493" s="554"/>
      <c r="X493" s="554"/>
      <c r="AT493" s="146" t="s">
        <v>149</v>
      </c>
      <c r="AU493" s="146" t="s">
        <v>80</v>
      </c>
      <c r="AV493" s="13" t="s">
        <v>80</v>
      </c>
      <c r="AW493" s="13" t="s">
        <v>4</v>
      </c>
      <c r="AX493" s="13" t="s">
        <v>78</v>
      </c>
      <c r="AY493" s="146" t="s">
        <v>137</v>
      </c>
    </row>
    <row r="494" spans="2:65" s="1" customFormat="1" ht="16.5" customHeight="1">
      <c r="B494" s="123"/>
      <c r="C494" s="124">
        <v>121</v>
      </c>
      <c r="D494" s="124" t="s">
        <v>140</v>
      </c>
      <c r="E494" s="125" t="s">
        <v>759</v>
      </c>
      <c r="F494" s="126" t="s">
        <v>760</v>
      </c>
      <c r="G494" s="127" t="s">
        <v>143</v>
      </c>
      <c r="H494" s="128">
        <v>60.543999999999997</v>
      </c>
      <c r="I494" s="129"/>
      <c r="J494" s="129">
        <f>ROUND(I494*H494,2)</f>
        <v>0</v>
      </c>
      <c r="K494" s="126" t="s">
        <v>144</v>
      </c>
      <c r="L494" s="29"/>
      <c r="M494" s="130" t="s">
        <v>3</v>
      </c>
      <c r="N494" s="131" t="s">
        <v>41</v>
      </c>
      <c r="O494" s="132">
        <v>4.1000000000000002E-2</v>
      </c>
      <c r="P494" s="132">
        <f>O494*H494</f>
        <v>2.4823040000000001</v>
      </c>
      <c r="Q494" s="132">
        <v>5.0000000000000002E-5</v>
      </c>
      <c r="R494" s="132">
        <f>Q494*H494</f>
        <v>3.0271999999999999E-3</v>
      </c>
      <c r="S494" s="132">
        <v>0</v>
      </c>
      <c r="T494" s="133">
        <f>S494*H494</f>
        <v>0</v>
      </c>
      <c r="V494" s="556">
        <f>J494</f>
        <v>0</v>
      </c>
      <c r="W494" s="546"/>
      <c r="X494" s="546"/>
      <c r="AR494" s="134" t="s">
        <v>243</v>
      </c>
      <c r="AT494" s="134" t="s">
        <v>140</v>
      </c>
      <c r="AU494" s="134" t="s">
        <v>80</v>
      </c>
      <c r="AY494" s="17" t="s">
        <v>137</v>
      </c>
      <c r="BE494" s="135">
        <f>IF(N494="základní",J494,0)</f>
        <v>0</v>
      </c>
      <c r="BF494" s="135">
        <f>IF(N494="snížená",J494,0)</f>
        <v>0</v>
      </c>
      <c r="BG494" s="135">
        <f>IF(N494="zákl. přenesená",J494,0)</f>
        <v>0</v>
      </c>
      <c r="BH494" s="135">
        <f>IF(N494="sníž. přenesená",J494,0)</f>
        <v>0</v>
      </c>
      <c r="BI494" s="135">
        <f>IF(N494="nulová",J494,0)</f>
        <v>0</v>
      </c>
      <c r="BJ494" s="17" t="s">
        <v>78</v>
      </c>
      <c r="BK494" s="135">
        <f>ROUND(I494*H494,2)</f>
        <v>0</v>
      </c>
      <c r="BL494" s="17" t="s">
        <v>243</v>
      </c>
      <c r="BM494" s="134" t="s">
        <v>761</v>
      </c>
    </row>
    <row r="495" spans="2:65" s="1" customFormat="1">
      <c r="B495" s="29"/>
      <c r="D495" s="136" t="s">
        <v>147</v>
      </c>
      <c r="F495" s="137" t="s">
        <v>762</v>
      </c>
      <c r="L495" s="29"/>
      <c r="M495" s="138"/>
      <c r="T495" s="49"/>
      <c r="V495" s="546"/>
      <c r="W495" s="546"/>
      <c r="X495" s="546"/>
      <c r="AT495" s="17" t="s">
        <v>147</v>
      </c>
      <c r="AU495" s="17" t="s">
        <v>80</v>
      </c>
    </row>
    <row r="496" spans="2:65" s="1" customFormat="1" ht="24.2" customHeight="1">
      <c r="B496" s="123"/>
      <c r="C496" s="124">
        <v>122</v>
      </c>
      <c r="D496" s="124" t="s">
        <v>140</v>
      </c>
      <c r="E496" s="125" t="s">
        <v>763</v>
      </c>
      <c r="F496" s="126" t="s">
        <v>764</v>
      </c>
      <c r="G496" s="127" t="s">
        <v>446</v>
      </c>
      <c r="H496" s="128">
        <v>1555.9960000000001</v>
      </c>
      <c r="I496" s="129"/>
      <c r="J496" s="129">
        <f>ROUND(I496*H496,2)</f>
        <v>0</v>
      </c>
      <c r="K496" s="126" t="s">
        <v>144</v>
      </c>
      <c r="L496" s="29"/>
      <c r="M496" s="130" t="s">
        <v>3</v>
      </c>
      <c r="N496" s="131" t="s">
        <v>41</v>
      </c>
      <c r="O496" s="132">
        <v>0</v>
      </c>
      <c r="P496" s="132">
        <f>O496*H496</f>
        <v>0</v>
      </c>
      <c r="Q496" s="132">
        <v>0</v>
      </c>
      <c r="R496" s="132">
        <f>Q496*H496</f>
        <v>0</v>
      </c>
      <c r="S496" s="132">
        <v>0</v>
      </c>
      <c r="T496" s="133">
        <f>S496*H496</f>
        <v>0</v>
      </c>
      <c r="V496" s="556">
        <f>J496</f>
        <v>0</v>
      </c>
      <c r="W496" s="546"/>
      <c r="X496" s="546"/>
      <c r="AR496" s="134" t="s">
        <v>243</v>
      </c>
      <c r="AT496" s="134" t="s">
        <v>140</v>
      </c>
      <c r="AU496" s="134" t="s">
        <v>80</v>
      </c>
      <c r="AY496" s="17" t="s">
        <v>137</v>
      </c>
      <c r="BE496" s="135">
        <f>IF(N496="základní",J496,0)</f>
        <v>0</v>
      </c>
      <c r="BF496" s="135">
        <f>IF(N496="snížená",J496,0)</f>
        <v>0</v>
      </c>
      <c r="BG496" s="135">
        <f>IF(N496="zákl. přenesená",J496,0)</f>
        <v>0</v>
      </c>
      <c r="BH496" s="135">
        <f>IF(N496="sníž. přenesená",J496,0)</f>
        <v>0</v>
      </c>
      <c r="BI496" s="135">
        <f>IF(N496="nulová",J496,0)</f>
        <v>0</v>
      </c>
      <c r="BJ496" s="17" t="s">
        <v>78</v>
      </c>
      <c r="BK496" s="135">
        <f>ROUND(I496*H496,2)</f>
        <v>0</v>
      </c>
      <c r="BL496" s="17" t="s">
        <v>243</v>
      </c>
      <c r="BM496" s="134" t="s">
        <v>765</v>
      </c>
    </row>
    <row r="497" spans="2:65" s="1" customFormat="1">
      <c r="B497" s="29"/>
      <c r="D497" s="136" t="s">
        <v>147</v>
      </c>
      <c r="F497" s="137" t="s">
        <v>766</v>
      </c>
      <c r="J497" s="135"/>
      <c r="L497" s="29"/>
      <c r="M497" s="138"/>
      <c r="T497" s="49"/>
      <c r="V497" s="546"/>
      <c r="W497" s="546"/>
      <c r="X497" s="546"/>
      <c r="AT497" s="17" t="s">
        <v>147</v>
      </c>
      <c r="AU497" s="17" t="s">
        <v>80</v>
      </c>
    </row>
    <row r="498" spans="2:65" s="11" customFormat="1" ht="22.9" customHeight="1">
      <c r="B498" s="112"/>
      <c r="D498" s="113" t="s">
        <v>69</v>
      </c>
      <c r="E498" s="121" t="s">
        <v>767</v>
      </c>
      <c r="F498" s="121" t="s">
        <v>768</v>
      </c>
      <c r="J498" s="122">
        <f>BK498</f>
        <v>0</v>
      </c>
      <c r="L498" s="112"/>
      <c r="M498" s="116"/>
      <c r="P498" s="117">
        <f>SUM(P499:P544)</f>
        <v>68.453676000000002</v>
      </c>
      <c r="R498" s="117">
        <f>SUM(R499:R544)</f>
        <v>5.0689080000000011E-2</v>
      </c>
      <c r="T498" s="118">
        <f>SUM(T499:T544)</f>
        <v>0</v>
      </c>
      <c r="V498" s="555">
        <f>J498</f>
        <v>0</v>
      </c>
      <c r="W498" s="552"/>
      <c r="X498" s="552"/>
      <c r="AR498" s="113" t="s">
        <v>80</v>
      </c>
      <c r="AT498" s="119" t="s">
        <v>69</v>
      </c>
      <c r="AU498" s="119" t="s">
        <v>78</v>
      </c>
      <c r="AY498" s="113" t="s">
        <v>137</v>
      </c>
      <c r="BK498" s="120">
        <f>SUM(BK499:BK544)</f>
        <v>0</v>
      </c>
    </row>
    <row r="499" spans="2:65" s="1" customFormat="1" ht="24.2" customHeight="1">
      <c r="B499" s="123"/>
      <c r="C499" s="124">
        <v>123</v>
      </c>
      <c r="D499" s="124" t="s">
        <v>140</v>
      </c>
      <c r="E499" s="125" t="s">
        <v>769</v>
      </c>
      <c r="F499" s="126" t="s">
        <v>770</v>
      </c>
      <c r="G499" s="127" t="s">
        <v>143</v>
      </c>
      <c r="H499" s="128">
        <v>27.18</v>
      </c>
      <c r="I499" s="129"/>
      <c r="J499" s="129">
        <f>ROUND(I499*H499,2)</f>
        <v>0</v>
      </c>
      <c r="K499" s="126" t="s">
        <v>144</v>
      </c>
      <c r="L499" s="29"/>
      <c r="M499" s="130" t="s">
        <v>3</v>
      </c>
      <c r="N499" s="131" t="s">
        <v>41</v>
      </c>
      <c r="O499" s="132">
        <v>0.128</v>
      </c>
      <c r="P499" s="132">
        <f>O499*H499</f>
        <v>3.4790399999999999</v>
      </c>
      <c r="Q499" s="132">
        <v>2.0000000000000002E-5</v>
      </c>
      <c r="R499" s="132">
        <f>Q499*H499</f>
        <v>5.4359999999999999E-4</v>
      </c>
      <c r="S499" s="132">
        <v>0</v>
      </c>
      <c r="T499" s="133">
        <f>S499*H499</f>
        <v>0</v>
      </c>
      <c r="V499" s="556">
        <f>J499</f>
        <v>0</v>
      </c>
      <c r="W499" s="546"/>
      <c r="X499" s="546"/>
      <c r="AR499" s="134" t="s">
        <v>243</v>
      </c>
      <c r="AT499" s="134" t="s">
        <v>140</v>
      </c>
      <c r="AU499" s="134" t="s">
        <v>80</v>
      </c>
      <c r="AY499" s="17" t="s">
        <v>137</v>
      </c>
      <c r="BE499" s="135">
        <f>IF(N499="základní",J499,0)</f>
        <v>0</v>
      </c>
      <c r="BF499" s="135">
        <f>IF(N499="snížená",J499,0)</f>
        <v>0</v>
      </c>
      <c r="BG499" s="135">
        <f>IF(N499="zákl. přenesená",J499,0)</f>
        <v>0</v>
      </c>
      <c r="BH499" s="135">
        <f>IF(N499="sníž. přenesená",J499,0)</f>
        <v>0</v>
      </c>
      <c r="BI499" s="135">
        <f>IF(N499="nulová",J499,0)</f>
        <v>0</v>
      </c>
      <c r="BJ499" s="17" t="s">
        <v>78</v>
      </c>
      <c r="BK499" s="135">
        <f>ROUND(I499*H499,2)</f>
        <v>0</v>
      </c>
      <c r="BL499" s="17" t="s">
        <v>243</v>
      </c>
      <c r="BM499" s="134" t="s">
        <v>771</v>
      </c>
    </row>
    <row r="500" spans="2:65" s="1" customFormat="1">
      <c r="B500" s="29"/>
      <c r="D500" s="136" t="s">
        <v>147</v>
      </c>
      <c r="F500" s="137" t="s">
        <v>772</v>
      </c>
      <c r="L500" s="29"/>
      <c r="M500" s="138"/>
      <c r="T500" s="49"/>
      <c r="V500" s="546"/>
      <c r="W500" s="546"/>
      <c r="X500" s="546"/>
      <c r="AT500" s="17" t="s">
        <v>147</v>
      </c>
      <c r="AU500" s="17" t="s">
        <v>80</v>
      </c>
    </row>
    <row r="501" spans="2:65" s="1" customFormat="1" ht="24.2" customHeight="1">
      <c r="B501" s="123"/>
      <c r="C501" s="124">
        <v>124</v>
      </c>
      <c r="D501" s="124" t="s">
        <v>140</v>
      </c>
      <c r="E501" s="125" t="s">
        <v>773</v>
      </c>
      <c r="F501" s="126" t="s">
        <v>774</v>
      </c>
      <c r="G501" s="127" t="s">
        <v>143</v>
      </c>
      <c r="H501" s="128">
        <v>27.18</v>
      </c>
      <c r="I501" s="129"/>
      <c r="J501" s="129">
        <f>ROUND(I501*H501,2)</f>
        <v>0</v>
      </c>
      <c r="K501" s="126" t="s">
        <v>144</v>
      </c>
      <c r="L501" s="29"/>
      <c r="M501" s="130" t="s">
        <v>3</v>
      </c>
      <c r="N501" s="131" t="s">
        <v>41</v>
      </c>
      <c r="O501" s="132">
        <v>0.11600000000000001</v>
      </c>
      <c r="P501" s="132">
        <f>O501*H501</f>
        <v>3.1528800000000001</v>
      </c>
      <c r="Q501" s="132">
        <v>2.0000000000000002E-5</v>
      </c>
      <c r="R501" s="132">
        <f>Q501*H501</f>
        <v>5.4359999999999999E-4</v>
      </c>
      <c r="S501" s="132">
        <v>0</v>
      </c>
      <c r="T501" s="133">
        <f>S501*H501</f>
        <v>0</v>
      </c>
      <c r="V501" s="556">
        <f>J501</f>
        <v>0</v>
      </c>
      <c r="W501" s="546"/>
      <c r="X501" s="546"/>
      <c r="AR501" s="134" t="s">
        <v>243</v>
      </c>
      <c r="AT501" s="134" t="s">
        <v>140</v>
      </c>
      <c r="AU501" s="134" t="s">
        <v>80</v>
      </c>
      <c r="AY501" s="17" t="s">
        <v>137</v>
      </c>
      <c r="BE501" s="135">
        <f>IF(N501="základní",J501,0)</f>
        <v>0</v>
      </c>
      <c r="BF501" s="135">
        <f>IF(N501="snížená",J501,0)</f>
        <v>0</v>
      </c>
      <c r="BG501" s="135">
        <f>IF(N501="zákl. přenesená",J501,0)</f>
        <v>0</v>
      </c>
      <c r="BH501" s="135">
        <f>IF(N501="sníž. přenesená",J501,0)</f>
        <v>0</v>
      </c>
      <c r="BI501" s="135">
        <f>IF(N501="nulová",J501,0)</f>
        <v>0</v>
      </c>
      <c r="BJ501" s="17" t="s">
        <v>78</v>
      </c>
      <c r="BK501" s="135">
        <f>ROUND(I501*H501,2)</f>
        <v>0</v>
      </c>
      <c r="BL501" s="17" t="s">
        <v>243</v>
      </c>
      <c r="BM501" s="134" t="s">
        <v>775</v>
      </c>
    </row>
    <row r="502" spans="2:65" s="1" customFormat="1">
      <c r="B502" s="29"/>
      <c r="D502" s="136" t="s">
        <v>147</v>
      </c>
      <c r="F502" s="137" t="s">
        <v>776</v>
      </c>
      <c r="L502" s="29"/>
      <c r="M502" s="138"/>
      <c r="T502" s="49"/>
      <c r="V502" s="546"/>
      <c r="W502" s="546"/>
      <c r="X502" s="546"/>
      <c r="AT502" s="17" t="s">
        <v>147</v>
      </c>
      <c r="AU502" s="17" t="s">
        <v>80</v>
      </c>
    </row>
    <row r="503" spans="2:65" s="1" customFormat="1" ht="16.5" customHeight="1">
      <c r="B503" s="123"/>
      <c r="C503" s="124">
        <v>125</v>
      </c>
      <c r="D503" s="124" t="s">
        <v>140</v>
      </c>
      <c r="E503" s="125" t="s">
        <v>777</v>
      </c>
      <c r="F503" s="126" t="s">
        <v>778</v>
      </c>
      <c r="G503" s="127" t="s">
        <v>143</v>
      </c>
      <c r="H503" s="128">
        <v>27.18</v>
      </c>
      <c r="I503" s="129"/>
      <c r="J503" s="129">
        <f>ROUND(I503*H503,2)</f>
        <v>0</v>
      </c>
      <c r="K503" s="126" t="s">
        <v>144</v>
      </c>
      <c r="L503" s="29"/>
      <c r="M503" s="130" t="s">
        <v>3</v>
      </c>
      <c r="N503" s="131" t="s">
        <v>41</v>
      </c>
      <c r="O503" s="132">
        <v>1.2E-2</v>
      </c>
      <c r="P503" s="132">
        <f>O503*H503</f>
        <v>0.32616000000000001</v>
      </c>
      <c r="Q503" s="132">
        <v>0</v>
      </c>
      <c r="R503" s="132">
        <f>Q503*H503</f>
        <v>0</v>
      </c>
      <c r="S503" s="132">
        <v>0</v>
      </c>
      <c r="T503" s="133">
        <f>S503*H503</f>
        <v>0</v>
      </c>
      <c r="V503" s="556">
        <f>J503</f>
        <v>0</v>
      </c>
      <c r="W503" s="546"/>
      <c r="X503" s="546"/>
      <c r="AR503" s="134" t="s">
        <v>243</v>
      </c>
      <c r="AT503" s="134" t="s">
        <v>140</v>
      </c>
      <c r="AU503" s="134" t="s">
        <v>80</v>
      </c>
      <c r="AY503" s="17" t="s">
        <v>137</v>
      </c>
      <c r="BE503" s="135">
        <f>IF(N503="základní",J503,0)</f>
        <v>0</v>
      </c>
      <c r="BF503" s="135">
        <f>IF(N503="snížená",J503,0)</f>
        <v>0</v>
      </c>
      <c r="BG503" s="135">
        <f>IF(N503="zákl. přenesená",J503,0)</f>
        <v>0</v>
      </c>
      <c r="BH503" s="135">
        <f>IF(N503="sníž. přenesená",J503,0)</f>
        <v>0</v>
      </c>
      <c r="BI503" s="135">
        <f>IF(N503="nulová",J503,0)</f>
        <v>0</v>
      </c>
      <c r="BJ503" s="17" t="s">
        <v>78</v>
      </c>
      <c r="BK503" s="135">
        <f>ROUND(I503*H503,2)</f>
        <v>0</v>
      </c>
      <c r="BL503" s="17" t="s">
        <v>243</v>
      </c>
      <c r="BM503" s="134" t="s">
        <v>779</v>
      </c>
    </row>
    <row r="504" spans="2:65" s="1" customFormat="1">
      <c r="B504" s="29"/>
      <c r="D504" s="136" t="s">
        <v>147</v>
      </c>
      <c r="F504" s="137" t="s">
        <v>780</v>
      </c>
      <c r="L504" s="29"/>
      <c r="M504" s="138"/>
      <c r="T504" s="49"/>
      <c r="V504" s="546"/>
      <c r="W504" s="546"/>
      <c r="X504" s="546"/>
      <c r="AT504" s="17" t="s">
        <v>147</v>
      </c>
      <c r="AU504" s="17" t="s">
        <v>80</v>
      </c>
    </row>
    <row r="505" spans="2:65" s="1" customFormat="1" ht="16.5" customHeight="1">
      <c r="B505" s="123"/>
      <c r="C505" s="124">
        <v>126</v>
      </c>
      <c r="D505" s="124" t="s">
        <v>140</v>
      </c>
      <c r="E505" s="125" t="s">
        <v>781</v>
      </c>
      <c r="F505" s="126" t="s">
        <v>782</v>
      </c>
      <c r="G505" s="127" t="s">
        <v>143</v>
      </c>
      <c r="H505" s="128">
        <v>27.18</v>
      </c>
      <c r="I505" s="129"/>
      <c r="J505" s="129">
        <f>ROUND(I505*H505,2)</f>
        <v>0</v>
      </c>
      <c r="K505" s="126" t="s">
        <v>144</v>
      </c>
      <c r="L505" s="29"/>
      <c r="M505" s="130" t="s">
        <v>3</v>
      </c>
      <c r="N505" s="131" t="s">
        <v>41</v>
      </c>
      <c r="O505" s="132">
        <v>0.40799999999999997</v>
      </c>
      <c r="P505" s="132">
        <f>O505*H505</f>
        <v>11.08944</v>
      </c>
      <c r="Q505" s="132">
        <v>2.0000000000000002E-5</v>
      </c>
      <c r="R505" s="132">
        <f>Q505*H505</f>
        <v>5.4359999999999999E-4</v>
      </c>
      <c r="S505" s="132">
        <v>0</v>
      </c>
      <c r="T505" s="133">
        <f>S505*H505</f>
        <v>0</v>
      </c>
      <c r="V505" s="556">
        <f>J505</f>
        <v>0</v>
      </c>
      <c r="W505" s="546"/>
      <c r="X505" s="546"/>
      <c r="AR505" s="134" t="s">
        <v>243</v>
      </c>
      <c r="AT505" s="134" t="s">
        <v>140</v>
      </c>
      <c r="AU505" s="134" t="s">
        <v>80</v>
      </c>
      <c r="AY505" s="17" t="s">
        <v>137</v>
      </c>
      <c r="BE505" s="135">
        <f>IF(N505="základní",J505,0)</f>
        <v>0</v>
      </c>
      <c r="BF505" s="135">
        <f>IF(N505="snížená",J505,0)</f>
        <v>0</v>
      </c>
      <c r="BG505" s="135">
        <f>IF(N505="zákl. přenesená",J505,0)</f>
        <v>0</v>
      </c>
      <c r="BH505" s="135">
        <f>IF(N505="sníž. přenesená",J505,0)</f>
        <v>0</v>
      </c>
      <c r="BI505" s="135">
        <f>IF(N505="nulová",J505,0)</f>
        <v>0</v>
      </c>
      <c r="BJ505" s="17" t="s">
        <v>78</v>
      </c>
      <c r="BK505" s="135">
        <f>ROUND(I505*H505,2)</f>
        <v>0</v>
      </c>
      <c r="BL505" s="17" t="s">
        <v>243</v>
      </c>
      <c r="BM505" s="134" t="s">
        <v>783</v>
      </c>
    </row>
    <row r="506" spans="2:65" s="1" customFormat="1">
      <c r="B506" s="29"/>
      <c r="D506" s="136" t="s">
        <v>147</v>
      </c>
      <c r="F506" s="137" t="s">
        <v>784</v>
      </c>
      <c r="L506" s="29"/>
      <c r="M506" s="138"/>
      <c r="T506" s="49"/>
      <c r="V506" s="546"/>
      <c r="W506" s="546"/>
      <c r="X506" s="546"/>
      <c r="AT506" s="17" t="s">
        <v>147</v>
      </c>
      <c r="AU506" s="17" t="s">
        <v>80</v>
      </c>
    </row>
    <row r="507" spans="2:65" s="12" customFormat="1">
      <c r="B507" s="139"/>
      <c r="D507" s="140" t="s">
        <v>149</v>
      </c>
      <c r="E507" s="141" t="s">
        <v>3</v>
      </c>
      <c r="F507" s="142" t="s">
        <v>785</v>
      </c>
      <c r="H507" s="141" t="s">
        <v>3</v>
      </c>
      <c r="L507" s="139"/>
      <c r="M507" s="143"/>
      <c r="T507" s="144"/>
      <c r="V507" s="553"/>
      <c r="W507" s="553"/>
      <c r="X507" s="553"/>
      <c r="AT507" s="141" t="s">
        <v>149</v>
      </c>
      <c r="AU507" s="141" t="s">
        <v>80</v>
      </c>
      <c r="AV507" s="12" t="s">
        <v>78</v>
      </c>
      <c r="AW507" s="12" t="s">
        <v>30</v>
      </c>
      <c r="AX507" s="12" t="s">
        <v>70</v>
      </c>
      <c r="AY507" s="141" t="s">
        <v>137</v>
      </c>
    </row>
    <row r="508" spans="2:65" s="13" customFormat="1">
      <c r="B508" s="145"/>
      <c r="D508" s="140" t="s">
        <v>149</v>
      </c>
      <c r="E508" s="146" t="s">
        <v>3</v>
      </c>
      <c r="F508" s="147" t="s">
        <v>786</v>
      </c>
      <c r="H508" s="148">
        <v>2.7</v>
      </c>
      <c r="L508" s="145"/>
      <c r="M508" s="149"/>
      <c r="T508" s="150"/>
      <c r="V508" s="554"/>
      <c r="W508" s="554"/>
      <c r="X508" s="554"/>
      <c r="AT508" s="146" t="s">
        <v>149</v>
      </c>
      <c r="AU508" s="146" t="s">
        <v>80</v>
      </c>
      <c r="AV508" s="13" t="s">
        <v>80</v>
      </c>
      <c r="AW508" s="13" t="s">
        <v>30</v>
      </c>
      <c r="AX508" s="13" t="s">
        <v>70</v>
      </c>
      <c r="AY508" s="146" t="s">
        <v>137</v>
      </c>
    </row>
    <row r="509" spans="2:65" s="12" customFormat="1">
      <c r="B509" s="139"/>
      <c r="D509" s="140" t="s">
        <v>149</v>
      </c>
      <c r="E509" s="141" t="s">
        <v>3</v>
      </c>
      <c r="F509" s="142" t="s">
        <v>787</v>
      </c>
      <c r="H509" s="141" t="s">
        <v>3</v>
      </c>
      <c r="L509" s="139"/>
      <c r="M509" s="143"/>
      <c r="T509" s="144"/>
      <c r="V509" s="553"/>
      <c r="W509" s="553"/>
      <c r="X509" s="553"/>
      <c r="AT509" s="141" t="s">
        <v>149</v>
      </c>
      <c r="AU509" s="141" t="s">
        <v>80</v>
      </c>
      <c r="AV509" s="12" t="s">
        <v>78</v>
      </c>
      <c r="AW509" s="12" t="s">
        <v>30</v>
      </c>
      <c r="AX509" s="12" t="s">
        <v>70</v>
      </c>
      <c r="AY509" s="141" t="s">
        <v>137</v>
      </c>
    </row>
    <row r="510" spans="2:65" s="13" customFormat="1">
      <c r="B510" s="145"/>
      <c r="D510" s="140" t="s">
        <v>149</v>
      </c>
      <c r="E510" s="146" t="s">
        <v>3</v>
      </c>
      <c r="F510" s="147" t="s">
        <v>522</v>
      </c>
      <c r="H510" s="148">
        <v>24.48</v>
      </c>
      <c r="L510" s="145"/>
      <c r="M510" s="149"/>
      <c r="T510" s="150"/>
      <c r="V510" s="554"/>
      <c r="W510" s="554"/>
      <c r="X510" s="554"/>
      <c r="AT510" s="146" t="s">
        <v>149</v>
      </c>
      <c r="AU510" s="146" t="s">
        <v>80</v>
      </c>
      <c r="AV510" s="13" t="s">
        <v>80</v>
      </c>
      <c r="AW510" s="13" t="s">
        <v>30</v>
      </c>
      <c r="AX510" s="13" t="s">
        <v>70</v>
      </c>
      <c r="AY510" s="146" t="s">
        <v>137</v>
      </c>
    </row>
    <row r="511" spans="2:65" s="14" customFormat="1">
      <c r="B511" s="160"/>
      <c r="D511" s="140" t="s">
        <v>149</v>
      </c>
      <c r="E511" s="161" t="s">
        <v>3</v>
      </c>
      <c r="F511" s="162" t="s">
        <v>186</v>
      </c>
      <c r="H511" s="163">
        <v>27.18</v>
      </c>
      <c r="L511" s="160"/>
      <c r="M511" s="164"/>
      <c r="T511" s="165"/>
      <c r="V511" s="557"/>
      <c r="W511" s="557"/>
      <c r="X511" s="557"/>
      <c r="AT511" s="161" t="s">
        <v>149</v>
      </c>
      <c r="AU511" s="161" t="s">
        <v>80</v>
      </c>
      <c r="AV511" s="14" t="s">
        <v>145</v>
      </c>
      <c r="AW511" s="14" t="s">
        <v>30</v>
      </c>
      <c r="AX511" s="14" t="s">
        <v>78</v>
      </c>
      <c r="AY511" s="161" t="s">
        <v>137</v>
      </c>
    </row>
    <row r="512" spans="2:65" s="1" customFormat="1" ht="16.5" customHeight="1">
      <c r="B512" s="123"/>
      <c r="C512" s="124">
        <v>127</v>
      </c>
      <c r="D512" s="124" t="s">
        <v>140</v>
      </c>
      <c r="E512" s="125" t="s">
        <v>788</v>
      </c>
      <c r="F512" s="126" t="s">
        <v>789</v>
      </c>
      <c r="G512" s="127" t="s">
        <v>143</v>
      </c>
      <c r="H512" s="128">
        <v>27.18</v>
      </c>
      <c r="I512" s="129"/>
      <c r="J512" s="129">
        <f>ROUND(I512*H512,2)</f>
        <v>0</v>
      </c>
      <c r="K512" s="126" t="s">
        <v>144</v>
      </c>
      <c r="L512" s="29"/>
      <c r="M512" s="130" t="s">
        <v>3</v>
      </c>
      <c r="N512" s="131" t="s">
        <v>41</v>
      </c>
      <c r="O512" s="132">
        <v>0.13800000000000001</v>
      </c>
      <c r="P512" s="132">
        <f>O512*H512</f>
        <v>3.7508400000000002</v>
      </c>
      <c r="Q512" s="132">
        <v>1.7000000000000001E-4</v>
      </c>
      <c r="R512" s="132">
        <f>Q512*H512</f>
        <v>4.6205999999999999E-3</v>
      </c>
      <c r="S512" s="132">
        <v>0</v>
      </c>
      <c r="T512" s="133">
        <f>S512*H512</f>
        <v>0</v>
      </c>
      <c r="V512" s="556">
        <f>J512</f>
        <v>0</v>
      </c>
      <c r="W512" s="546"/>
      <c r="X512" s="546"/>
      <c r="AR512" s="134" t="s">
        <v>243</v>
      </c>
      <c r="AT512" s="134" t="s">
        <v>140</v>
      </c>
      <c r="AU512" s="134" t="s">
        <v>80</v>
      </c>
      <c r="AY512" s="17" t="s">
        <v>137</v>
      </c>
      <c r="BE512" s="135">
        <f>IF(N512="základní",J512,0)</f>
        <v>0</v>
      </c>
      <c r="BF512" s="135">
        <f>IF(N512="snížená",J512,0)</f>
        <v>0</v>
      </c>
      <c r="BG512" s="135">
        <f>IF(N512="zákl. přenesená",J512,0)</f>
        <v>0</v>
      </c>
      <c r="BH512" s="135">
        <f>IF(N512="sníž. přenesená",J512,0)</f>
        <v>0</v>
      </c>
      <c r="BI512" s="135">
        <f>IF(N512="nulová",J512,0)</f>
        <v>0</v>
      </c>
      <c r="BJ512" s="17" t="s">
        <v>78</v>
      </c>
      <c r="BK512" s="135">
        <f>ROUND(I512*H512,2)</f>
        <v>0</v>
      </c>
      <c r="BL512" s="17" t="s">
        <v>243</v>
      </c>
      <c r="BM512" s="134" t="s">
        <v>790</v>
      </c>
    </row>
    <row r="513" spans="2:65" s="1" customFormat="1">
      <c r="B513" s="29"/>
      <c r="D513" s="136" t="s">
        <v>147</v>
      </c>
      <c r="F513" s="137" t="s">
        <v>791</v>
      </c>
      <c r="L513" s="29"/>
      <c r="M513" s="138"/>
      <c r="T513" s="49"/>
      <c r="V513" s="546"/>
      <c r="W513" s="546"/>
      <c r="X513" s="546"/>
      <c r="AT513" s="17" t="s">
        <v>147</v>
      </c>
      <c r="AU513" s="17" t="s">
        <v>80</v>
      </c>
    </row>
    <row r="514" spans="2:65" s="1" customFormat="1" ht="16.5" customHeight="1">
      <c r="B514" s="123"/>
      <c r="C514" s="124">
        <v>128</v>
      </c>
      <c r="D514" s="124" t="s">
        <v>140</v>
      </c>
      <c r="E514" s="125" t="s">
        <v>792</v>
      </c>
      <c r="F514" s="126" t="s">
        <v>793</v>
      </c>
      <c r="G514" s="127" t="s">
        <v>143</v>
      </c>
      <c r="H514" s="128">
        <v>27.18</v>
      </c>
      <c r="I514" s="129"/>
      <c r="J514" s="129">
        <f>ROUND(I514*H514,2)</f>
        <v>0</v>
      </c>
      <c r="K514" s="126" t="s">
        <v>144</v>
      </c>
      <c r="L514" s="29"/>
      <c r="M514" s="130" t="s">
        <v>3</v>
      </c>
      <c r="N514" s="131" t="s">
        <v>41</v>
      </c>
      <c r="O514" s="132">
        <v>0.155</v>
      </c>
      <c r="P514" s="132">
        <f>O514*H514</f>
        <v>4.2129000000000003</v>
      </c>
      <c r="Q514" s="132">
        <v>1.2999999999999999E-4</v>
      </c>
      <c r="R514" s="132">
        <f>Q514*H514</f>
        <v>3.5333999999999995E-3</v>
      </c>
      <c r="S514" s="132">
        <v>0</v>
      </c>
      <c r="T514" s="133">
        <f>S514*H514</f>
        <v>0</v>
      </c>
      <c r="V514" s="556">
        <f>J514</f>
        <v>0</v>
      </c>
      <c r="W514" s="546"/>
      <c r="X514" s="546"/>
      <c r="AR514" s="134" t="s">
        <v>243</v>
      </c>
      <c r="AT514" s="134" t="s">
        <v>140</v>
      </c>
      <c r="AU514" s="134" t="s">
        <v>80</v>
      </c>
      <c r="AY514" s="17" t="s">
        <v>137</v>
      </c>
      <c r="BE514" s="135">
        <f>IF(N514="základní",J514,0)</f>
        <v>0</v>
      </c>
      <c r="BF514" s="135">
        <f>IF(N514="snížená",J514,0)</f>
        <v>0</v>
      </c>
      <c r="BG514" s="135">
        <f>IF(N514="zákl. přenesená",J514,0)</f>
        <v>0</v>
      </c>
      <c r="BH514" s="135">
        <f>IF(N514="sníž. přenesená",J514,0)</f>
        <v>0</v>
      </c>
      <c r="BI514" s="135">
        <f>IF(N514="nulová",J514,0)</f>
        <v>0</v>
      </c>
      <c r="BJ514" s="17" t="s">
        <v>78</v>
      </c>
      <c r="BK514" s="135">
        <f>ROUND(I514*H514,2)</f>
        <v>0</v>
      </c>
      <c r="BL514" s="17" t="s">
        <v>243</v>
      </c>
      <c r="BM514" s="134" t="s">
        <v>794</v>
      </c>
    </row>
    <row r="515" spans="2:65" s="1" customFormat="1">
      <c r="B515" s="29"/>
      <c r="D515" s="136" t="s">
        <v>147</v>
      </c>
      <c r="F515" s="137" t="s">
        <v>795</v>
      </c>
      <c r="L515" s="29"/>
      <c r="M515" s="138"/>
      <c r="T515" s="49"/>
      <c r="V515" s="546"/>
      <c r="W515" s="546"/>
      <c r="X515" s="546"/>
      <c r="AT515" s="17" t="s">
        <v>147</v>
      </c>
      <c r="AU515" s="17" t="s">
        <v>80</v>
      </c>
    </row>
    <row r="516" spans="2:65" s="1" customFormat="1" ht="16.5" customHeight="1">
      <c r="B516" s="123"/>
      <c r="C516" s="124">
        <v>129</v>
      </c>
      <c r="D516" s="124" t="s">
        <v>140</v>
      </c>
      <c r="E516" s="125" t="s">
        <v>796</v>
      </c>
      <c r="F516" s="126" t="s">
        <v>797</v>
      </c>
      <c r="G516" s="127" t="s">
        <v>143</v>
      </c>
      <c r="H516" s="128">
        <v>27.18</v>
      </c>
      <c r="I516" s="129"/>
      <c r="J516" s="129">
        <f>ROUND(I516*H516,2)</f>
        <v>0</v>
      </c>
      <c r="K516" s="126" t="s">
        <v>144</v>
      </c>
      <c r="L516" s="29"/>
      <c r="M516" s="130" t="s">
        <v>3</v>
      </c>
      <c r="N516" s="131" t="s">
        <v>41</v>
      </c>
      <c r="O516" s="132">
        <v>0.16600000000000001</v>
      </c>
      <c r="P516" s="132">
        <f>O516*H516</f>
        <v>4.5118800000000006</v>
      </c>
      <c r="Q516" s="132">
        <v>1.2E-4</v>
      </c>
      <c r="R516" s="132">
        <f>Q516*H516</f>
        <v>3.2615999999999999E-3</v>
      </c>
      <c r="S516" s="132">
        <v>0</v>
      </c>
      <c r="T516" s="133">
        <f>S516*H516</f>
        <v>0</v>
      </c>
      <c r="V516" s="556">
        <f>J516</f>
        <v>0</v>
      </c>
      <c r="W516" s="546"/>
      <c r="X516" s="546"/>
      <c r="AR516" s="134" t="s">
        <v>243</v>
      </c>
      <c r="AT516" s="134" t="s">
        <v>140</v>
      </c>
      <c r="AU516" s="134" t="s">
        <v>80</v>
      </c>
      <c r="AY516" s="17" t="s">
        <v>137</v>
      </c>
      <c r="BE516" s="135">
        <f>IF(N516="základní",J516,0)</f>
        <v>0</v>
      </c>
      <c r="BF516" s="135">
        <f>IF(N516="snížená",J516,0)</f>
        <v>0</v>
      </c>
      <c r="BG516" s="135">
        <f>IF(N516="zákl. přenesená",J516,0)</f>
        <v>0</v>
      </c>
      <c r="BH516" s="135">
        <f>IF(N516="sníž. přenesená",J516,0)</f>
        <v>0</v>
      </c>
      <c r="BI516" s="135">
        <f>IF(N516="nulová",J516,0)</f>
        <v>0</v>
      </c>
      <c r="BJ516" s="17" t="s">
        <v>78</v>
      </c>
      <c r="BK516" s="135">
        <f>ROUND(I516*H516,2)</f>
        <v>0</v>
      </c>
      <c r="BL516" s="17" t="s">
        <v>243</v>
      </c>
      <c r="BM516" s="134" t="s">
        <v>798</v>
      </c>
    </row>
    <row r="517" spans="2:65" s="1" customFormat="1">
      <c r="B517" s="29"/>
      <c r="D517" s="136" t="s">
        <v>147</v>
      </c>
      <c r="F517" s="137" t="s">
        <v>799</v>
      </c>
      <c r="L517" s="29"/>
      <c r="M517" s="138"/>
      <c r="T517" s="49"/>
      <c r="V517" s="546"/>
      <c r="W517" s="546"/>
      <c r="X517" s="546"/>
      <c r="AT517" s="17" t="s">
        <v>147</v>
      </c>
      <c r="AU517" s="17" t="s">
        <v>80</v>
      </c>
    </row>
    <row r="518" spans="2:65" s="1" customFormat="1" ht="24.2" customHeight="1">
      <c r="B518" s="123"/>
      <c r="C518" s="124">
        <v>130</v>
      </c>
      <c r="D518" s="124" t="s">
        <v>140</v>
      </c>
      <c r="E518" s="125" t="s">
        <v>800</v>
      </c>
      <c r="F518" s="126" t="s">
        <v>801</v>
      </c>
      <c r="G518" s="127" t="s">
        <v>143</v>
      </c>
      <c r="H518" s="128">
        <v>27.18</v>
      </c>
      <c r="I518" s="129"/>
      <c r="J518" s="129">
        <f>ROUND(I518*H518,2)</f>
        <v>0</v>
      </c>
      <c r="K518" s="126" t="s">
        <v>144</v>
      </c>
      <c r="L518" s="29"/>
      <c r="M518" s="130" t="s">
        <v>3</v>
      </c>
      <c r="N518" s="131" t="s">
        <v>41</v>
      </c>
      <c r="O518" s="132">
        <v>0.192</v>
      </c>
      <c r="P518" s="132">
        <f>O518*H518</f>
        <v>5.2185600000000001</v>
      </c>
      <c r="Q518" s="132">
        <v>2.1000000000000001E-4</v>
      </c>
      <c r="R518" s="132">
        <f>Q518*H518</f>
        <v>5.7077999999999999E-3</v>
      </c>
      <c r="S518" s="132">
        <v>0</v>
      </c>
      <c r="T518" s="133">
        <f>S518*H518</f>
        <v>0</v>
      </c>
      <c r="V518" s="556">
        <f>J518</f>
        <v>0</v>
      </c>
      <c r="W518" s="546"/>
      <c r="X518" s="546"/>
      <c r="AR518" s="134" t="s">
        <v>243</v>
      </c>
      <c r="AT518" s="134" t="s">
        <v>140</v>
      </c>
      <c r="AU518" s="134" t="s">
        <v>80</v>
      </c>
      <c r="AY518" s="17" t="s">
        <v>137</v>
      </c>
      <c r="BE518" s="135">
        <f>IF(N518="základní",J518,0)</f>
        <v>0</v>
      </c>
      <c r="BF518" s="135">
        <f>IF(N518="snížená",J518,0)</f>
        <v>0</v>
      </c>
      <c r="BG518" s="135">
        <f>IF(N518="zákl. přenesená",J518,0)</f>
        <v>0</v>
      </c>
      <c r="BH518" s="135">
        <f>IF(N518="sníž. přenesená",J518,0)</f>
        <v>0</v>
      </c>
      <c r="BI518" s="135">
        <f>IF(N518="nulová",J518,0)</f>
        <v>0</v>
      </c>
      <c r="BJ518" s="17" t="s">
        <v>78</v>
      </c>
      <c r="BK518" s="135">
        <f>ROUND(I518*H518,2)</f>
        <v>0</v>
      </c>
      <c r="BL518" s="17" t="s">
        <v>243</v>
      </c>
      <c r="BM518" s="134" t="s">
        <v>802</v>
      </c>
    </row>
    <row r="519" spans="2:65" s="1" customFormat="1">
      <c r="B519" s="29"/>
      <c r="D519" s="136" t="s">
        <v>147</v>
      </c>
      <c r="F519" s="137" t="s">
        <v>803</v>
      </c>
      <c r="L519" s="29"/>
      <c r="M519" s="138"/>
      <c r="T519" s="49"/>
      <c r="V519" s="546"/>
      <c r="W519" s="546"/>
      <c r="X519" s="546"/>
      <c r="AT519" s="17" t="s">
        <v>147</v>
      </c>
      <c r="AU519" s="17" t="s">
        <v>80</v>
      </c>
    </row>
    <row r="520" spans="2:65" s="1" customFormat="1" ht="21.75" customHeight="1">
      <c r="B520" s="123"/>
      <c r="C520" s="124">
        <v>131</v>
      </c>
      <c r="D520" s="124" t="s">
        <v>140</v>
      </c>
      <c r="E520" s="125" t="s">
        <v>804</v>
      </c>
      <c r="F520" s="126" t="s">
        <v>805</v>
      </c>
      <c r="G520" s="127" t="s">
        <v>143</v>
      </c>
      <c r="H520" s="128">
        <v>23.364000000000001</v>
      </c>
      <c r="I520" s="129"/>
      <c r="J520" s="129">
        <f>ROUND(I520*H520,2)</f>
        <v>0</v>
      </c>
      <c r="K520" s="126" t="s">
        <v>144</v>
      </c>
      <c r="L520" s="29"/>
      <c r="M520" s="130" t="s">
        <v>3</v>
      </c>
      <c r="N520" s="131" t="s">
        <v>41</v>
      </c>
      <c r="O520" s="132">
        <v>0.1</v>
      </c>
      <c r="P520" s="132">
        <f>O520*H520</f>
        <v>2.3364000000000003</v>
      </c>
      <c r="Q520" s="132">
        <v>6.9999999999999994E-5</v>
      </c>
      <c r="R520" s="132">
        <f>Q520*H520</f>
        <v>1.6354799999999999E-3</v>
      </c>
      <c r="S520" s="132">
        <v>0</v>
      </c>
      <c r="T520" s="133">
        <f>S520*H520</f>
        <v>0</v>
      </c>
      <c r="V520" s="556">
        <f>J520</f>
        <v>0</v>
      </c>
      <c r="W520" s="546"/>
      <c r="X520" s="546"/>
      <c r="AR520" s="134" t="s">
        <v>243</v>
      </c>
      <c r="AT520" s="134" t="s">
        <v>140</v>
      </c>
      <c r="AU520" s="134" t="s">
        <v>80</v>
      </c>
      <c r="AY520" s="17" t="s">
        <v>137</v>
      </c>
      <c r="BE520" s="135">
        <f>IF(N520="základní",J520,0)</f>
        <v>0</v>
      </c>
      <c r="BF520" s="135">
        <f>IF(N520="snížená",J520,0)</f>
        <v>0</v>
      </c>
      <c r="BG520" s="135">
        <f>IF(N520="zákl. přenesená",J520,0)</f>
        <v>0</v>
      </c>
      <c r="BH520" s="135">
        <f>IF(N520="sníž. přenesená",J520,0)</f>
        <v>0</v>
      </c>
      <c r="BI520" s="135">
        <f>IF(N520="nulová",J520,0)</f>
        <v>0</v>
      </c>
      <c r="BJ520" s="17" t="s">
        <v>78</v>
      </c>
      <c r="BK520" s="135">
        <f>ROUND(I520*H520,2)</f>
        <v>0</v>
      </c>
      <c r="BL520" s="17" t="s">
        <v>243</v>
      </c>
      <c r="BM520" s="134" t="s">
        <v>806</v>
      </c>
    </row>
    <row r="521" spans="2:65" s="1" customFormat="1">
      <c r="B521" s="29"/>
      <c r="D521" s="136" t="s">
        <v>147</v>
      </c>
      <c r="F521" s="137" t="s">
        <v>807</v>
      </c>
      <c r="L521" s="29"/>
      <c r="M521" s="138"/>
      <c r="T521" s="49"/>
      <c r="V521" s="546"/>
      <c r="W521" s="546"/>
      <c r="X521" s="546"/>
      <c r="AT521" s="17" t="s">
        <v>147</v>
      </c>
      <c r="AU521" s="17" t="s">
        <v>80</v>
      </c>
    </row>
    <row r="522" spans="2:65" s="1" customFormat="1" ht="24.2" customHeight="1">
      <c r="B522" s="123"/>
      <c r="C522" s="124">
        <v>132</v>
      </c>
      <c r="D522" s="124" t="s">
        <v>140</v>
      </c>
      <c r="E522" s="125" t="s">
        <v>808</v>
      </c>
      <c r="F522" s="126" t="s">
        <v>809</v>
      </c>
      <c r="G522" s="127" t="s">
        <v>143</v>
      </c>
      <c r="H522" s="128">
        <v>23.364000000000001</v>
      </c>
      <c r="I522" s="129"/>
      <c r="J522" s="129">
        <f>ROUND(I522*H522,2)</f>
        <v>0</v>
      </c>
      <c r="K522" s="126" t="s">
        <v>144</v>
      </c>
      <c r="L522" s="29"/>
      <c r="M522" s="130" t="s">
        <v>3</v>
      </c>
      <c r="N522" s="131" t="s">
        <v>41</v>
      </c>
      <c r="O522" s="132">
        <v>0.13300000000000001</v>
      </c>
      <c r="P522" s="132">
        <f>O522*H522</f>
        <v>3.1074120000000001</v>
      </c>
      <c r="Q522" s="132">
        <v>8.0000000000000007E-5</v>
      </c>
      <c r="R522" s="132">
        <f>Q522*H522</f>
        <v>1.8691200000000002E-3</v>
      </c>
      <c r="S522" s="132">
        <v>0</v>
      </c>
      <c r="T522" s="133">
        <f>S522*H522</f>
        <v>0</v>
      </c>
      <c r="V522" s="556">
        <f>J522</f>
        <v>0</v>
      </c>
      <c r="W522" s="546"/>
      <c r="X522" s="546"/>
      <c r="AR522" s="134" t="s">
        <v>243</v>
      </c>
      <c r="AT522" s="134" t="s">
        <v>140</v>
      </c>
      <c r="AU522" s="134" t="s">
        <v>80</v>
      </c>
      <c r="AY522" s="17" t="s">
        <v>137</v>
      </c>
      <c r="BE522" s="135">
        <f>IF(N522="základní",J522,0)</f>
        <v>0</v>
      </c>
      <c r="BF522" s="135">
        <f>IF(N522="snížená",J522,0)</f>
        <v>0</v>
      </c>
      <c r="BG522" s="135">
        <f>IF(N522="zákl. přenesená",J522,0)</f>
        <v>0</v>
      </c>
      <c r="BH522" s="135">
        <f>IF(N522="sníž. přenesená",J522,0)</f>
        <v>0</v>
      </c>
      <c r="BI522" s="135">
        <f>IF(N522="nulová",J522,0)</f>
        <v>0</v>
      </c>
      <c r="BJ522" s="17" t="s">
        <v>78</v>
      </c>
      <c r="BK522" s="135">
        <f>ROUND(I522*H522,2)</f>
        <v>0</v>
      </c>
      <c r="BL522" s="17" t="s">
        <v>243</v>
      </c>
      <c r="BM522" s="134" t="s">
        <v>810</v>
      </c>
    </row>
    <row r="523" spans="2:65" s="1" customFormat="1">
      <c r="B523" s="29"/>
      <c r="D523" s="136" t="s">
        <v>147</v>
      </c>
      <c r="F523" s="137" t="s">
        <v>811</v>
      </c>
      <c r="L523" s="29"/>
      <c r="M523" s="138"/>
      <c r="T523" s="49"/>
      <c r="V523" s="546"/>
      <c r="W523" s="546"/>
      <c r="X523" s="546"/>
      <c r="AT523" s="17" t="s">
        <v>147</v>
      </c>
      <c r="AU523" s="17" t="s">
        <v>80</v>
      </c>
    </row>
    <row r="524" spans="2:65" s="1" customFormat="1" ht="16.5" customHeight="1">
      <c r="B524" s="123"/>
      <c r="C524" s="124">
        <v>133</v>
      </c>
      <c r="D524" s="124" t="s">
        <v>140</v>
      </c>
      <c r="E524" s="125" t="s">
        <v>812</v>
      </c>
      <c r="F524" s="126" t="s">
        <v>813</v>
      </c>
      <c r="G524" s="127" t="s">
        <v>143</v>
      </c>
      <c r="H524" s="128">
        <v>23.364000000000001</v>
      </c>
      <c r="I524" s="129"/>
      <c r="J524" s="129">
        <f>ROUND(I524*H524,2)</f>
        <v>0</v>
      </c>
      <c r="K524" s="126" t="s">
        <v>144</v>
      </c>
      <c r="L524" s="29"/>
      <c r="M524" s="130" t="s">
        <v>3</v>
      </c>
      <c r="N524" s="131" t="s">
        <v>41</v>
      </c>
      <c r="O524" s="132">
        <v>0.249</v>
      </c>
      <c r="P524" s="132">
        <f>O524*H524</f>
        <v>5.8176360000000003</v>
      </c>
      <c r="Q524" s="132">
        <v>1.1E-4</v>
      </c>
      <c r="R524" s="132">
        <f>Q524*H524</f>
        <v>2.57004E-3</v>
      </c>
      <c r="S524" s="132">
        <v>0</v>
      </c>
      <c r="T524" s="133">
        <f>S524*H524</f>
        <v>0</v>
      </c>
      <c r="V524" s="556">
        <f>J524</f>
        <v>0</v>
      </c>
      <c r="W524" s="546"/>
      <c r="X524" s="546"/>
      <c r="AR524" s="134" t="s">
        <v>243</v>
      </c>
      <c r="AT524" s="134" t="s">
        <v>140</v>
      </c>
      <c r="AU524" s="134" t="s">
        <v>80</v>
      </c>
      <c r="AY524" s="17" t="s">
        <v>137</v>
      </c>
      <c r="BE524" s="135">
        <f>IF(N524="základní",J524,0)</f>
        <v>0</v>
      </c>
      <c r="BF524" s="135">
        <f>IF(N524="snížená",J524,0)</f>
        <v>0</v>
      </c>
      <c r="BG524" s="135">
        <f>IF(N524="zákl. přenesená",J524,0)</f>
        <v>0</v>
      </c>
      <c r="BH524" s="135">
        <f>IF(N524="sníž. přenesená",J524,0)</f>
        <v>0</v>
      </c>
      <c r="BI524" s="135">
        <f>IF(N524="nulová",J524,0)</f>
        <v>0</v>
      </c>
      <c r="BJ524" s="17" t="s">
        <v>78</v>
      </c>
      <c r="BK524" s="135">
        <f>ROUND(I524*H524,2)</f>
        <v>0</v>
      </c>
      <c r="BL524" s="17" t="s">
        <v>243</v>
      </c>
      <c r="BM524" s="134" t="s">
        <v>814</v>
      </c>
    </row>
    <row r="525" spans="2:65" s="1" customFormat="1">
      <c r="B525" s="29"/>
      <c r="D525" s="136" t="s">
        <v>147</v>
      </c>
      <c r="F525" s="137" t="s">
        <v>815</v>
      </c>
      <c r="L525" s="29"/>
      <c r="M525" s="138"/>
      <c r="T525" s="49"/>
      <c r="V525" s="546"/>
      <c r="W525" s="546"/>
      <c r="X525" s="546"/>
      <c r="AT525" s="17" t="s">
        <v>147</v>
      </c>
      <c r="AU525" s="17" t="s">
        <v>80</v>
      </c>
    </row>
    <row r="526" spans="2:65" s="12" customFormat="1">
      <c r="B526" s="139"/>
      <c r="D526" s="140" t="s">
        <v>149</v>
      </c>
      <c r="E526" s="141" t="s">
        <v>3</v>
      </c>
      <c r="F526" s="142" t="s">
        <v>816</v>
      </c>
      <c r="H526" s="141" t="s">
        <v>3</v>
      </c>
      <c r="L526" s="139"/>
      <c r="M526" s="143"/>
      <c r="T526" s="144"/>
      <c r="V526" s="553"/>
      <c r="W526" s="553"/>
      <c r="X526" s="553"/>
      <c r="AT526" s="141" t="s">
        <v>149</v>
      </c>
      <c r="AU526" s="141" t="s">
        <v>80</v>
      </c>
      <c r="AV526" s="12" t="s">
        <v>78</v>
      </c>
      <c r="AW526" s="12" t="s">
        <v>30</v>
      </c>
      <c r="AX526" s="12" t="s">
        <v>70</v>
      </c>
      <c r="AY526" s="141" t="s">
        <v>137</v>
      </c>
    </row>
    <row r="527" spans="2:65" s="13" customFormat="1">
      <c r="B527" s="145"/>
      <c r="D527" s="140" t="s">
        <v>149</v>
      </c>
      <c r="E527" s="146" t="s">
        <v>3</v>
      </c>
      <c r="F527" s="147" t="s">
        <v>817</v>
      </c>
      <c r="H527" s="148">
        <v>23.364000000000001</v>
      </c>
      <c r="L527" s="145"/>
      <c r="M527" s="149"/>
      <c r="T527" s="150"/>
      <c r="V527" s="554"/>
      <c r="W527" s="554"/>
      <c r="X527" s="554"/>
      <c r="AT527" s="146" t="s">
        <v>149</v>
      </c>
      <c r="AU527" s="146" t="s">
        <v>80</v>
      </c>
      <c r="AV527" s="13" t="s">
        <v>80</v>
      </c>
      <c r="AW527" s="13" t="s">
        <v>30</v>
      </c>
      <c r="AX527" s="13" t="s">
        <v>78</v>
      </c>
      <c r="AY527" s="146" t="s">
        <v>137</v>
      </c>
    </row>
    <row r="528" spans="2:65" s="1" customFormat="1" ht="16.5" customHeight="1">
      <c r="B528" s="123"/>
      <c r="C528" s="124">
        <v>134</v>
      </c>
      <c r="D528" s="124" t="s">
        <v>140</v>
      </c>
      <c r="E528" s="125" t="s">
        <v>818</v>
      </c>
      <c r="F528" s="126" t="s">
        <v>819</v>
      </c>
      <c r="G528" s="127" t="s">
        <v>143</v>
      </c>
      <c r="H528" s="128">
        <v>23.364000000000001</v>
      </c>
      <c r="I528" s="129"/>
      <c r="J528" s="129">
        <f>ROUND(I528*H528,2)</f>
        <v>0</v>
      </c>
      <c r="K528" s="126" t="s">
        <v>144</v>
      </c>
      <c r="L528" s="29"/>
      <c r="M528" s="130" t="s">
        <v>3</v>
      </c>
      <c r="N528" s="131" t="s">
        <v>41</v>
      </c>
      <c r="O528" s="132">
        <v>0.184</v>
      </c>
      <c r="P528" s="132">
        <f>O528*H528</f>
        <v>4.2989759999999997</v>
      </c>
      <c r="Q528" s="132">
        <v>1.7000000000000001E-4</v>
      </c>
      <c r="R528" s="132">
        <f>Q528*H528</f>
        <v>3.9718800000000005E-3</v>
      </c>
      <c r="S528" s="132">
        <v>0</v>
      </c>
      <c r="T528" s="133">
        <f>S528*H528</f>
        <v>0</v>
      </c>
      <c r="V528" s="556">
        <f>J528</f>
        <v>0</v>
      </c>
      <c r="W528" s="546"/>
      <c r="X528" s="546"/>
      <c r="AR528" s="134" t="s">
        <v>243</v>
      </c>
      <c r="AT528" s="134" t="s">
        <v>140</v>
      </c>
      <c r="AU528" s="134" t="s">
        <v>80</v>
      </c>
      <c r="AY528" s="17" t="s">
        <v>137</v>
      </c>
      <c r="BE528" s="135">
        <f>IF(N528="základní",J528,0)</f>
        <v>0</v>
      </c>
      <c r="BF528" s="135">
        <f>IF(N528="snížená",J528,0)</f>
        <v>0</v>
      </c>
      <c r="BG528" s="135">
        <f>IF(N528="zákl. přenesená",J528,0)</f>
        <v>0</v>
      </c>
      <c r="BH528" s="135">
        <f>IF(N528="sníž. přenesená",J528,0)</f>
        <v>0</v>
      </c>
      <c r="BI528" s="135">
        <f>IF(N528="nulová",J528,0)</f>
        <v>0</v>
      </c>
      <c r="BJ528" s="17" t="s">
        <v>78</v>
      </c>
      <c r="BK528" s="135">
        <f>ROUND(I528*H528,2)</f>
        <v>0</v>
      </c>
      <c r="BL528" s="17" t="s">
        <v>243</v>
      </c>
      <c r="BM528" s="134" t="s">
        <v>820</v>
      </c>
    </row>
    <row r="529" spans="2:65" s="1" customFormat="1">
      <c r="B529" s="29"/>
      <c r="D529" s="136" t="s">
        <v>147</v>
      </c>
      <c r="F529" s="137" t="s">
        <v>821</v>
      </c>
      <c r="L529" s="29"/>
      <c r="M529" s="138"/>
      <c r="T529" s="49"/>
      <c r="V529" s="546"/>
      <c r="W529" s="546"/>
      <c r="X529" s="546"/>
      <c r="AT529" s="17" t="s">
        <v>147</v>
      </c>
      <c r="AU529" s="17" t="s">
        <v>80</v>
      </c>
    </row>
    <row r="530" spans="2:65" s="1" customFormat="1" ht="16.5" customHeight="1">
      <c r="B530" s="123"/>
      <c r="C530" s="124">
        <v>135</v>
      </c>
      <c r="D530" s="124" t="s">
        <v>140</v>
      </c>
      <c r="E530" s="125" t="s">
        <v>822</v>
      </c>
      <c r="F530" s="126" t="s">
        <v>823</v>
      </c>
      <c r="G530" s="127" t="s">
        <v>143</v>
      </c>
      <c r="H530" s="128">
        <v>23.364000000000001</v>
      </c>
      <c r="I530" s="129"/>
      <c r="J530" s="129">
        <f>ROUND(I530*H530,2)</f>
        <v>0</v>
      </c>
      <c r="K530" s="126" t="s">
        <v>144</v>
      </c>
      <c r="L530" s="29"/>
      <c r="M530" s="130" t="s">
        <v>3</v>
      </c>
      <c r="N530" s="131" t="s">
        <v>41</v>
      </c>
      <c r="O530" s="132">
        <v>0.16600000000000001</v>
      </c>
      <c r="P530" s="132">
        <f>O530*H530</f>
        <v>3.8784240000000003</v>
      </c>
      <c r="Q530" s="132">
        <v>1.2E-4</v>
      </c>
      <c r="R530" s="132">
        <f>Q530*H530</f>
        <v>2.8036800000000002E-3</v>
      </c>
      <c r="S530" s="132">
        <v>0</v>
      </c>
      <c r="T530" s="133">
        <f>S530*H530</f>
        <v>0</v>
      </c>
      <c r="V530" s="556">
        <f>J530</f>
        <v>0</v>
      </c>
      <c r="W530" s="546"/>
      <c r="X530" s="546"/>
      <c r="AR530" s="134" t="s">
        <v>243</v>
      </c>
      <c r="AT530" s="134" t="s">
        <v>140</v>
      </c>
      <c r="AU530" s="134" t="s">
        <v>80</v>
      </c>
      <c r="AY530" s="17" t="s">
        <v>137</v>
      </c>
      <c r="BE530" s="135">
        <f>IF(N530="základní",J530,0)</f>
        <v>0</v>
      </c>
      <c r="BF530" s="135">
        <f>IF(N530="snížená",J530,0)</f>
        <v>0</v>
      </c>
      <c r="BG530" s="135">
        <f>IF(N530="zákl. přenesená",J530,0)</f>
        <v>0</v>
      </c>
      <c r="BH530" s="135">
        <f>IF(N530="sníž. přenesená",J530,0)</f>
        <v>0</v>
      </c>
      <c r="BI530" s="135">
        <f>IF(N530="nulová",J530,0)</f>
        <v>0</v>
      </c>
      <c r="BJ530" s="17" t="s">
        <v>78</v>
      </c>
      <c r="BK530" s="135">
        <f>ROUND(I530*H530,2)</f>
        <v>0</v>
      </c>
      <c r="BL530" s="17" t="s">
        <v>243</v>
      </c>
      <c r="BM530" s="134" t="s">
        <v>824</v>
      </c>
    </row>
    <row r="531" spans="2:65" s="1" customFormat="1">
      <c r="B531" s="29"/>
      <c r="D531" s="136" t="s">
        <v>147</v>
      </c>
      <c r="F531" s="137" t="s">
        <v>825</v>
      </c>
      <c r="L531" s="29"/>
      <c r="M531" s="138"/>
      <c r="T531" s="49"/>
      <c r="V531" s="546"/>
      <c r="W531" s="546"/>
      <c r="X531" s="546"/>
      <c r="AT531" s="17" t="s">
        <v>147</v>
      </c>
      <c r="AU531" s="17" t="s">
        <v>80</v>
      </c>
    </row>
    <row r="532" spans="2:65" s="1" customFormat="1" ht="16.5" customHeight="1">
      <c r="B532" s="123"/>
      <c r="C532" s="124">
        <v>136</v>
      </c>
      <c r="D532" s="124" t="s">
        <v>140</v>
      </c>
      <c r="E532" s="125" t="s">
        <v>826</v>
      </c>
      <c r="F532" s="126" t="s">
        <v>827</v>
      </c>
      <c r="G532" s="127" t="s">
        <v>143</v>
      </c>
      <c r="H532" s="128">
        <v>23.364000000000001</v>
      </c>
      <c r="I532" s="129"/>
      <c r="J532" s="129">
        <f>ROUND(I532*H532,2)</f>
        <v>0</v>
      </c>
      <c r="K532" s="126" t="s">
        <v>144</v>
      </c>
      <c r="L532" s="29"/>
      <c r="M532" s="130" t="s">
        <v>3</v>
      </c>
      <c r="N532" s="131" t="s">
        <v>41</v>
      </c>
      <c r="O532" s="132">
        <v>0.17199999999999999</v>
      </c>
      <c r="P532" s="132">
        <f>O532*H532</f>
        <v>4.0186079999999995</v>
      </c>
      <c r="Q532" s="132">
        <v>1.2E-4</v>
      </c>
      <c r="R532" s="132">
        <f>Q532*H532</f>
        <v>2.8036800000000002E-3</v>
      </c>
      <c r="S532" s="132">
        <v>0</v>
      </c>
      <c r="T532" s="133">
        <f>S532*H532</f>
        <v>0</v>
      </c>
      <c r="V532" s="556">
        <f>J532</f>
        <v>0</v>
      </c>
      <c r="W532" s="546"/>
      <c r="X532" s="546"/>
      <c r="AR532" s="134" t="s">
        <v>243</v>
      </c>
      <c r="AT532" s="134" t="s">
        <v>140</v>
      </c>
      <c r="AU532" s="134" t="s">
        <v>80</v>
      </c>
      <c r="AY532" s="17" t="s">
        <v>137</v>
      </c>
      <c r="BE532" s="135">
        <f>IF(N532="základní",J532,0)</f>
        <v>0</v>
      </c>
      <c r="BF532" s="135">
        <f>IF(N532="snížená",J532,0)</f>
        <v>0</v>
      </c>
      <c r="BG532" s="135">
        <f>IF(N532="zákl. přenesená",J532,0)</f>
        <v>0</v>
      </c>
      <c r="BH532" s="135">
        <f>IF(N532="sníž. přenesená",J532,0)</f>
        <v>0</v>
      </c>
      <c r="BI532" s="135">
        <f>IF(N532="nulová",J532,0)</f>
        <v>0</v>
      </c>
      <c r="BJ532" s="17" t="s">
        <v>78</v>
      </c>
      <c r="BK532" s="135">
        <f>ROUND(I532*H532,2)</f>
        <v>0</v>
      </c>
      <c r="BL532" s="17" t="s">
        <v>243</v>
      </c>
      <c r="BM532" s="134" t="s">
        <v>828</v>
      </c>
    </row>
    <row r="533" spans="2:65" s="1" customFormat="1">
      <c r="B533" s="29"/>
      <c r="D533" s="136" t="s">
        <v>147</v>
      </c>
      <c r="F533" s="137" t="s">
        <v>829</v>
      </c>
      <c r="L533" s="29"/>
      <c r="M533" s="138"/>
      <c r="T533" s="49"/>
      <c r="V533" s="546"/>
      <c r="W533" s="546"/>
      <c r="X533" s="546"/>
      <c r="AT533" s="17" t="s">
        <v>147</v>
      </c>
      <c r="AU533" s="17" t="s">
        <v>80</v>
      </c>
    </row>
    <row r="534" spans="2:65" s="1" customFormat="1" ht="16.5" customHeight="1">
      <c r="B534" s="123"/>
      <c r="C534" s="124">
        <v>137</v>
      </c>
      <c r="D534" s="124" t="s">
        <v>140</v>
      </c>
      <c r="E534" s="125" t="s">
        <v>830</v>
      </c>
      <c r="F534" s="126" t="s">
        <v>831</v>
      </c>
      <c r="G534" s="127" t="s">
        <v>143</v>
      </c>
      <c r="H534" s="128">
        <v>85.69</v>
      </c>
      <c r="I534" s="129"/>
      <c r="J534" s="129">
        <f>ROUND(I534*H534,2)</f>
        <v>0</v>
      </c>
      <c r="K534" s="126" t="s">
        <v>144</v>
      </c>
      <c r="L534" s="29"/>
      <c r="M534" s="130" t="s">
        <v>3</v>
      </c>
      <c r="N534" s="131" t="s">
        <v>41</v>
      </c>
      <c r="O534" s="132">
        <v>0.108</v>
      </c>
      <c r="P534" s="132">
        <f>O534*H534</f>
        <v>9.2545199999999994</v>
      </c>
      <c r="Q534" s="132">
        <v>0</v>
      </c>
      <c r="R534" s="132">
        <f>Q534*H534</f>
        <v>0</v>
      </c>
      <c r="S534" s="132">
        <v>0</v>
      </c>
      <c r="T534" s="133">
        <f>S534*H534</f>
        <v>0</v>
      </c>
      <c r="V534" s="556">
        <f>J534</f>
        <v>0</v>
      </c>
      <c r="W534" s="546"/>
      <c r="X534" s="546"/>
      <c r="AR534" s="134" t="s">
        <v>243</v>
      </c>
      <c r="AT534" s="134" t="s">
        <v>140</v>
      </c>
      <c r="AU534" s="134" t="s">
        <v>80</v>
      </c>
      <c r="AY534" s="17" t="s">
        <v>137</v>
      </c>
      <c r="BE534" s="135">
        <f>IF(N534="základní",J534,0)</f>
        <v>0</v>
      </c>
      <c r="BF534" s="135">
        <f>IF(N534="snížená",J534,0)</f>
        <v>0</v>
      </c>
      <c r="BG534" s="135">
        <f>IF(N534="zákl. přenesená",J534,0)</f>
        <v>0</v>
      </c>
      <c r="BH534" s="135">
        <f>IF(N534="sníž. přenesená",J534,0)</f>
        <v>0</v>
      </c>
      <c r="BI534" s="135">
        <f>IF(N534="nulová",J534,0)</f>
        <v>0</v>
      </c>
      <c r="BJ534" s="17" t="s">
        <v>78</v>
      </c>
      <c r="BK534" s="135">
        <f>ROUND(I534*H534,2)</f>
        <v>0</v>
      </c>
      <c r="BL534" s="17" t="s">
        <v>243</v>
      </c>
      <c r="BM534" s="134" t="s">
        <v>832</v>
      </c>
    </row>
    <row r="535" spans="2:65" s="1" customFormat="1">
      <c r="B535" s="29"/>
      <c r="D535" s="136" t="s">
        <v>147</v>
      </c>
      <c r="F535" s="137" t="s">
        <v>833</v>
      </c>
      <c r="L535" s="29"/>
      <c r="M535" s="138"/>
      <c r="T535" s="49"/>
      <c r="V535" s="546"/>
      <c r="W535" s="546"/>
      <c r="X535" s="546"/>
      <c r="AT535" s="17" t="s">
        <v>147</v>
      </c>
      <c r="AU535" s="17" t="s">
        <v>80</v>
      </c>
    </row>
    <row r="536" spans="2:65" s="12" customFormat="1">
      <c r="B536" s="139"/>
      <c r="D536" s="140" t="s">
        <v>149</v>
      </c>
      <c r="E536" s="141" t="s">
        <v>3</v>
      </c>
      <c r="F536" s="142" t="s">
        <v>675</v>
      </c>
      <c r="H536" s="141" t="s">
        <v>3</v>
      </c>
      <c r="L536" s="139"/>
      <c r="M536" s="143"/>
      <c r="T536" s="144"/>
      <c r="V536" s="553"/>
      <c r="W536" s="553"/>
      <c r="X536" s="553"/>
      <c r="AT536" s="141" t="s">
        <v>149</v>
      </c>
      <c r="AU536" s="141" t="s">
        <v>80</v>
      </c>
      <c r="AV536" s="12" t="s">
        <v>78</v>
      </c>
      <c r="AW536" s="12" t="s">
        <v>30</v>
      </c>
      <c r="AX536" s="12" t="s">
        <v>70</v>
      </c>
      <c r="AY536" s="141" t="s">
        <v>137</v>
      </c>
    </row>
    <row r="537" spans="2:65" s="13" customFormat="1">
      <c r="B537" s="145"/>
      <c r="D537" s="140" t="s">
        <v>149</v>
      </c>
      <c r="E537" s="146" t="s">
        <v>3</v>
      </c>
      <c r="F537" s="147" t="s">
        <v>676</v>
      </c>
      <c r="H537" s="148">
        <v>53.26</v>
      </c>
      <c r="L537" s="145"/>
      <c r="M537" s="149"/>
      <c r="T537" s="150"/>
      <c r="V537" s="554"/>
      <c r="W537" s="554"/>
      <c r="X537" s="554"/>
      <c r="AT537" s="146" t="s">
        <v>149</v>
      </c>
      <c r="AU537" s="146" t="s">
        <v>80</v>
      </c>
      <c r="AV537" s="13" t="s">
        <v>80</v>
      </c>
      <c r="AW537" s="13" t="s">
        <v>30</v>
      </c>
      <c r="AX537" s="13" t="s">
        <v>70</v>
      </c>
      <c r="AY537" s="146" t="s">
        <v>137</v>
      </c>
    </row>
    <row r="538" spans="2:65" s="12" customFormat="1">
      <c r="B538" s="139"/>
      <c r="D538" s="140" t="s">
        <v>149</v>
      </c>
      <c r="E538" s="141" t="s">
        <v>3</v>
      </c>
      <c r="F538" s="142" t="s">
        <v>432</v>
      </c>
      <c r="H538" s="141" t="s">
        <v>3</v>
      </c>
      <c r="L538" s="139"/>
      <c r="M538" s="143"/>
      <c r="T538" s="144"/>
      <c r="V538" s="553"/>
      <c r="W538" s="553"/>
      <c r="X538" s="553"/>
      <c r="AT538" s="141" t="s">
        <v>149</v>
      </c>
      <c r="AU538" s="141" t="s">
        <v>80</v>
      </c>
      <c r="AV538" s="12" t="s">
        <v>78</v>
      </c>
      <c r="AW538" s="12" t="s">
        <v>30</v>
      </c>
      <c r="AX538" s="12" t="s">
        <v>70</v>
      </c>
      <c r="AY538" s="141" t="s">
        <v>137</v>
      </c>
    </row>
    <row r="539" spans="2:65" s="13" customFormat="1">
      <c r="B539" s="145"/>
      <c r="D539" s="140" t="s">
        <v>149</v>
      </c>
      <c r="E539" s="146" t="s">
        <v>3</v>
      </c>
      <c r="F539" s="147" t="s">
        <v>834</v>
      </c>
      <c r="H539" s="148">
        <v>21.56</v>
      </c>
      <c r="L539" s="145"/>
      <c r="M539" s="149"/>
      <c r="T539" s="150"/>
      <c r="V539" s="554"/>
      <c r="W539" s="554"/>
      <c r="X539" s="554"/>
      <c r="AT539" s="146" t="s">
        <v>149</v>
      </c>
      <c r="AU539" s="146" t="s">
        <v>80</v>
      </c>
      <c r="AV539" s="13" t="s">
        <v>80</v>
      </c>
      <c r="AW539" s="13" t="s">
        <v>30</v>
      </c>
      <c r="AX539" s="13" t="s">
        <v>70</v>
      </c>
      <c r="AY539" s="146" t="s">
        <v>137</v>
      </c>
    </row>
    <row r="540" spans="2:65" s="12" customFormat="1">
      <c r="B540" s="139"/>
      <c r="D540" s="140" t="s">
        <v>149</v>
      </c>
      <c r="E540" s="141" t="s">
        <v>3</v>
      </c>
      <c r="F540" s="142" t="s">
        <v>434</v>
      </c>
      <c r="H540" s="141" t="s">
        <v>3</v>
      </c>
      <c r="L540" s="139"/>
      <c r="M540" s="143"/>
      <c r="T540" s="144"/>
      <c r="V540" s="553"/>
      <c r="W540" s="553"/>
      <c r="X540" s="553"/>
      <c r="AT540" s="141" t="s">
        <v>149</v>
      </c>
      <c r="AU540" s="141" t="s">
        <v>80</v>
      </c>
      <c r="AV540" s="12" t="s">
        <v>78</v>
      </c>
      <c r="AW540" s="12" t="s">
        <v>30</v>
      </c>
      <c r="AX540" s="12" t="s">
        <v>70</v>
      </c>
      <c r="AY540" s="141" t="s">
        <v>137</v>
      </c>
    </row>
    <row r="541" spans="2:65" s="13" customFormat="1">
      <c r="B541" s="145"/>
      <c r="D541" s="140" t="s">
        <v>149</v>
      </c>
      <c r="E541" s="146" t="s">
        <v>3</v>
      </c>
      <c r="F541" s="147" t="s">
        <v>435</v>
      </c>
      <c r="H541" s="148">
        <v>10.87</v>
      </c>
      <c r="L541" s="145"/>
      <c r="M541" s="149"/>
      <c r="T541" s="150"/>
      <c r="V541" s="554"/>
      <c r="W541" s="554"/>
      <c r="X541" s="554"/>
      <c r="AT541" s="146" t="s">
        <v>149</v>
      </c>
      <c r="AU541" s="146" t="s">
        <v>80</v>
      </c>
      <c r="AV541" s="13" t="s">
        <v>80</v>
      </c>
      <c r="AW541" s="13" t="s">
        <v>30</v>
      </c>
      <c r="AX541" s="13" t="s">
        <v>70</v>
      </c>
      <c r="AY541" s="146" t="s">
        <v>137</v>
      </c>
    </row>
    <row r="542" spans="2:65" s="14" customFormat="1">
      <c r="B542" s="160"/>
      <c r="D542" s="140" t="s">
        <v>149</v>
      </c>
      <c r="E542" s="161" t="s">
        <v>3</v>
      </c>
      <c r="F542" s="162" t="s">
        <v>186</v>
      </c>
      <c r="H542" s="163">
        <v>85.69</v>
      </c>
      <c r="L542" s="160"/>
      <c r="M542" s="164"/>
      <c r="T542" s="165"/>
      <c r="V542" s="557"/>
      <c r="W542" s="557"/>
      <c r="X542" s="557"/>
      <c r="AT542" s="161" t="s">
        <v>149</v>
      </c>
      <c r="AU542" s="161" t="s">
        <v>80</v>
      </c>
      <c r="AV542" s="14" t="s">
        <v>145</v>
      </c>
      <c r="AW542" s="14" t="s">
        <v>30</v>
      </c>
      <c r="AX542" s="14" t="s">
        <v>78</v>
      </c>
      <c r="AY542" s="161" t="s">
        <v>137</v>
      </c>
    </row>
    <row r="543" spans="2:65" s="1" customFormat="1" ht="16.5" customHeight="1">
      <c r="B543" s="123"/>
      <c r="C543" s="151">
        <v>138</v>
      </c>
      <c r="D543" s="151" t="s">
        <v>166</v>
      </c>
      <c r="E543" s="152" t="s">
        <v>835</v>
      </c>
      <c r="F543" s="153" t="s">
        <v>836</v>
      </c>
      <c r="G543" s="154" t="s">
        <v>837</v>
      </c>
      <c r="H543" s="155">
        <v>16.280999999999999</v>
      </c>
      <c r="I543" s="156"/>
      <c r="J543" s="156">
        <f>ROUND(I543*H543,2)</f>
        <v>0</v>
      </c>
      <c r="K543" s="153" t="s">
        <v>144</v>
      </c>
      <c r="L543" s="157"/>
      <c r="M543" s="158" t="s">
        <v>3</v>
      </c>
      <c r="N543" s="159" t="s">
        <v>41</v>
      </c>
      <c r="O543" s="132">
        <v>0</v>
      </c>
      <c r="P543" s="132">
        <f>O543*H543</f>
        <v>0</v>
      </c>
      <c r="Q543" s="132">
        <v>1E-3</v>
      </c>
      <c r="R543" s="132">
        <f>Q543*H543</f>
        <v>1.6281E-2</v>
      </c>
      <c r="S543" s="132">
        <v>0</v>
      </c>
      <c r="T543" s="133">
        <f>S543*H543</f>
        <v>0</v>
      </c>
      <c r="V543" s="556">
        <f>J543</f>
        <v>0</v>
      </c>
      <c r="W543" s="546"/>
      <c r="X543" s="546"/>
      <c r="AR543" s="134" t="s">
        <v>277</v>
      </c>
      <c r="AT543" s="134" t="s">
        <v>166</v>
      </c>
      <c r="AU543" s="134" t="s">
        <v>80</v>
      </c>
      <c r="AY543" s="17" t="s">
        <v>137</v>
      </c>
      <c r="BE543" s="135">
        <f>IF(N543="základní",J543,0)</f>
        <v>0</v>
      </c>
      <c r="BF543" s="135">
        <f>IF(N543="snížená",J543,0)</f>
        <v>0</v>
      </c>
      <c r="BG543" s="135">
        <f>IF(N543="zákl. přenesená",J543,0)</f>
        <v>0</v>
      </c>
      <c r="BH543" s="135">
        <f>IF(N543="sníž. přenesená",J543,0)</f>
        <v>0</v>
      </c>
      <c r="BI543" s="135">
        <f>IF(N543="nulová",J543,0)</f>
        <v>0</v>
      </c>
      <c r="BJ543" s="17" t="s">
        <v>78</v>
      </c>
      <c r="BK543" s="135">
        <f>ROUND(I543*H543,2)</f>
        <v>0</v>
      </c>
      <c r="BL543" s="17" t="s">
        <v>243</v>
      </c>
      <c r="BM543" s="134" t="s">
        <v>838</v>
      </c>
    </row>
    <row r="544" spans="2:65" s="13" customFormat="1">
      <c r="B544" s="145"/>
      <c r="D544" s="140" t="s">
        <v>149</v>
      </c>
      <c r="F544" s="147" t="s">
        <v>839</v>
      </c>
      <c r="H544" s="148">
        <v>16.280999999999999</v>
      </c>
      <c r="J544" s="558"/>
      <c r="L544" s="145"/>
      <c r="M544" s="149"/>
      <c r="T544" s="150"/>
      <c r="V544" s="554"/>
      <c r="W544" s="554"/>
      <c r="X544" s="554"/>
      <c r="AT544" s="146" t="s">
        <v>149</v>
      </c>
      <c r="AU544" s="146" t="s">
        <v>80</v>
      </c>
      <c r="AV544" s="13" t="s">
        <v>80</v>
      </c>
      <c r="AW544" s="13" t="s">
        <v>4</v>
      </c>
      <c r="AX544" s="13" t="s">
        <v>78</v>
      </c>
      <c r="AY544" s="146" t="s">
        <v>137</v>
      </c>
    </row>
    <row r="545" spans="2:65" s="11" customFormat="1" ht="22.9" customHeight="1">
      <c r="B545" s="112"/>
      <c r="D545" s="113" t="s">
        <v>69</v>
      </c>
      <c r="E545" s="121" t="s">
        <v>840</v>
      </c>
      <c r="F545" s="121" t="s">
        <v>841</v>
      </c>
      <c r="J545" s="122">
        <f>BK545</f>
        <v>0</v>
      </c>
      <c r="L545" s="112"/>
      <c r="M545" s="116"/>
      <c r="P545" s="117">
        <f>SUM(P546:P599)</f>
        <v>104.367977</v>
      </c>
      <c r="R545" s="117">
        <f>SUM(R546:R599)</f>
        <v>1.6991237999999997</v>
      </c>
      <c r="T545" s="118">
        <f>SUM(T546:T599)</f>
        <v>9.8628669999999988E-2</v>
      </c>
      <c r="V545" s="555">
        <f>J545</f>
        <v>0</v>
      </c>
      <c r="W545" s="552"/>
      <c r="X545" s="552"/>
      <c r="AR545" s="113" t="s">
        <v>80</v>
      </c>
      <c r="AT545" s="119" t="s">
        <v>69</v>
      </c>
      <c r="AU545" s="119" t="s">
        <v>78</v>
      </c>
      <c r="AY545" s="113" t="s">
        <v>137</v>
      </c>
      <c r="BK545" s="120">
        <f>SUM(BK546:BK599)</f>
        <v>0</v>
      </c>
    </row>
    <row r="546" spans="2:65" s="1" customFormat="1" ht="16.5" customHeight="1">
      <c r="B546" s="123"/>
      <c r="C546" s="124">
        <v>139</v>
      </c>
      <c r="D546" s="124" t="s">
        <v>140</v>
      </c>
      <c r="E546" s="125" t="s">
        <v>842</v>
      </c>
      <c r="F546" s="126" t="s">
        <v>843</v>
      </c>
      <c r="G546" s="127" t="s">
        <v>143</v>
      </c>
      <c r="H546" s="128">
        <v>318.15699999999998</v>
      </c>
      <c r="I546" s="129"/>
      <c r="J546" s="129">
        <f>ROUND(I546*H546,2)</f>
        <v>0</v>
      </c>
      <c r="K546" s="126" t="s">
        <v>144</v>
      </c>
      <c r="L546" s="29"/>
      <c r="M546" s="130" t="s">
        <v>3</v>
      </c>
      <c r="N546" s="131" t="s">
        <v>41</v>
      </c>
      <c r="O546" s="132">
        <v>8.4000000000000005E-2</v>
      </c>
      <c r="P546" s="132">
        <f>O546*H546</f>
        <v>26.725187999999999</v>
      </c>
      <c r="Q546" s="132">
        <v>0</v>
      </c>
      <c r="R546" s="132">
        <f>Q546*H546</f>
        <v>0</v>
      </c>
      <c r="S546" s="132">
        <v>0</v>
      </c>
      <c r="T546" s="133">
        <f>S546*H546</f>
        <v>0</v>
      </c>
      <c r="V546" s="556">
        <f>J546</f>
        <v>0</v>
      </c>
      <c r="W546" s="546"/>
      <c r="X546" s="546"/>
      <c r="AR546" s="134" t="s">
        <v>243</v>
      </c>
      <c r="AT546" s="134" t="s">
        <v>140</v>
      </c>
      <c r="AU546" s="134" t="s">
        <v>80</v>
      </c>
      <c r="AY546" s="17" t="s">
        <v>137</v>
      </c>
      <c r="BE546" s="135">
        <f>IF(N546="základní",J546,0)</f>
        <v>0</v>
      </c>
      <c r="BF546" s="135">
        <f>IF(N546="snížená",J546,0)</f>
        <v>0</v>
      </c>
      <c r="BG546" s="135">
        <f>IF(N546="zákl. přenesená",J546,0)</f>
        <v>0</v>
      </c>
      <c r="BH546" s="135">
        <f>IF(N546="sníž. přenesená",J546,0)</f>
        <v>0</v>
      </c>
      <c r="BI546" s="135">
        <f>IF(N546="nulová",J546,0)</f>
        <v>0</v>
      </c>
      <c r="BJ546" s="17" t="s">
        <v>78</v>
      </c>
      <c r="BK546" s="135">
        <f>ROUND(I546*H546,2)</f>
        <v>0</v>
      </c>
      <c r="BL546" s="17" t="s">
        <v>243</v>
      </c>
      <c r="BM546" s="134" t="s">
        <v>844</v>
      </c>
    </row>
    <row r="547" spans="2:65" s="1" customFormat="1">
      <c r="B547" s="29"/>
      <c r="D547" s="136" t="s">
        <v>147</v>
      </c>
      <c r="F547" s="137" t="s">
        <v>845</v>
      </c>
      <c r="L547" s="29"/>
      <c r="M547" s="138"/>
      <c r="T547" s="49"/>
      <c r="V547" s="546"/>
      <c r="W547" s="546"/>
      <c r="X547" s="546"/>
      <c r="AT547" s="17" t="s">
        <v>147</v>
      </c>
      <c r="AU547" s="17" t="s">
        <v>80</v>
      </c>
    </row>
    <row r="548" spans="2:65" s="1" customFormat="1" ht="16.5" customHeight="1">
      <c r="B548" s="123"/>
      <c r="C548" s="124">
        <v>140</v>
      </c>
      <c r="D548" s="124" t="s">
        <v>140</v>
      </c>
      <c r="E548" s="125" t="s">
        <v>846</v>
      </c>
      <c r="F548" s="126" t="s">
        <v>847</v>
      </c>
      <c r="G548" s="127" t="s">
        <v>143</v>
      </c>
      <c r="H548" s="128">
        <v>318.15699999999998</v>
      </c>
      <c r="I548" s="129"/>
      <c r="J548" s="129">
        <f>ROUND(I548*H548,2)</f>
        <v>0</v>
      </c>
      <c r="K548" s="126" t="s">
        <v>144</v>
      </c>
      <c r="L548" s="29"/>
      <c r="M548" s="130" t="s">
        <v>3</v>
      </c>
      <c r="N548" s="131" t="s">
        <v>41</v>
      </c>
      <c r="O548" s="132">
        <v>7.3999999999999996E-2</v>
      </c>
      <c r="P548" s="132">
        <f>O548*H548</f>
        <v>23.543617999999999</v>
      </c>
      <c r="Q548" s="132">
        <v>1E-3</v>
      </c>
      <c r="R548" s="132">
        <f>Q548*H548</f>
        <v>0.31815699999999997</v>
      </c>
      <c r="S548" s="132">
        <v>3.1E-4</v>
      </c>
      <c r="T548" s="133">
        <f>S548*H548</f>
        <v>9.8628669999999988E-2</v>
      </c>
      <c r="V548" s="556">
        <f>J548</f>
        <v>0</v>
      </c>
      <c r="W548" s="546"/>
      <c r="X548" s="546"/>
      <c r="AR548" s="134" t="s">
        <v>243</v>
      </c>
      <c r="AT548" s="134" t="s">
        <v>140</v>
      </c>
      <c r="AU548" s="134" t="s">
        <v>80</v>
      </c>
      <c r="AY548" s="17" t="s">
        <v>137</v>
      </c>
      <c r="BE548" s="135">
        <f>IF(N548="základní",J548,0)</f>
        <v>0</v>
      </c>
      <c r="BF548" s="135">
        <f>IF(N548="snížená",J548,0)</f>
        <v>0</v>
      </c>
      <c r="BG548" s="135">
        <f>IF(N548="zákl. přenesená",J548,0)</f>
        <v>0</v>
      </c>
      <c r="BH548" s="135">
        <f>IF(N548="sníž. přenesená",J548,0)</f>
        <v>0</v>
      </c>
      <c r="BI548" s="135">
        <f>IF(N548="nulová",J548,0)</f>
        <v>0</v>
      </c>
      <c r="BJ548" s="17" t="s">
        <v>78</v>
      </c>
      <c r="BK548" s="135">
        <f>ROUND(I548*H548,2)</f>
        <v>0</v>
      </c>
      <c r="BL548" s="17" t="s">
        <v>243</v>
      </c>
      <c r="BM548" s="134" t="s">
        <v>848</v>
      </c>
    </row>
    <row r="549" spans="2:65" s="1" customFormat="1">
      <c r="B549" s="29"/>
      <c r="D549" s="136" t="s">
        <v>147</v>
      </c>
      <c r="F549" s="137" t="s">
        <v>849</v>
      </c>
      <c r="L549" s="29"/>
      <c r="M549" s="138"/>
      <c r="T549" s="49"/>
      <c r="V549" s="546"/>
      <c r="W549" s="546"/>
      <c r="X549" s="546"/>
      <c r="AT549" s="17" t="s">
        <v>147</v>
      </c>
      <c r="AU549" s="17" t="s">
        <v>80</v>
      </c>
    </row>
    <row r="550" spans="2:65" s="12" customFormat="1">
      <c r="B550" s="139"/>
      <c r="D550" s="140" t="s">
        <v>149</v>
      </c>
      <c r="E550" s="141" t="s">
        <v>3</v>
      </c>
      <c r="F550" s="142" t="s">
        <v>850</v>
      </c>
      <c r="H550" s="141" t="s">
        <v>3</v>
      </c>
      <c r="L550" s="139"/>
      <c r="M550" s="143"/>
      <c r="T550" s="144"/>
      <c r="V550" s="553"/>
      <c r="W550" s="553"/>
      <c r="X550" s="553"/>
      <c r="AT550" s="141" t="s">
        <v>149</v>
      </c>
      <c r="AU550" s="141" t="s">
        <v>80</v>
      </c>
      <c r="AV550" s="12" t="s">
        <v>78</v>
      </c>
      <c r="AW550" s="12" t="s">
        <v>30</v>
      </c>
      <c r="AX550" s="12" t="s">
        <v>70</v>
      </c>
      <c r="AY550" s="141" t="s">
        <v>137</v>
      </c>
    </row>
    <row r="551" spans="2:65" s="13" customFormat="1">
      <c r="B551" s="145"/>
      <c r="D551" s="140" t="s">
        <v>149</v>
      </c>
      <c r="E551" s="146" t="s">
        <v>3</v>
      </c>
      <c r="F551" s="147" t="s">
        <v>371</v>
      </c>
      <c r="H551" s="148">
        <v>96.751999999999995</v>
      </c>
      <c r="L551" s="145"/>
      <c r="M551" s="149"/>
      <c r="T551" s="150"/>
      <c r="V551" s="554"/>
      <c r="W551" s="554"/>
      <c r="X551" s="554"/>
      <c r="AT551" s="146" t="s">
        <v>149</v>
      </c>
      <c r="AU551" s="146" t="s">
        <v>80</v>
      </c>
      <c r="AV551" s="13" t="s">
        <v>80</v>
      </c>
      <c r="AW551" s="13" t="s">
        <v>30</v>
      </c>
      <c r="AX551" s="13" t="s">
        <v>70</v>
      </c>
      <c r="AY551" s="146" t="s">
        <v>137</v>
      </c>
    </row>
    <row r="552" spans="2:65" s="12" customFormat="1">
      <c r="B552" s="139"/>
      <c r="D552" s="140" t="s">
        <v>149</v>
      </c>
      <c r="E552" s="141" t="s">
        <v>3</v>
      </c>
      <c r="F552" s="142" t="s">
        <v>851</v>
      </c>
      <c r="H552" s="141" t="s">
        <v>3</v>
      </c>
      <c r="L552" s="139"/>
      <c r="M552" s="143"/>
      <c r="T552" s="144"/>
      <c r="V552" s="553"/>
      <c r="W552" s="553"/>
      <c r="X552" s="553"/>
      <c r="AT552" s="141" t="s">
        <v>149</v>
      </c>
      <c r="AU552" s="141" t="s">
        <v>80</v>
      </c>
      <c r="AV552" s="12" t="s">
        <v>78</v>
      </c>
      <c r="AW552" s="12" t="s">
        <v>30</v>
      </c>
      <c r="AX552" s="12" t="s">
        <v>70</v>
      </c>
      <c r="AY552" s="141" t="s">
        <v>137</v>
      </c>
    </row>
    <row r="553" spans="2:65" s="13" customFormat="1">
      <c r="B553" s="145"/>
      <c r="D553" s="140" t="s">
        <v>149</v>
      </c>
      <c r="E553" s="146" t="s">
        <v>3</v>
      </c>
      <c r="F553" s="147" t="s">
        <v>376</v>
      </c>
      <c r="H553" s="148">
        <v>15.039</v>
      </c>
      <c r="L553" s="145"/>
      <c r="M553" s="149"/>
      <c r="T553" s="150"/>
      <c r="V553" s="554"/>
      <c r="W553" s="554"/>
      <c r="X553" s="554"/>
      <c r="AT553" s="146" t="s">
        <v>149</v>
      </c>
      <c r="AU553" s="146" t="s">
        <v>80</v>
      </c>
      <c r="AV553" s="13" t="s">
        <v>80</v>
      </c>
      <c r="AW553" s="13" t="s">
        <v>30</v>
      </c>
      <c r="AX553" s="13" t="s">
        <v>70</v>
      </c>
      <c r="AY553" s="146" t="s">
        <v>137</v>
      </c>
    </row>
    <row r="554" spans="2:65" s="13" customFormat="1">
      <c r="B554" s="145"/>
      <c r="D554" s="140" t="s">
        <v>149</v>
      </c>
      <c r="E554" s="146" t="s">
        <v>3</v>
      </c>
      <c r="F554" s="147" t="s">
        <v>378</v>
      </c>
      <c r="H554" s="148">
        <v>4.4000000000000004</v>
      </c>
      <c r="L554" s="145"/>
      <c r="M554" s="149"/>
      <c r="T554" s="150"/>
      <c r="V554" s="554"/>
      <c r="W554" s="554"/>
      <c r="X554" s="554"/>
      <c r="AT554" s="146" t="s">
        <v>149</v>
      </c>
      <c r="AU554" s="146" t="s">
        <v>80</v>
      </c>
      <c r="AV554" s="13" t="s">
        <v>80</v>
      </c>
      <c r="AW554" s="13" t="s">
        <v>30</v>
      </c>
      <c r="AX554" s="13" t="s">
        <v>70</v>
      </c>
      <c r="AY554" s="146" t="s">
        <v>137</v>
      </c>
    </row>
    <row r="555" spans="2:65" s="13" customFormat="1">
      <c r="B555" s="145"/>
      <c r="D555" s="140" t="s">
        <v>149</v>
      </c>
      <c r="E555" s="146" t="s">
        <v>3</v>
      </c>
      <c r="F555" s="147" t="s">
        <v>379</v>
      </c>
      <c r="H555" s="148">
        <v>71.438999999999993</v>
      </c>
      <c r="L555" s="145"/>
      <c r="M555" s="149"/>
      <c r="T555" s="150"/>
      <c r="V555" s="554"/>
      <c r="W555" s="554"/>
      <c r="X555" s="554"/>
      <c r="AT555" s="146" t="s">
        <v>149</v>
      </c>
      <c r="AU555" s="146" t="s">
        <v>80</v>
      </c>
      <c r="AV555" s="13" t="s">
        <v>80</v>
      </c>
      <c r="AW555" s="13" t="s">
        <v>30</v>
      </c>
      <c r="AX555" s="13" t="s">
        <v>70</v>
      </c>
      <c r="AY555" s="146" t="s">
        <v>137</v>
      </c>
    </row>
    <row r="556" spans="2:65" s="13" customFormat="1">
      <c r="B556" s="145"/>
      <c r="D556" s="140" t="s">
        <v>149</v>
      </c>
      <c r="E556" s="146" t="s">
        <v>3</v>
      </c>
      <c r="F556" s="147" t="s">
        <v>380</v>
      </c>
      <c r="H556" s="148">
        <v>4.96</v>
      </c>
      <c r="L556" s="145"/>
      <c r="M556" s="149"/>
      <c r="T556" s="150"/>
      <c r="V556" s="554"/>
      <c r="W556" s="554"/>
      <c r="X556" s="554"/>
      <c r="AT556" s="146" t="s">
        <v>149</v>
      </c>
      <c r="AU556" s="146" t="s">
        <v>80</v>
      </c>
      <c r="AV556" s="13" t="s">
        <v>80</v>
      </c>
      <c r="AW556" s="13" t="s">
        <v>30</v>
      </c>
      <c r="AX556" s="13" t="s">
        <v>70</v>
      </c>
      <c r="AY556" s="146" t="s">
        <v>137</v>
      </c>
    </row>
    <row r="557" spans="2:65" s="13" customFormat="1">
      <c r="B557" s="145"/>
      <c r="D557" s="140" t="s">
        <v>149</v>
      </c>
      <c r="E557" s="146" t="s">
        <v>3</v>
      </c>
      <c r="F557" s="147" t="s">
        <v>381</v>
      </c>
      <c r="H557" s="148">
        <v>68.471000000000004</v>
      </c>
      <c r="L557" s="145"/>
      <c r="M557" s="149"/>
      <c r="T557" s="150"/>
      <c r="V557" s="554"/>
      <c r="W557" s="554"/>
      <c r="X557" s="554"/>
      <c r="AT557" s="146" t="s">
        <v>149</v>
      </c>
      <c r="AU557" s="146" t="s">
        <v>80</v>
      </c>
      <c r="AV557" s="13" t="s">
        <v>80</v>
      </c>
      <c r="AW557" s="13" t="s">
        <v>30</v>
      </c>
      <c r="AX557" s="13" t="s">
        <v>70</v>
      </c>
      <c r="AY557" s="146" t="s">
        <v>137</v>
      </c>
    </row>
    <row r="558" spans="2:65" s="13" customFormat="1">
      <c r="B558" s="145"/>
      <c r="D558" s="140" t="s">
        <v>149</v>
      </c>
      <c r="E558" s="146" t="s">
        <v>3</v>
      </c>
      <c r="F558" s="147" t="s">
        <v>382</v>
      </c>
      <c r="H558" s="148">
        <v>4.6399999999999997</v>
      </c>
      <c r="L558" s="145"/>
      <c r="M558" s="149"/>
      <c r="T558" s="150"/>
      <c r="V558" s="554"/>
      <c r="W558" s="554"/>
      <c r="X558" s="554"/>
      <c r="AT558" s="146" t="s">
        <v>149</v>
      </c>
      <c r="AU558" s="146" t="s">
        <v>80</v>
      </c>
      <c r="AV558" s="13" t="s">
        <v>80</v>
      </c>
      <c r="AW558" s="13" t="s">
        <v>30</v>
      </c>
      <c r="AX558" s="13" t="s">
        <v>70</v>
      </c>
      <c r="AY558" s="146" t="s">
        <v>137</v>
      </c>
    </row>
    <row r="559" spans="2:65" s="13" customFormat="1">
      <c r="B559" s="145"/>
      <c r="D559" s="140" t="s">
        <v>149</v>
      </c>
      <c r="E559" s="146" t="s">
        <v>3</v>
      </c>
      <c r="F559" s="147" t="s">
        <v>383</v>
      </c>
      <c r="H559" s="148">
        <v>65.2</v>
      </c>
      <c r="L559" s="145"/>
      <c r="M559" s="149"/>
      <c r="T559" s="150"/>
      <c r="V559" s="554"/>
      <c r="W559" s="554"/>
      <c r="X559" s="554"/>
      <c r="AT559" s="146" t="s">
        <v>149</v>
      </c>
      <c r="AU559" s="146" t="s">
        <v>80</v>
      </c>
      <c r="AV559" s="13" t="s">
        <v>80</v>
      </c>
      <c r="AW559" s="13" t="s">
        <v>30</v>
      </c>
      <c r="AX559" s="13" t="s">
        <v>70</v>
      </c>
      <c r="AY559" s="146" t="s">
        <v>137</v>
      </c>
    </row>
    <row r="560" spans="2:65" s="12" customFormat="1">
      <c r="B560" s="139"/>
      <c r="D560" s="140" t="s">
        <v>149</v>
      </c>
      <c r="E560" s="141" t="s">
        <v>3</v>
      </c>
      <c r="F560" s="142" t="s">
        <v>386</v>
      </c>
      <c r="H560" s="141" t="s">
        <v>3</v>
      </c>
      <c r="L560" s="139"/>
      <c r="M560" s="143"/>
      <c r="T560" s="144"/>
      <c r="V560" s="553"/>
      <c r="W560" s="553"/>
      <c r="X560" s="553"/>
      <c r="AT560" s="141" t="s">
        <v>149</v>
      </c>
      <c r="AU560" s="141" t="s">
        <v>80</v>
      </c>
      <c r="AV560" s="12" t="s">
        <v>78</v>
      </c>
      <c r="AW560" s="12" t="s">
        <v>30</v>
      </c>
      <c r="AX560" s="12" t="s">
        <v>70</v>
      </c>
      <c r="AY560" s="141" t="s">
        <v>137</v>
      </c>
    </row>
    <row r="561" spans="2:65" s="13" customFormat="1">
      <c r="B561" s="145"/>
      <c r="D561" s="140" t="s">
        <v>149</v>
      </c>
      <c r="E561" s="146" t="s">
        <v>3</v>
      </c>
      <c r="F561" s="147" t="s">
        <v>387</v>
      </c>
      <c r="H561" s="148">
        <v>-12.744</v>
      </c>
      <c r="L561" s="145"/>
      <c r="M561" s="149"/>
      <c r="T561" s="150"/>
      <c r="V561" s="554"/>
      <c r="W561" s="554"/>
      <c r="X561" s="554"/>
      <c r="AT561" s="146" t="s">
        <v>149</v>
      </c>
      <c r="AU561" s="146" t="s">
        <v>80</v>
      </c>
      <c r="AV561" s="13" t="s">
        <v>80</v>
      </c>
      <c r="AW561" s="13" t="s">
        <v>30</v>
      </c>
      <c r="AX561" s="13" t="s">
        <v>70</v>
      </c>
      <c r="AY561" s="146" t="s">
        <v>137</v>
      </c>
    </row>
    <row r="562" spans="2:65" s="14" customFormat="1">
      <c r="B562" s="160"/>
      <c r="D562" s="140" t="s">
        <v>149</v>
      </c>
      <c r="E562" s="161" t="s">
        <v>3</v>
      </c>
      <c r="F562" s="162" t="s">
        <v>186</v>
      </c>
      <c r="H562" s="163">
        <v>318.15699999999998</v>
      </c>
      <c r="L562" s="160"/>
      <c r="M562" s="164"/>
      <c r="T562" s="165"/>
      <c r="V562" s="557"/>
      <c r="W562" s="557"/>
      <c r="X562" s="557"/>
      <c r="AT562" s="161" t="s">
        <v>149</v>
      </c>
      <c r="AU562" s="161" t="s">
        <v>80</v>
      </c>
      <c r="AV562" s="14" t="s">
        <v>145</v>
      </c>
      <c r="AW562" s="14" t="s">
        <v>30</v>
      </c>
      <c r="AX562" s="14" t="s">
        <v>78</v>
      </c>
      <c r="AY562" s="161" t="s">
        <v>137</v>
      </c>
    </row>
    <row r="563" spans="2:65" s="1" customFormat="1" ht="16.5" customHeight="1">
      <c r="B563" s="123"/>
      <c r="C563" s="124">
        <v>141</v>
      </c>
      <c r="D563" s="124" t="s">
        <v>140</v>
      </c>
      <c r="E563" s="125" t="s">
        <v>852</v>
      </c>
      <c r="F563" s="126" t="s">
        <v>853</v>
      </c>
      <c r="G563" s="127" t="s">
        <v>143</v>
      </c>
      <c r="H563" s="128">
        <v>318.15699999999998</v>
      </c>
      <c r="I563" s="129"/>
      <c r="J563" s="129">
        <f>ROUND(I563*H563,2)</f>
        <v>0</v>
      </c>
      <c r="K563" s="126" t="s">
        <v>144</v>
      </c>
      <c r="L563" s="29"/>
      <c r="M563" s="130" t="s">
        <v>3</v>
      </c>
      <c r="N563" s="131" t="s">
        <v>41</v>
      </c>
      <c r="O563" s="132">
        <v>3.6999999999999998E-2</v>
      </c>
      <c r="P563" s="132">
        <f>O563*H563</f>
        <v>11.771808999999999</v>
      </c>
      <c r="Q563" s="132">
        <v>0</v>
      </c>
      <c r="R563" s="132">
        <f>Q563*H563</f>
        <v>0</v>
      </c>
      <c r="S563" s="132">
        <v>0</v>
      </c>
      <c r="T563" s="133">
        <f>S563*H563</f>
        <v>0</v>
      </c>
      <c r="V563" s="556">
        <f>J563</f>
        <v>0</v>
      </c>
      <c r="W563" s="546"/>
      <c r="X563" s="546"/>
      <c r="AR563" s="134" t="s">
        <v>243</v>
      </c>
      <c r="AT563" s="134" t="s">
        <v>140</v>
      </c>
      <c r="AU563" s="134" t="s">
        <v>80</v>
      </c>
      <c r="AY563" s="17" t="s">
        <v>137</v>
      </c>
      <c r="BE563" s="135">
        <f>IF(N563="základní",J563,0)</f>
        <v>0</v>
      </c>
      <c r="BF563" s="135">
        <f>IF(N563="snížená",J563,0)</f>
        <v>0</v>
      </c>
      <c r="BG563" s="135">
        <f>IF(N563="zákl. přenesená",J563,0)</f>
        <v>0</v>
      </c>
      <c r="BH563" s="135">
        <f>IF(N563="sníž. přenesená",J563,0)</f>
        <v>0</v>
      </c>
      <c r="BI563" s="135">
        <f>IF(N563="nulová",J563,0)</f>
        <v>0</v>
      </c>
      <c r="BJ563" s="17" t="s">
        <v>78</v>
      </c>
      <c r="BK563" s="135">
        <f>ROUND(I563*H563,2)</f>
        <v>0</v>
      </c>
      <c r="BL563" s="17" t="s">
        <v>243</v>
      </c>
      <c r="BM563" s="134" t="s">
        <v>854</v>
      </c>
    </row>
    <row r="564" spans="2:65" s="1" customFormat="1">
      <c r="B564" s="29"/>
      <c r="D564" s="136" t="s">
        <v>147</v>
      </c>
      <c r="F564" s="137" t="s">
        <v>855</v>
      </c>
      <c r="L564" s="29"/>
      <c r="M564" s="138"/>
      <c r="T564" s="49"/>
      <c r="V564" s="546"/>
      <c r="W564" s="546"/>
      <c r="X564" s="546"/>
      <c r="AT564" s="17" t="s">
        <v>147</v>
      </c>
      <c r="AU564" s="17" t="s">
        <v>80</v>
      </c>
    </row>
    <row r="565" spans="2:65" s="1" customFormat="1" ht="21.75" customHeight="1">
      <c r="B565" s="123"/>
      <c r="C565" s="124">
        <v>142</v>
      </c>
      <c r="D565" s="124" t="s">
        <v>140</v>
      </c>
      <c r="E565" s="125" t="s">
        <v>856</v>
      </c>
      <c r="F565" s="126" t="s">
        <v>857</v>
      </c>
      <c r="G565" s="127" t="s">
        <v>143</v>
      </c>
      <c r="H565" s="128">
        <v>276.16199999999998</v>
      </c>
      <c r="I565" s="129"/>
      <c r="J565" s="129">
        <f>ROUND(I565*H565,2)</f>
        <v>0</v>
      </c>
      <c r="K565" s="126" t="s">
        <v>144</v>
      </c>
      <c r="L565" s="29"/>
      <c r="M565" s="130" t="s">
        <v>3</v>
      </c>
      <c r="N565" s="131" t="s">
        <v>41</v>
      </c>
      <c r="O565" s="132">
        <v>9.9000000000000005E-2</v>
      </c>
      <c r="P565" s="132">
        <f>O565*H565</f>
        <v>27.340038</v>
      </c>
      <c r="Q565" s="132">
        <v>4.4999999999999997E-3</v>
      </c>
      <c r="R565" s="132">
        <f>Q565*H565</f>
        <v>1.2427289999999998</v>
      </c>
      <c r="S565" s="132">
        <v>0</v>
      </c>
      <c r="T565" s="133">
        <f>S565*H565</f>
        <v>0</v>
      </c>
      <c r="V565" s="556">
        <f>J565</f>
        <v>0</v>
      </c>
      <c r="W565" s="546"/>
      <c r="X565" s="546"/>
      <c r="AR565" s="134" t="s">
        <v>243</v>
      </c>
      <c r="AT565" s="134" t="s">
        <v>140</v>
      </c>
      <c r="AU565" s="134" t="s">
        <v>80</v>
      </c>
      <c r="AY565" s="17" t="s">
        <v>137</v>
      </c>
      <c r="BE565" s="135">
        <f>IF(N565="základní",J565,0)</f>
        <v>0</v>
      </c>
      <c r="BF565" s="135">
        <f>IF(N565="snížená",J565,0)</f>
        <v>0</v>
      </c>
      <c r="BG565" s="135">
        <f>IF(N565="zákl. přenesená",J565,0)</f>
        <v>0</v>
      </c>
      <c r="BH565" s="135">
        <f>IF(N565="sníž. přenesená",J565,0)</f>
        <v>0</v>
      </c>
      <c r="BI565" s="135">
        <f>IF(N565="nulová",J565,0)</f>
        <v>0</v>
      </c>
      <c r="BJ565" s="17" t="s">
        <v>78</v>
      </c>
      <c r="BK565" s="135">
        <f>ROUND(I565*H565,2)</f>
        <v>0</v>
      </c>
      <c r="BL565" s="17" t="s">
        <v>243</v>
      </c>
      <c r="BM565" s="134" t="s">
        <v>858</v>
      </c>
    </row>
    <row r="566" spans="2:65" s="1" customFormat="1">
      <c r="B566" s="29"/>
      <c r="D566" s="136" t="s">
        <v>147</v>
      </c>
      <c r="F566" s="137" t="s">
        <v>859</v>
      </c>
      <c r="L566" s="29"/>
      <c r="M566" s="138"/>
      <c r="T566" s="49"/>
      <c r="V566" s="546"/>
      <c r="W566" s="546"/>
      <c r="X566" s="546"/>
      <c r="AT566" s="17" t="s">
        <v>147</v>
      </c>
      <c r="AU566" s="17" t="s">
        <v>80</v>
      </c>
    </row>
    <row r="567" spans="2:65" s="12" customFormat="1">
      <c r="B567" s="139"/>
      <c r="D567" s="140" t="s">
        <v>149</v>
      </c>
      <c r="E567" s="141" t="s">
        <v>3</v>
      </c>
      <c r="F567" s="142" t="s">
        <v>860</v>
      </c>
      <c r="H567" s="141" t="s">
        <v>3</v>
      </c>
      <c r="L567" s="139"/>
      <c r="M567" s="143"/>
      <c r="T567" s="144"/>
      <c r="V567" s="553"/>
      <c r="W567" s="553"/>
      <c r="X567" s="553"/>
      <c r="AT567" s="141" t="s">
        <v>149</v>
      </c>
      <c r="AU567" s="141" t="s">
        <v>80</v>
      </c>
      <c r="AV567" s="12" t="s">
        <v>78</v>
      </c>
      <c r="AW567" s="12" t="s">
        <v>30</v>
      </c>
      <c r="AX567" s="12" t="s">
        <v>70</v>
      </c>
      <c r="AY567" s="141" t="s">
        <v>137</v>
      </c>
    </row>
    <row r="568" spans="2:65" s="13" customFormat="1">
      <c r="B568" s="145"/>
      <c r="D568" s="140" t="s">
        <v>149</v>
      </c>
      <c r="E568" s="146" t="s">
        <v>3</v>
      </c>
      <c r="F568" s="147" t="s">
        <v>861</v>
      </c>
      <c r="H568" s="148">
        <v>93.674000000000007</v>
      </c>
      <c r="L568" s="145"/>
      <c r="M568" s="149"/>
      <c r="T568" s="150"/>
      <c r="V568" s="554"/>
      <c r="W568" s="554"/>
      <c r="X568" s="554"/>
      <c r="AT568" s="146" t="s">
        <v>149</v>
      </c>
      <c r="AU568" s="146" t="s">
        <v>80</v>
      </c>
      <c r="AV568" s="13" t="s">
        <v>80</v>
      </c>
      <c r="AW568" s="13" t="s">
        <v>30</v>
      </c>
      <c r="AX568" s="13" t="s">
        <v>70</v>
      </c>
      <c r="AY568" s="146" t="s">
        <v>137</v>
      </c>
    </row>
    <row r="569" spans="2:65" s="12" customFormat="1">
      <c r="B569" s="139"/>
      <c r="D569" s="140" t="s">
        <v>149</v>
      </c>
      <c r="E569" s="141" t="s">
        <v>3</v>
      </c>
      <c r="F569" s="142" t="s">
        <v>851</v>
      </c>
      <c r="H569" s="141" t="s">
        <v>3</v>
      </c>
      <c r="L569" s="139"/>
      <c r="M569" s="143"/>
      <c r="T569" s="144"/>
      <c r="V569" s="553"/>
      <c r="W569" s="553"/>
      <c r="X569" s="553"/>
      <c r="AT569" s="141" t="s">
        <v>149</v>
      </c>
      <c r="AU569" s="141" t="s">
        <v>80</v>
      </c>
      <c r="AV569" s="12" t="s">
        <v>78</v>
      </c>
      <c r="AW569" s="12" t="s">
        <v>30</v>
      </c>
      <c r="AX569" s="12" t="s">
        <v>70</v>
      </c>
      <c r="AY569" s="141" t="s">
        <v>137</v>
      </c>
    </row>
    <row r="570" spans="2:65" s="13" customFormat="1">
      <c r="B570" s="145"/>
      <c r="D570" s="140" t="s">
        <v>149</v>
      </c>
      <c r="E570" s="146" t="s">
        <v>3</v>
      </c>
      <c r="F570" s="147" t="s">
        <v>862</v>
      </c>
      <c r="H570" s="148">
        <v>17.196000000000002</v>
      </c>
      <c r="L570" s="145"/>
      <c r="M570" s="149"/>
      <c r="T570" s="150"/>
      <c r="V570" s="554"/>
      <c r="W570" s="554"/>
      <c r="X570" s="554"/>
      <c r="AT570" s="146" t="s">
        <v>149</v>
      </c>
      <c r="AU570" s="146" t="s">
        <v>80</v>
      </c>
      <c r="AV570" s="13" t="s">
        <v>80</v>
      </c>
      <c r="AW570" s="13" t="s">
        <v>30</v>
      </c>
      <c r="AX570" s="13" t="s">
        <v>70</v>
      </c>
      <c r="AY570" s="146" t="s">
        <v>137</v>
      </c>
    </row>
    <row r="571" spans="2:65" s="13" customFormat="1">
      <c r="B571" s="145"/>
      <c r="D571" s="140" t="s">
        <v>149</v>
      </c>
      <c r="E571" s="146" t="s">
        <v>3</v>
      </c>
      <c r="F571" s="147" t="s">
        <v>863</v>
      </c>
      <c r="H571" s="148">
        <v>34.689</v>
      </c>
      <c r="L571" s="145"/>
      <c r="M571" s="149"/>
      <c r="T571" s="150"/>
      <c r="V571" s="554"/>
      <c r="W571" s="554"/>
      <c r="X571" s="554"/>
      <c r="AT571" s="146" t="s">
        <v>149</v>
      </c>
      <c r="AU571" s="146" t="s">
        <v>80</v>
      </c>
      <c r="AV571" s="13" t="s">
        <v>80</v>
      </c>
      <c r="AW571" s="13" t="s">
        <v>30</v>
      </c>
      <c r="AX571" s="13" t="s">
        <v>70</v>
      </c>
      <c r="AY571" s="146" t="s">
        <v>137</v>
      </c>
    </row>
    <row r="572" spans="2:65" s="13" customFormat="1">
      <c r="B572" s="145"/>
      <c r="D572" s="140" t="s">
        <v>149</v>
      </c>
      <c r="E572" s="146" t="s">
        <v>3</v>
      </c>
      <c r="F572" s="147" t="s">
        <v>864</v>
      </c>
      <c r="H572" s="148">
        <v>64.221000000000004</v>
      </c>
      <c r="L572" s="145"/>
      <c r="M572" s="149"/>
      <c r="T572" s="150"/>
      <c r="V572" s="554"/>
      <c r="W572" s="554"/>
      <c r="X572" s="554"/>
      <c r="AT572" s="146" t="s">
        <v>149</v>
      </c>
      <c r="AU572" s="146" t="s">
        <v>80</v>
      </c>
      <c r="AV572" s="13" t="s">
        <v>80</v>
      </c>
      <c r="AW572" s="13" t="s">
        <v>30</v>
      </c>
      <c r="AX572" s="13" t="s">
        <v>70</v>
      </c>
      <c r="AY572" s="146" t="s">
        <v>137</v>
      </c>
    </row>
    <row r="573" spans="2:65" s="13" customFormat="1">
      <c r="B573" s="145"/>
      <c r="D573" s="140" t="s">
        <v>149</v>
      </c>
      <c r="E573" s="146" t="s">
        <v>3</v>
      </c>
      <c r="F573" s="147" t="s">
        <v>865</v>
      </c>
      <c r="H573" s="148">
        <v>49.281999999999996</v>
      </c>
      <c r="L573" s="145"/>
      <c r="M573" s="149"/>
      <c r="T573" s="150"/>
      <c r="V573" s="554"/>
      <c r="W573" s="554"/>
      <c r="X573" s="554"/>
      <c r="AT573" s="146" t="s">
        <v>149</v>
      </c>
      <c r="AU573" s="146" t="s">
        <v>80</v>
      </c>
      <c r="AV573" s="13" t="s">
        <v>80</v>
      </c>
      <c r="AW573" s="13" t="s">
        <v>30</v>
      </c>
      <c r="AX573" s="13" t="s">
        <v>70</v>
      </c>
      <c r="AY573" s="146" t="s">
        <v>137</v>
      </c>
    </row>
    <row r="574" spans="2:65" s="13" customFormat="1">
      <c r="B574" s="145"/>
      <c r="D574" s="140" t="s">
        <v>149</v>
      </c>
      <c r="E574" s="146" t="s">
        <v>3</v>
      </c>
      <c r="F574" s="147" t="s">
        <v>866</v>
      </c>
      <c r="H574" s="148">
        <v>7.5</v>
      </c>
      <c r="L574" s="145"/>
      <c r="M574" s="149"/>
      <c r="T574" s="150"/>
      <c r="V574" s="554"/>
      <c r="W574" s="554"/>
      <c r="X574" s="554"/>
      <c r="AT574" s="146" t="s">
        <v>149</v>
      </c>
      <c r="AU574" s="146" t="s">
        <v>80</v>
      </c>
      <c r="AV574" s="13" t="s">
        <v>80</v>
      </c>
      <c r="AW574" s="13" t="s">
        <v>30</v>
      </c>
      <c r="AX574" s="13" t="s">
        <v>70</v>
      </c>
      <c r="AY574" s="146" t="s">
        <v>137</v>
      </c>
    </row>
    <row r="575" spans="2:65" s="13" customFormat="1">
      <c r="B575" s="145"/>
      <c r="D575" s="140" t="s">
        <v>149</v>
      </c>
      <c r="E575" s="146" t="s">
        <v>3</v>
      </c>
      <c r="F575" s="147" t="s">
        <v>380</v>
      </c>
      <c r="H575" s="148">
        <v>4.96</v>
      </c>
      <c r="L575" s="145"/>
      <c r="M575" s="149"/>
      <c r="T575" s="150"/>
      <c r="V575" s="554"/>
      <c r="W575" s="554"/>
      <c r="X575" s="554"/>
      <c r="AT575" s="146" t="s">
        <v>149</v>
      </c>
      <c r="AU575" s="146" t="s">
        <v>80</v>
      </c>
      <c r="AV575" s="13" t="s">
        <v>80</v>
      </c>
      <c r="AW575" s="13" t="s">
        <v>30</v>
      </c>
      <c r="AX575" s="13" t="s">
        <v>70</v>
      </c>
      <c r="AY575" s="146" t="s">
        <v>137</v>
      </c>
    </row>
    <row r="576" spans="2:65" s="13" customFormat="1">
      <c r="B576" s="145"/>
      <c r="D576" s="140" t="s">
        <v>149</v>
      </c>
      <c r="E576" s="146" t="s">
        <v>3</v>
      </c>
      <c r="F576" s="147" t="s">
        <v>382</v>
      </c>
      <c r="H576" s="148">
        <v>4.6399999999999997</v>
      </c>
      <c r="L576" s="145"/>
      <c r="M576" s="149"/>
      <c r="T576" s="150"/>
      <c r="V576" s="554"/>
      <c r="W576" s="554"/>
      <c r="X576" s="554"/>
      <c r="AT576" s="146" t="s">
        <v>149</v>
      </c>
      <c r="AU576" s="146" t="s">
        <v>80</v>
      </c>
      <c r="AV576" s="13" t="s">
        <v>80</v>
      </c>
      <c r="AW576" s="13" t="s">
        <v>30</v>
      </c>
      <c r="AX576" s="13" t="s">
        <v>70</v>
      </c>
      <c r="AY576" s="146" t="s">
        <v>137</v>
      </c>
    </row>
    <row r="577" spans="2:65" s="14" customFormat="1">
      <c r="B577" s="160"/>
      <c r="D577" s="140" t="s">
        <v>149</v>
      </c>
      <c r="E577" s="161" t="s">
        <v>3</v>
      </c>
      <c r="F577" s="162" t="s">
        <v>186</v>
      </c>
      <c r="H577" s="163">
        <v>276.16199999999998</v>
      </c>
      <c r="L577" s="160"/>
      <c r="M577" s="164"/>
      <c r="T577" s="165"/>
      <c r="V577" s="557"/>
      <c r="W577" s="557"/>
      <c r="X577" s="557"/>
      <c r="AT577" s="161" t="s">
        <v>149</v>
      </c>
      <c r="AU577" s="161" t="s">
        <v>80</v>
      </c>
      <c r="AV577" s="14" t="s">
        <v>145</v>
      </c>
      <c r="AW577" s="14" t="s">
        <v>30</v>
      </c>
      <c r="AX577" s="14" t="s">
        <v>78</v>
      </c>
      <c r="AY577" s="161" t="s">
        <v>137</v>
      </c>
    </row>
    <row r="578" spans="2:65" s="1" customFormat="1" ht="16.5" customHeight="1">
      <c r="B578" s="123"/>
      <c r="C578" s="124">
        <v>143</v>
      </c>
      <c r="D578" s="124" t="s">
        <v>140</v>
      </c>
      <c r="E578" s="125" t="s">
        <v>867</v>
      </c>
      <c r="F578" s="126" t="s">
        <v>868</v>
      </c>
      <c r="G578" s="127" t="s">
        <v>143</v>
      </c>
      <c r="H578" s="128">
        <v>12.24</v>
      </c>
      <c r="I578" s="129"/>
      <c r="J578" s="129">
        <f>ROUND(I578*H578,2)</f>
        <v>0</v>
      </c>
      <c r="K578" s="126" t="s">
        <v>144</v>
      </c>
      <c r="L578" s="29"/>
      <c r="M578" s="130" t="s">
        <v>3</v>
      </c>
      <c r="N578" s="131" t="s">
        <v>41</v>
      </c>
      <c r="O578" s="132">
        <v>1.6E-2</v>
      </c>
      <c r="P578" s="132">
        <f>O578*H578</f>
        <v>0.19584000000000001</v>
      </c>
      <c r="Q578" s="132">
        <v>0</v>
      </c>
      <c r="R578" s="132">
        <f>Q578*H578</f>
        <v>0</v>
      </c>
      <c r="S578" s="132">
        <v>0</v>
      </c>
      <c r="T578" s="133">
        <f>S578*H578</f>
        <v>0</v>
      </c>
      <c r="V578" s="556">
        <f>J578</f>
        <v>0</v>
      </c>
      <c r="W578" s="546"/>
      <c r="X578" s="546"/>
      <c r="AR578" s="134" t="s">
        <v>243</v>
      </c>
      <c r="AT578" s="134" t="s">
        <v>140</v>
      </c>
      <c r="AU578" s="134" t="s">
        <v>80</v>
      </c>
      <c r="AY578" s="17" t="s">
        <v>137</v>
      </c>
      <c r="BE578" s="135">
        <f>IF(N578="základní",J578,0)</f>
        <v>0</v>
      </c>
      <c r="BF578" s="135">
        <f>IF(N578="snížená",J578,0)</f>
        <v>0</v>
      </c>
      <c r="BG578" s="135">
        <f>IF(N578="zákl. přenesená",J578,0)</f>
        <v>0</v>
      </c>
      <c r="BH578" s="135">
        <f>IF(N578="sníž. přenesená",J578,0)</f>
        <v>0</v>
      </c>
      <c r="BI578" s="135">
        <f>IF(N578="nulová",J578,0)</f>
        <v>0</v>
      </c>
      <c r="BJ578" s="17" t="s">
        <v>78</v>
      </c>
      <c r="BK578" s="135">
        <f>ROUND(I578*H578,2)</f>
        <v>0</v>
      </c>
      <c r="BL578" s="17" t="s">
        <v>243</v>
      </c>
      <c r="BM578" s="134" t="s">
        <v>869</v>
      </c>
    </row>
    <row r="579" spans="2:65" s="1" customFormat="1">
      <c r="B579" s="29"/>
      <c r="D579" s="136" t="s">
        <v>147</v>
      </c>
      <c r="F579" s="137" t="s">
        <v>870</v>
      </c>
      <c r="L579" s="29"/>
      <c r="M579" s="138"/>
      <c r="T579" s="49"/>
      <c r="V579" s="546"/>
      <c r="W579" s="546"/>
      <c r="X579" s="546"/>
      <c r="AT579" s="17" t="s">
        <v>147</v>
      </c>
      <c r="AU579" s="17" t="s">
        <v>80</v>
      </c>
    </row>
    <row r="580" spans="2:65" s="13" customFormat="1">
      <c r="B580" s="145"/>
      <c r="D580" s="140" t="s">
        <v>149</v>
      </c>
      <c r="E580" s="146" t="s">
        <v>3</v>
      </c>
      <c r="F580" s="147" t="s">
        <v>227</v>
      </c>
      <c r="H580" s="148">
        <v>12.24</v>
      </c>
      <c r="L580" s="145"/>
      <c r="M580" s="149"/>
      <c r="T580" s="150"/>
      <c r="V580" s="554"/>
      <c r="W580" s="554"/>
      <c r="X580" s="554"/>
      <c r="AT580" s="146" t="s">
        <v>149</v>
      </c>
      <c r="AU580" s="146" t="s">
        <v>80</v>
      </c>
      <c r="AV580" s="13" t="s">
        <v>80</v>
      </c>
      <c r="AW580" s="13" t="s">
        <v>30</v>
      </c>
      <c r="AX580" s="13" t="s">
        <v>78</v>
      </c>
      <c r="AY580" s="146" t="s">
        <v>137</v>
      </c>
    </row>
    <row r="581" spans="2:65" s="1" customFormat="1" ht="16.5" customHeight="1">
      <c r="B581" s="123"/>
      <c r="C581" s="151">
        <v>144</v>
      </c>
      <c r="D581" s="151" t="s">
        <v>166</v>
      </c>
      <c r="E581" s="152" t="s">
        <v>871</v>
      </c>
      <c r="F581" s="153" t="s">
        <v>872</v>
      </c>
      <c r="G581" s="154" t="s">
        <v>143</v>
      </c>
      <c r="H581" s="155">
        <v>12.852</v>
      </c>
      <c r="I581" s="156"/>
      <c r="J581" s="156">
        <f>ROUND(I581*H581,2)</f>
        <v>0</v>
      </c>
      <c r="K581" s="153" t="s">
        <v>144</v>
      </c>
      <c r="L581" s="157"/>
      <c r="M581" s="158" t="s">
        <v>3</v>
      </c>
      <c r="N581" s="159" t="s">
        <v>41</v>
      </c>
      <c r="O581" s="132">
        <v>0</v>
      </c>
      <c r="P581" s="132">
        <f>O581*H581</f>
        <v>0</v>
      </c>
      <c r="Q581" s="132">
        <v>5.0000000000000002E-5</v>
      </c>
      <c r="R581" s="132">
        <f>Q581*H581</f>
        <v>6.4260000000000001E-4</v>
      </c>
      <c r="S581" s="132">
        <v>0</v>
      </c>
      <c r="T581" s="133">
        <f>S581*H581</f>
        <v>0</v>
      </c>
      <c r="V581" s="556">
        <f>J581</f>
        <v>0</v>
      </c>
      <c r="W581" s="546"/>
      <c r="X581" s="546"/>
      <c r="AR581" s="134" t="s">
        <v>277</v>
      </c>
      <c r="AT581" s="134" t="s">
        <v>166</v>
      </c>
      <c r="AU581" s="134" t="s">
        <v>80</v>
      </c>
      <c r="AY581" s="17" t="s">
        <v>137</v>
      </c>
      <c r="BE581" s="135">
        <f>IF(N581="základní",J581,0)</f>
        <v>0</v>
      </c>
      <c r="BF581" s="135">
        <f>IF(N581="snížená",J581,0)</f>
        <v>0</v>
      </c>
      <c r="BG581" s="135">
        <f>IF(N581="zákl. přenesená",J581,0)</f>
        <v>0</v>
      </c>
      <c r="BH581" s="135">
        <f>IF(N581="sníž. přenesená",J581,0)</f>
        <v>0</v>
      </c>
      <c r="BI581" s="135">
        <f>IF(N581="nulová",J581,0)</f>
        <v>0</v>
      </c>
      <c r="BJ581" s="17" t="s">
        <v>78</v>
      </c>
      <c r="BK581" s="135">
        <f>ROUND(I581*H581,2)</f>
        <v>0</v>
      </c>
      <c r="BL581" s="17" t="s">
        <v>243</v>
      </c>
      <c r="BM581" s="134" t="s">
        <v>873</v>
      </c>
    </row>
    <row r="582" spans="2:65" s="13" customFormat="1">
      <c r="B582" s="145"/>
      <c r="D582" s="140" t="s">
        <v>149</v>
      </c>
      <c r="F582" s="147" t="s">
        <v>874</v>
      </c>
      <c r="H582" s="148">
        <v>12.852</v>
      </c>
      <c r="L582" s="145"/>
      <c r="M582" s="149"/>
      <c r="T582" s="150"/>
      <c r="V582" s="554"/>
      <c r="W582" s="554"/>
      <c r="X582" s="554"/>
      <c r="AT582" s="146" t="s">
        <v>149</v>
      </c>
      <c r="AU582" s="146" t="s">
        <v>80</v>
      </c>
      <c r="AV582" s="13" t="s">
        <v>80</v>
      </c>
      <c r="AW582" s="13" t="s">
        <v>4</v>
      </c>
      <c r="AX582" s="13" t="s">
        <v>78</v>
      </c>
      <c r="AY582" s="146" t="s">
        <v>137</v>
      </c>
    </row>
    <row r="583" spans="2:65" s="1" customFormat="1" ht="16.5" customHeight="1">
      <c r="B583" s="123"/>
      <c r="C583" s="124">
        <v>145</v>
      </c>
      <c r="D583" s="124" t="s">
        <v>140</v>
      </c>
      <c r="E583" s="125" t="s">
        <v>875</v>
      </c>
      <c r="F583" s="126" t="s">
        <v>876</v>
      </c>
      <c r="G583" s="127" t="s">
        <v>143</v>
      </c>
      <c r="H583" s="128">
        <v>343.988</v>
      </c>
      <c r="I583" s="129"/>
      <c r="J583" s="129">
        <f>ROUND(I583*H583,2)</f>
        <v>0</v>
      </c>
      <c r="K583" s="126" t="s">
        <v>144</v>
      </c>
      <c r="L583" s="29"/>
      <c r="M583" s="130" t="s">
        <v>3</v>
      </c>
      <c r="N583" s="131" t="s">
        <v>41</v>
      </c>
      <c r="O583" s="132">
        <v>4.2999999999999997E-2</v>
      </c>
      <c r="P583" s="132">
        <f>O583*H583</f>
        <v>14.791483999999999</v>
      </c>
      <c r="Q583" s="132">
        <v>4.0000000000000002E-4</v>
      </c>
      <c r="R583" s="132">
        <f>Q583*H583</f>
        <v>0.1375952</v>
      </c>
      <c r="S583" s="132">
        <v>0</v>
      </c>
      <c r="T583" s="133">
        <f>S583*H583</f>
        <v>0</v>
      </c>
      <c r="V583" s="556">
        <f>J583</f>
        <v>0</v>
      </c>
      <c r="W583" s="546"/>
      <c r="X583" s="546"/>
      <c r="AR583" s="134" t="s">
        <v>243</v>
      </c>
      <c r="AT583" s="134" t="s">
        <v>140</v>
      </c>
      <c r="AU583" s="134" t="s">
        <v>80</v>
      </c>
      <c r="AY583" s="17" t="s">
        <v>137</v>
      </c>
      <c r="BE583" s="135">
        <f>IF(N583="základní",J583,0)</f>
        <v>0</v>
      </c>
      <c r="BF583" s="135">
        <f>IF(N583="snížená",J583,0)</f>
        <v>0</v>
      </c>
      <c r="BG583" s="135">
        <f>IF(N583="zákl. přenesená",J583,0)</f>
        <v>0</v>
      </c>
      <c r="BH583" s="135">
        <f>IF(N583="sníž. přenesená",J583,0)</f>
        <v>0</v>
      </c>
      <c r="BI583" s="135">
        <f>IF(N583="nulová",J583,0)</f>
        <v>0</v>
      </c>
      <c r="BJ583" s="17" t="s">
        <v>78</v>
      </c>
      <c r="BK583" s="135">
        <f>ROUND(I583*H583,2)</f>
        <v>0</v>
      </c>
      <c r="BL583" s="17" t="s">
        <v>243</v>
      </c>
      <c r="BM583" s="134" t="s">
        <v>877</v>
      </c>
    </row>
    <row r="584" spans="2:65" s="1" customFormat="1">
      <c r="B584" s="29"/>
      <c r="D584" s="136" t="s">
        <v>147</v>
      </c>
      <c r="F584" s="137" t="s">
        <v>878</v>
      </c>
      <c r="J584" s="135"/>
      <c r="L584" s="29"/>
      <c r="M584" s="138"/>
      <c r="T584" s="49"/>
      <c r="V584" s="546"/>
      <c r="W584" s="546"/>
      <c r="X584" s="546"/>
      <c r="AT584" s="17" t="s">
        <v>147</v>
      </c>
      <c r="AU584" s="17" t="s">
        <v>80</v>
      </c>
    </row>
    <row r="585" spans="2:65" s="12" customFormat="1">
      <c r="B585" s="139"/>
      <c r="D585" s="140" t="s">
        <v>149</v>
      </c>
      <c r="E585" s="141" t="s">
        <v>3</v>
      </c>
      <c r="F585" s="142" t="s">
        <v>879</v>
      </c>
      <c r="H585" s="141" t="s">
        <v>3</v>
      </c>
      <c r="L585" s="139"/>
      <c r="M585" s="143"/>
      <c r="T585" s="144"/>
      <c r="V585" s="553"/>
      <c r="W585" s="553"/>
      <c r="X585" s="553"/>
      <c r="AT585" s="141" t="s">
        <v>149</v>
      </c>
      <c r="AU585" s="141" t="s">
        <v>80</v>
      </c>
      <c r="AV585" s="12" t="s">
        <v>78</v>
      </c>
      <c r="AW585" s="12" t="s">
        <v>30</v>
      </c>
      <c r="AX585" s="12" t="s">
        <v>70</v>
      </c>
      <c r="AY585" s="141" t="s">
        <v>137</v>
      </c>
    </row>
    <row r="586" spans="2:65" s="13" customFormat="1">
      <c r="B586" s="145"/>
      <c r="D586" s="140" t="s">
        <v>149</v>
      </c>
      <c r="E586" s="146" t="s">
        <v>3</v>
      </c>
      <c r="F586" s="147" t="s">
        <v>505</v>
      </c>
      <c r="H586" s="148">
        <v>40.264000000000003</v>
      </c>
      <c r="L586" s="145"/>
      <c r="M586" s="149"/>
      <c r="T586" s="150"/>
      <c r="V586" s="554"/>
      <c r="W586" s="554"/>
      <c r="X586" s="554"/>
      <c r="AT586" s="146" t="s">
        <v>149</v>
      </c>
      <c r="AU586" s="146" t="s">
        <v>80</v>
      </c>
      <c r="AV586" s="13" t="s">
        <v>80</v>
      </c>
      <c r="AW586" s="13" t="s">
        <v>30</v>
      </c>
      <c r="AX586" s="13" t="s">
        <v>70</v>
      </c>
      <c r="AY586" s="146" t="s">
        <v>137</v>
      </c>
    </row>
    <row r="587" spans="2:65" s="13" customFormat="1">
      <c r="B587" s="145"/>
      <c r="D587" s="140" t="s">
        <v>149</v>
      </c>
      <c r="E587" s="146" t="s">
        <v>3</v>
      </c>
      <c r="F587" s="147" t="s">
        <v>880</v>
      </c>
      <c r="H587" s="148">
        <v>75.992000000000004</v>
      </c>
      <c r="L587" s="145"/>
      <c r="M587" s="149"/>
      <c r="T587" s="150"/>
      <c r="V587" s="554"/>
      <c r="W587" s="554"/>
      <c r="X587" s="554"/>
      <c r="AT587" s="146" t="s">
        <v>149</v>
      </c>
      <c r="AU587" s="146" t="s">
        <v>80</v>
      </c>
      <c r="AV587" s="13" t="s">
        <v>80</v>
      </c>
      <c r="AW587" s="13" t="s">
        <v>30</v>
      </c>
      <c r="AX587" s="13" t="s">
        <v>70</v>
      </c>
      <c r="AY587" s="146" t="s">
        <v>137</v>
      </c>
    </row>
    <row r="588" spans="2:65" s="13" customFormat="1">
      <c r="B588" s="145"/>
      <c r="D588" s="140" t="s">
        <v>149</v>
      </c>
      <c r="E588" s="146" t="s">
        <v>3</v>
      </c>
      <c r="F588" s="147" t="s">
        <v>881</v>
      </c>
      <c r="H588" s="148">
        <v>-48.43</v>
      </c>
      <c r="L588" s="145"/>
      <c r="M588" s="149"/>
      <c r="T588" s="150"/>
      <c r="V588" s="554"/>
      <c r="W588" s="554"/>
      <c r="X588" s="554"/>
      <c r="AT588" s="146" t="s">
        <v>149</v>
      </c>
      <c r="AU588" s="146" t="s">
        <v>80</v>
      </c>
      <c r="AV588" s="13" t="s">
        <v>80</v>
      </c>
      <c r="AW588" s="13" t="s">
        <v>30</v>
      </c>
      <c r="AX588" s="13" t="s">
        <v>70</v>
      </c>
      <c r="AY588" s="146" t="s">
        <v>137</v>
      </c>
    </row>
    <row r="589" spans="2:65" s="12" customFormat="1">
      <c r="B589" s="139"/>
      <c r="D589" s="140" t="s">
        <v>149</v>
      </c>
      <c r="E589" s="141" t="s">
        <v>3</v>
      </c>
      <c r="F589" s="142" t="s">
        <v>860</v>
      </c>
      <c r="H589" s="141" t="s">
        <v>3</v>
      </c>
      <c r="L589" s="139"/>
      <c r="M589" s="143"/>
      <c r="T589" s="144"/>
      <c r="V589" s="553"/>
      <c r="W589" s="553"/>
      <c r="X589" s="553"/>
      <c r="AT589" s="141" t="s">
        <v>149</v>
      </c>
      <c r="AU589" s="141" t="s">
        <v>80</v>
      </c>
      <c r="AV589" s="12" t="s">
        <v>78</v>
      </c>
      <c r="AW589" s="12" t="s">
        <v>30</v>
      </c>
      <c r="AX589" s="12" t="s">
        <v>70</v>
      </c>
      <c r="AY589" s="141" t="s">
        <v>137</v>
      </c>
    </row>
    <row r="590" spans="2:65" s="13" customFormat="1">
      <c r="B590" s="145"/>
      <c r="D590" s="140" t="s">
        <v>149</v>
      </c>
      <c r="E590" s="146" t="s">
        <v>3</v>
      </c>
      <c r="F590" s="147" t="s">
        <v>861</v>
      </c>
      <c r="H590" s="148">
        <v>93.674000000000007</v>
      </c>
      <c r="L590" s="145"/>
      <c r="M590" s="149"/>
      <c r="T590" s="150"/>
      <c r="V590" s="554"/>
      <c r="W590" s="554"/>
      <c r="X590" s="554"/>
      <c r="AT590" s="146" t="s">
        <v>149</v>
      </c>
      <c r="AU590" s="146" t="s">
        <v>80</v>
      </c>
      <c r="AV590" s="13" t="s">
        <v>80</v>
      </c>
      <c r="AW590" s="13" t="s">
        <v>30</v>
      </c>
      <c r="AX590" s="13" t="s">
        <v>70</v>
      </c>
      <c r="AY590" s="146" t="s">
        <v>137</v>
      </c>
    </row>
    <row r="591" spans="2:65" s="12" customFormat="1">
      <c r="B591" s="139"/>
      <c r="D591" s="140" t="s">
        <v>149</v>
      </c>
      <c r="E591" s="141" t="s">
        <v>3</v>
      </c>
      <c r="F591" s="142" t="s">
        <v>851</v>
      </c>
      <c r="H591" s="141" t="s">
        <v>3</v>
      </c>
      <c r="L591" s="139"/>
      <c r="M591" s="143"/>
      <c r="T591" s="144"/>
      <c r="V591" s="553"/>
      <c r="W591" s="553"/>
      <c r="X591" s="553"/>
      <c r="AT591" s="141" t="s">
        <v>149</v>
      </c>
      <c r="AU591" s="141" t="s">
        <v>80</v>
      </c>
      <c r="AV591" s="12" t="s">
        <v>78</v>
      </c>
      <c r="AW591" s="12" t="s">
        <v>30</v>
      </c>
      <c r="AX591" s="12" t="s">
        <v>70</v>
      </c>
      <c r="AY591" s="141" t="s">
        <v>137</v>
      </c>
    </row>
    <row r="592" spans="2:65" s="13" customFormat="1">
      <c r="B592" s="145"/>
      <c r="D592" s="140" t="s">
        <v>149</v>
      </c>
      <c r="E592" s="146" t="s">
        <v>3</v>
      </c>
      <c r="F592" s="147" t="s">
        <v>862</v>
      </c>
      <c r="H592" s="148">
        <v>17.196000000000002</v>
      </c>
      <c r="L592" s="145"/>
      <c r="M592" s="149"/>
      <c r="T592" s="150"/>
      <c r="V592" s="554"/>
      <c r="W592" s="554"/>
      <c r="X592" s="554"/>
      <c r="AT592" s="146" t="s">
        <v>149</v>
      </c>
      <c r="AU592" s="146" t="s">
        <v>80</v>
      </c>
      <c r="AV592" s="13" t="s">
        <v>80</v>
      </c>
      <c r="AW592" s="13" t="s">
        <v>30</v>
      </c>
      <c r="AX592" s="13" t="s">
        <v>70</v>
      </c>
      <c r="AY592" s="146" t="s">
        <v>137</v>
      </c>
    </row>
    <row r="593" spans="2:65" s="13" customFormat="1">
      <c r="B593" s="145"/>
      <c r="D593" s="140" t="s">
        <v>149</v>
      </c>
      <c r="E593" s="146" t="s">
        <v>3</v>
      </c>
      <c r="F593" s="147" t="s">
        <v>863</v>
      </c>
      <c r="H593" s="148">
        <v>34.689</v>
      </c>
      <c r="L593" s="145"/>
      <c r="M593" s="149"/>
      <c r="T593" s="150"/>
      <c r="V593" s="554"/>
      <c r="W593" s="554"/>
      <c r="X593" s="554"/>
      <c r="AT593" s="146" t="s">
        <v>149</v>
      </c>
      <c r="AU593" s="146" t="s">
        <v>80</v>
      </c>
      <c r="AV593" s="13" t="s">
        <v>80</v>
      </c>
      <c r="AW593" s="13" t="s">
        <v>30</v>
      </c>
      <c r="AX593" s="13" t="s">
        <v>70</v>
      </c>
      <c r="AY593" s="146" t="s">
        <v>137</v>
      </c>
    </row>
    <row r="594" spans="2:65" s="13" customFormat="1">
      <c r="B594" s="145"/>
      <c r="D594" s="140" t="s">
        <v>149</v>
      </c>
      <c r="E594" s="146" t="s">
        <v>3</v>
      </c>
      <c r="F594" s="147" t="s">
        <v>864</v>
      </c>
      <c r="H594" s="148">
        <v>64.221000000000004</v>
      </c>
      <c r="L594" s="145"/>
      <c r="M594" s="149"/>
      <c r="T594" s="150"/>
      <c r="V594" s="554"/>
      <c r="W594" s="554"/>
      <c r="X594" s="554"/>
      <c r="AT594" s="146" t="s">
        <v>149</v>
      </c>
      <c r="AU594" s="146" t="s">
        <v>80</v>
      </c>
      <c r="AV594" s="13" t="s">
        <v>80</v>
      </c>
      <c r="AW594" s="13" t="s">
        <v>30</v>
      </c>
      <c r="AX594" s="13" t="s">
        <v>70</v>
      </c>
      <c r="AY594" s="146" t="s">
        <v>137</v>
      </c>
    </row>
    <row r="595" spans="2:65" s="13" customFormat="1">
      <c r="B595" s="145"/>
      <c r="D595" s="140" t="s">
        <v>149</v>
      </c>
      <c r="E595" s="146" t="s">
        <v>3</v>
      </c>
      <c r="F595" s="147" t="s">
        <v>865</v>
      </c>
      <c r="H595" s="148">
        <v>49.281999999999996</v>
      </c>
      <c r="L595" s="145"/>
      <c r="M595" s="149"/>
      <c r="T595" s="150"/>
      <c r="V595" s="554"/>
      <c r="W595" s="554"/>
      <c r="X595" s="554"/>
      <c r="AT595" s="146" t="s">
        <v>149</v>
      </c>
      <c r="AU595" s="146" t="s">
        <v>80</v>
      </c>
      <c r="AV595" s="13" t="s">
        <v>80</v>
      </c>
      <c r="AW595" s="13" t="s">
        <v>30</v>
      </c>
      <c r="AX595" s="13" t="s">
        <v>70</v>
      </c>
      <c r="AY595" s="146" t="s">
        <v>137</v>
      </c>
    </row>
    <row r="596" spans="2:65" s="13" customFormat="1">
      <c r="B596" s="145"/>
      <c r="D596" s="140" t="s">
        <v>149</v>
      </c>
      <c r="E596" s="146" t="s">
        <v>3</v>
      </c>
      <c r="F596" s="147" t="s">
        <v>866</v>
      </c>
      <c r="H596" s="148">
        <v>7.5</v>
      </c>
      <c r="L596" s="145"/>
      <c r="M596" s="149"/>
      <c r="T596" s="150"/>
      <c r="V596" s="554"/>
      <c r="W596" s="554"/>
      <c r="X596" s="554"/>
      <c r="AT596" s="146" t="s">
        <v>149</v>
      </c>
      <c r="AU596" s="146" t="s">
        <v>80</v>
      </c>
      <c r="AV596" s="13" t="s">
        <v>80</v>
      </c>
      <c r="AW596" s="13" t="s">
        <v>30</v>
      </c>
      <c r="AX596" s="13" t="s">
        <v>70</v>
      </c>
      <c r="AY596" s="146" t="s">
        <v>137</v>
      </c>
    </row>
    <row r="597" spans="2:65" s="13" customFormat="1">
      <c r="B597" s="145"/>
      <c r="D597" s="140" t="s">
        <v>149</v>
      </c>
      <c r="E597" s="146" t="s">
        <v>3</v>
      </c>
      <c r="F597" s="147" t="s">
        <v>380</v>
      </c>
      <c r="H597" s="148">
        <v>4.96</v>
      </c>
      <c r="L597" s="145"/>
      <c r="M597" s="149"/>
      <c r="T597" s="150"/>
      <c r="V597" s="554"/>
      <c r="W597" s="554"/>
      <c r="X597" s="554"/>
      <c r="AT597" s="146" t="s">
        <v>149</v>
      </c>
      <c r="AU597" s="146" t="s">
        <v>80</v>
      </c>
      <c r="AV597" s="13" t="s">
        <v>80</v>
      </c>
      <c r="AW597" s="13" t="s">
        <v>30</v>
      </c>
      <c r="AX597" s="13" t="s">
        <v>70</v>
      </c>
      <c r="AY597" s="146" t="s">
        <v>137</v>
      </c>
    </row>
    <row r="598" spans="2:65" s="13" customFormat="1">
      <c r="B598" s="145"/>
      <c r="D598" s="140" t="s">
        <v>149</v>
      </c>
      <c r="E598" s="146" t="s">
        <v>3</v>
      </c>
      <c r="F598" s="147" t="s">
        <v>382</v>
      </c>
      <c r="H598" s="148">
        <v>4.6399999999999997</v>
      </c>
      <c r="L598" s="145"/>
      <c r="M598" s="149"/>
      <c r="T598" s="150"/>
      <c r="V598" s="554"/>
      <c r="W598" s="554"/>
      <c r="X598" s="554"/>
      <c r="AT598" s="146" t="s">
        <v>149</v>
      </c>
      <c r="AU598" s="146" t="s">
        <v>80</v>
      </c>
      <c r="AV598" s="13" t="s">
        <v>80</v>
      </c>
      <c r="AW598" s="13" t="s">
        <v>30</v>
      </c>
      <c r="AX598" s="13" t="s">
        <v>70</v>
      </c>
      <c r="AY598" s="146" t="s">
        <v>137</v>
      </c>
    </row>
    <row r="599" spans="2:65" s="14" customFormat="1">
      <c r="B599" s="160"/>
      <c r="D599" s="140" t="s">
        <v>149</v>
      </c>
      <c r="E599" s="161" t="s">
        <v>3</v>
      </c>
      <c r="F599" s="162" t="s">
        <v>186</v>
      </c>
      <c r="H599" s="163">
        <v>343.988</v>
      </c>
      <c r="L599" s="160"/>
      <c r="M599" s="164"/>
      <c r="T599" s="165"/>
      <c r="V599" s="557"/>
      <c r="W599" s="557"/>
      <c r="X599" s="557"/>
      <c r="AT599" s="161" t="s">
        <v>149</v>
      </c>
      <c r="AU599" s="161" t="s">
        <v>80</v>
      </c>
      <c r="AV599" s="14" t="s">
        <v>145</v>
      </c>
      <c r="AW599" s="14" t="s">
        <v>30</v>
      </c>
      <c r="AX599" s="14" t="s">
        <v>78</v>
      </c>
      <c r="AY599" s="161" t="s">
        <v>137</v>
      </c>
    </row>
    <row r="600" spans="2:65" s="11" customFormat="1" ht="25.9" customHeight="1">
      <c r="B600" s="112"/>
      <c r="D600" s="113" t="s">
        <v>69</v>
      </c>
      <c r="E600" s="114" t="s">
        <v>882</v>
      </c>
      <c r="F600" s="114" t="s">
        <v>883</v>
      </c>
      <c r="J600" s="115">
        <f>BK600</f>
        <v>0</v>
      </c>
      <c r="L600" s="112"/>
      <c r="M600" s="116"/>
      <c r="P600" s="117">
        <f>SUM(P601:P603)</f>
        <v>48</v>
      </c>
      <c r="R600" s="117">
        <f>SUM(R601:R603)</f>
        <v>0</v>
      </c>
      <c r="T600" s="118">
        <f>SUM(T601:T603)</f>
        <v>0</v>
      </c>
      <c r="V600" s="555">
        <f>J600</f>
        <v>0</v>
      </c>
      <c r="W600" s="552"/>
      <c r="X600" s="552"/>
      <c r="AR600" s="113" t="s">
        <v>145</v>
      </c>
      <c r="AT600" s="119" t="s">
        <v>69</v>
      </c>
      <c r="AU600" s="119" t="s">
        <v>70</v>
      </c>
      <c r="AY600" s="113" t="s">
        <v>137</v>
      </c>
      <c r="BK600" s="120">
        <f>SUM(BK601:BK603)</f>
        <v>0</v>
      </c>
    </row>
    <row r="601" spans="2:65" s="1" customFormat="1" ht="21.75" customHeight="1">
      <c r="B601" s="123"/>
      <c r="C601" s="124">
        <v>146</v>
      </c>
      <c r="D601" s="124" t="s">
        <v>140</v>
      </c>
      <c r="E601" s="125" t="s">
        <v>884</v>
      </c>
      <c r="F601" s="126" t="s">
        <v>885</v>
      </c>
      <c r="G601" s="127" t="s">
        <v>886</v>
      </c>
      <c r="H601" s="128">
        <v>48</v>
      </c>
      <c r="I601" s="129"/>
      <c r="J601" s="129">
        <f>ROUND(I601*H601,2)</f>
        <v>0</v>
      </c>
      <c r="K601" s="126" t="s">
        <v>144</v>
      </c>
      <c r="L601" s="29"/>
      <c r="M601" s="130" t="s">
        <v>3</v>
      </c>
      <c r="N601" s="131" t="s">
        <v>41</v>
      </c>
      <c r="O601" s="132">
        <v>1</v>
      </c>
      <c r="P601" s="132">
        <f>O601*H601</f>
        <v>48</v>
      </c>
      <c r="Q601" s="132">
        <v>0</v>
      </c>
      <c r="R601" s="132">
        <f>Q601*H601</f>
        <v>0</v>
      </c>
      <c r="S601" s="132">
        <v>0</v>
      </c>
      <c r="T601" s="133">
        <f>S601*H601</f>
        <v>0</v>
      </c>
      <c r="V601" s="556">
        <f>J601</f>
        <v>0</v>
      </c>
      <c r="W601" s="546"/>
      <c r="X601" s="546"/>
      <c r="AR601" s="134" t="s">
        <v>887</v>
      </c>
      <c r="AT601" s="134" t="s">
        <v>140</v>
      </c>
      <c r="AU601" s="134" t="s">
        <v>78</v>
      </c>
      <c r="AY601" s="17" t="s">
        <v>137</v>
      </c>
      <c r="BE601" s="135">
        <f>IF(N601="základní",J601,0)</f>
        <v>0</v>
      </c>
      <c r="BF601" s="135">
        <f>IF(N601="snížená",J601,0)</f>
        <v>0</v>
      </c>
      <c r="BG601" s="135">
        <f>IF(N601="zákl. přenesená",J601,0)</f>
        <v>0</v>
      </c>
      <c r="BH601" s="135">
        <f>IF(N601="sníž. přenesená",J601,0)</f>
        <v>0</v>
      </c>
      <c r="BI601" s="135">
        <f>IF(N601="nulová",J601,0)</f>
        <v>0</v>
      </c>
      <c r="BJ601" s="17" t="s">
        <v>78</v>
      </c>
      <c r="BK601" s="135">
        <f>ROUND(I601*H601,2)</f>
        <v>0</v>
      </c>
      <c r="BL601" s="17" t="s">
        <v>887</v>
      </c>
      <c r="BM601" s="134" t="s">
        <v>888</v>
      </c>
    </row>
    <row r="602" spans="2:65" s="1" customFormat="1">
      <c r="B602" s="29"/>
      <c r="D602" s="136" t="s">
        <v>147</v>
      </c>
      <c r="F602" s="137" t="s">
        <v>889</v>
      </c>
      <c r="L602" s="29"/>
      <c r="M602" s="138"/>
      <c r="T602" s="49"/>
      <c r="V602" s="546"/>
      <c r="W602" s="546"/>
      <c r="X602" s="546"/>
      <c r="AT602" s="17" t="s">
        <v>147</v>
      </c>
      <c r="AU602" s="17" t="s">
        <v>78</v>
      </c>
    </row>
    <row r="603" spans="2:65" s="13" customFormat="1">
      <c r="B603" s="145"/>
      <c r="D603" s="140" t="s">
        <v>149</v>
      </c>
      <c r="E603" s="146" t="s">
        <v>3</v>
      </c>
      <c r="F603" s="147" t="s">
        <v>890</v>
      </c>
      <c r="H603" s="148">
        <v>48</v>
      </c>
      <c r="L603" s="145"/>
      <c r="M603" s="166"/>
      <c r="N603" s="167"/>
      <c r="O603" s="167"/>
      <c r="P603" s="167"/>
      <c r="Q603" s="167"/>
      <c r="R603" s="167"/>
      <c r="S603" s="167"/>
      <c r="T603" s="168"/>
      <c r="V603" s="554"/>
      <c r="W603" s="554"/>
      <c r="X603" s="554"/>
      <c r="AT603" s="146" t="s">
        <v>149</v>
      </c>
      <c r="AU603" s="146" t="s">
        <v>78</v>
      </c>
      <c r="AV603" s="13" t="s">
        <v>80</v>
      </c>
      <c r="AW603" s="13" t="s">
        <v>30</v>
      </c>
      <c r="AX603" s="13" t="s">
        <v>78</v>
      </c>
      <c r="AY603" s="146" t="s">
        <v>137</v>
      </c>
    </row>
    <row r="604" spans="2:65" s="1" customFormat="1" ht="6.95" customHeight="1">
      <c r="B604" s="38"/>
      <c r="C604" s="39"/>
      <c r="D604" s="39"/>
      <c r="E604" s="39"/>
      <c r="F604" s="39"/>
      <c r="G604" s="39"/>
      <c r="H604" s="39"/>
      <c r="I604" s="39"/>
      <c r="J604" s="39"/>
      <c r="K604" s="39"/>
      <c r="L604" s="29"/>
      <c r="V604" s="546"/>
      <c r="W604" s="546"/>
      <c r="X604" s="546"/>
    </row>
  </sheetData>
  <autoFilter ref="C100:K603" xr:uid="{00000000-0009-0000-0000-000001000000}"/>
  <mergeCells count="11">
    <mergeCell ref="V100:W100"/>
    <mergeCell ref="E50:H50"/>
    <mergeCell ref="E91:H91"/>
    <mergeCell ref="E93:H93"/>
    <mergeCell ref="L2:V2"/>
    <mergeCell ref="E7:H7"/>
    <mergeCell ref="E9:H9"/>
    <mergeCell ref="E18:H18"/>
    <mergeCell ref="E27:H27"/>
    <mergeCell ref="E48:H48"/>
    <mergeCell ref="V88:W88"/>
  </mergeCells>
  <hyperlinks>
    <hyperlink ref="F105" r:id="rId1" xr:uid="{00000000-0004-0000-0100-000000000000}"/>
    <hyperlink ref="F109" r:id="rId2" xr:uid="{00000000-0004-0000-0100-000001000000}"/>
    <hyperlink ref="F114" r:id="rId3" xr:uid="{00000000-0004-0000-0100-000002000000}"/>
    <hyperlink ref="F121" r:id="rId4" xr:uid="{00000000-0004-0000-0100-000003000000}"/>
    <hyperlink ref="F123" r:id="rId5" xr:uid="{00000000-0004-0000-0100-000004000000}"/>
    <hyperlink ref="F130" r:id="rId6" xr:uid="{00000000-0004-0000-0100-000005000000}"/>
    <hyperlink ref="F137" r:id="rId7" xr:uid="{00000000-0004-0000-0100-000006000000}"/>
    <hyperlink ref="F142" r:id="rId8" xr:uid="{00000000-0004-0000-0100-000007000000}"/>
    <hyperlink ref="F144" r:id="rId9" xr:uid="{00000000-0004-0000-0100-000008000000}"/>
    <hyperlink ref="F146" r:id="rId10" xr:uid="{00000000-0004-0000-0100-000009000000}"/>
    <hyperlink ref="F148" r:id="rId11" xr:uid="{00000000-0004-0000-0100-00000A000000}"/>
    <hyperlink ref="F153" r:id="rId12" xr:uid="{00000000-0004-0000-0100-00000B000000}"/>
    <hyperlink ref="F157" r:id="rId13" xr:uid="{00000000-0004-0000-0100-00000C000000}"/>
    <hyperlink ref="F161" r:id="rId14" xr:uid="{00000000-0004-0000-0100-00000D000000}"/>
    <hyperlink ref="F165" r:id="rId15" xr:uid="{00000000-0004-0000-0100-00000E000000}"/>
    <hyperlink ref="F170" r:id="rId16" xr:uid="{00000000-0004-0000-0100-00000F000000}"/>
    <hyperlink ref="F172" r:id="rId17" xr:uid="{00000000-0004-0000-0100-000010000000}"/>
    <hyperlink ref="F178" r:id="rId18" xr:uid="{00000000-0004-0000-0100-000011000000}"/>
    <hyperlink ref="F181" r:id="rId19" xr:uid="{00000000-0004-0000-0100-000012000000}"/>
    <hyperlink ref="F184" r:id="rId20" xr:uid="{00000000-0004-0000-0100-000013000000}"/>
    <hyperlink ref="F187" r:id="rId21" xr:uid="{00000000-0004-0000-0100-000014000000}"/>
    <hyperlink ref="F191" r:id="rId22" xr:uid="{00000000-0004-0000-0100-000015000000}"/>
    <hyperlink ref="F196" r:id="rId23" xr:uid="{00000000-0004-0000-0100-000016000000}"/>
    <hyperlink ref="F199" r:id="rId24" xr:uid="{00000000-0004-0000-0100-000017000000}"/>
    <hyperlink ref="F202" r:id="rId25" xr:uid="{00000000-0004-0000-0100-000018000000}"/>
    <hyperlink ref="F206" r:id="rId26" xr:uid="{00000000-0004-0000-0100-000019000000}"/>
    <hyperlink ref="F209" r:id="rId27" xr:uid="{00000000-0004-0000-0100-00001A000000}"/>
    <hyperlink ref="F213" r:id="rId28" xr:uid="{00000000-0004-0000-0100-00001B000000}"/>
    <hyperlink ref="F216" r:id="rId29" xr:uid="{00000000-0004-0000-0100-00001C000000}"/>
    <hyperlink ref="F220" r:id="rId30" xr:uid="{00000000-0004-0000-0100-00001D000000}"/>
    <hyperlink ref="F224" r:id="rId31" xr:uid="{00000000-0004-0000-0100-00001E000000}"/>
    <hyperlink ref="F228" r:id="rId32" xr:uid="{00000000-0004-0000-0100-00001F000000}"/>
    <hyperlink ref="F234" r:id="rId33" xr:uid="{00000000-0004-0000-0100-000020000000}"/>
    <hyperlink ref="F238" r:id="rId34" xr:uid="{00000000-0004-0000-0100-000021000000}"/>
    <hyperlink ref="F242" r:id="rId35" xr:uid="{00000000-0004-0000-0100-000022000000}"/>
    <hyperlink ref="F245" r:id="rId36" xr:uid="{00000000-0004-0000-0100-000023000000}"/>
    <hyperlink ref="F262" r:id="rId37" xr:uid="{00000000-0004-0000-0100-000024000000}"/>
    <hyperlink ref="F266" r:id="rId38" xr:uid="{00000000-0004-0000-0100-000025000000}"/>
    <hyperlink ref="F271" r:id="rId39" xr:uid="{00000000-0004-0000-0100-000026000000}"/>
    <hyperlink ref="F273" r:id="rId40" xr:uid="{00000000-0004-0000-0100-000027000000}"/>
    <hyperlink ref="F276" r:id="rId41" xr:uid="{00000000-0004-0000-0100-000028000000}"/>
    <hyperlink ref="F278" r:id="rId42" xr:uid="{00000000-0004-0000-0100-000029000000}"/>
    <hyperlink ref="F281" r:id="rId43" xr:uid="{00000000-0004-0000-0100-00002A000000}"/>
    <hyperlink ref="F285" r:id="rId44" xr:uid="{00000000-0004-0000-0100-00002B000000}"/>
    <hyperlink ref="F294" r:id="rId45" xr:uid="{00000000-0004-0000-0100-00002C000000}"/>
    <hyperlink ref="F298" r:id="rId46" xr:uid="{00000000-0004-0000-0100-00002D000000}"/>
    <hyperlink ref="F301" r:id="rId47" xr:uid="{00000000-0004-0000-0100-00002E000000}"/>
    <hyperlink ref="F305" r:id="rId48" xr:uid="{00000000-0004-0000-0100-00002F000000}"/>
    <hyperlink ref="F307" r:id="rId49" xr:uid="{00000000-0004-0000-0100-000030000000}"/>
    <hyperlink ref="F309" r:id="rId50" xr:uid="{00000000-0004-0000-0100-000031000000}"/>
    <hyperlink ref="F312" r:id="rId51" xr:uid="{00000000-0004-0000-0100-000032000000}"/>
    <hyperlink ref="F315" r:id="rId52" xr:uid="{00000000-0004-0000-0100-000033000000}"/>
    <hyperlink ref="F318" r:id="rId53" xr:uid="{00000000-0004-0000-0100-000034000000}"/>
    <hyperlink ref="F323" r:id="rId54" xr:uid="{00000000-0004-0000-0100-000035000000}"/>
    <hyperlink ref="F326" r:id="rId55" xr:uid="{00000000-0004-0000-0100-000036000000}"/>
    <hyperlink ref="F329" r:id="rId56" xr:uid="{00000000-0004-0000-0100-000037000000}"/>
    <hyperlink ref="F332" r:id="rId57" xr:uid="{00000000-0004-0000-0100-000038000000}"/>
    <hyperlink ref="F336" r:id="rId58" xr:uid="{00000000-0004-0000-0100-000039000000}"/>
    <hyperlink ref="F339" r:id="rId59" xr:uid="{00000000-0004-0000-0100-00003A000000}"/>
    <hyperlink ref="F342" r:id="rId60" xr:uid="{00000000-0004-0000-0100-00003B000000}"/>
    <hyperlink ref="F347" r:id="rId61" xr:uid="{00000000-0004-0000-0100-00003C000000}"/>
    <hyperlink ref="F351" r:id="rId62" xr:uid="{00000000-0004-0000-0100-00003D000000}"/>
    <hyperlink ref="F354" r:id="rId63" xr:uid="{00000000-0004-0000-0100-00003E000000}"/>
    <hyperlink ref="F356" r:id="rId64" xr:uid="{00000000-0004-0000-0100-00003F000000}"/>
    <hyperlink ref="F366" r:id="rId65" xr:uid="{00000000-0004-0000-0100-000040000000}"/>
    <hyperlink ref="F369" r:id="rId66" xr:uid="{00000000-0004-0000-0100-000041000000}"/>
    <hyperlink ref="F371" r:id="rId67" xr:uid="{00000000-0004-0000-0100-000042000000}"/>
    <hyperlink ref="F373" r:id="rId68" xr:uid="{00000000-0004-0000-0100-000043000000}"/>
    <hyperlink ref="F376" r:id="rId69" xr:uid="{00000000-0004-0000-0100-000044000000}"/>
    <hyperlink ref="F379" r:id="rId70" xr:uid="{00000000-0004-0000-0100-000045000000}"/>
    <hyperlink ref="F383" r:id="rId71" xr:uid="{00000000-0004-0000-0100-000046000000}"/>
    <hyperlink ref="F386" r:id="rId72" xr:uid="{00000000-0004-0000-0100-000047000000}"/>
    <hyperlink ref="F388" r:id="rId73" xr:uid="{00000000-0004-0000-0100-000048000000}"/>
    <hyperlink ref="F395" r:id="rId74" xr:uid="{00000000-0004-0000-0100-000049000000}"/>
    <hyperlink ref="F397" r:id="rId75" xr:uid="{00000000-0004-0000-0100-00004A000000}"/>
    <hyperlink ref="F403" r:id="rId76" xr:uid="{00000000-0004-0000-0100-00004B000000}"/>
    <hyperlink ref="F406" r:id="rId77" xr:uid="{00000000-0004-0000-0100-00004C000000}"/>
    <hyperlink ref="F415" r:id="rId78" xr:uid="{00000000-0004-0000-0100-00004D000000}"/>
    <hyperlink ref="F418" r:id="rId79" xr:uid="{00000000-0004-0000-0100-00004E000000}"/>
    <hyperlink ref="F425" r:id="rId80" xr:uid="{00000000-0004-0000-0100-00004F000000}"/>
    <hyperlink ref="F432" r:id="rId81" xr:uid="{00000000-0004-0000-0100-000050000000}"/>
    <hyperlink ref="F434" r:id="rId82" xr:uid="{00000000-0004-0000-0100-000051000000}"/>
    <hyperlink ref="F436" r:id="rId83" xr:uid="{00000000-0004-0000-0100-000052000000}"/>
    <hyperlink ref="F439" r:id="rId84" xr:uid="{00000000-0004-0000-0100-000053000000}"/>
    <hyperlink ref="F443" r:id="rId85" xr:uid="{00000000-0004-0000-0100-000054000000}"/>
    <hyperlink ref="F448" r:id="rId86" xr:uid="{00000000-0004-0000-0100-000055000000}"/>
    <hyperlink ref="F454" r:id="rId87" xr:uid="{00000000-0004-0000-0100-000056000000}"/>
    <hyperlink ref="F456" r:id="rId88" xr:uid="{00000000-0004-0000-0100-000057000000}"/>
    <hyperlink ref="F459" r:id="rId89" xr:uid="{00000000-0004-0000-0100-000058000000}"/>
    <hyperlink ref="F461" r:id="rId90" xr:uid="{00000000-0004-0000-0100-000059000000}"/>
    <hyperlink ref="F464" r:id="rId91" xr:uid="{00000000-0004-0000-0100-00005A000000}"/>
    <hyperlink ref="F467" r:id="rId92" xr:uid="{00000000-0004-0000-0100-00005B000000}"/>
    <hyperlink ref="F470" r:id="rId93" xr:uid="{00000000-0004-0000-0100-00005C000000}"/>
    <hyperlink ref="F472" r:id="rId94" xr:uid="{00000000-0004-0000-0100-00005D000000}"/>
    <hyperlink ref="F477" r:id="rId95" xr:uid="{00000000-0004-0000-0100-00005E000000}"/>
    <hyperlink ref="F490" r:id="rId96" xr:uid="{00000000-0004-0000-0100-00005F000000}"/>
    <hyperlink ref="F495" r:id="rId97" xr:uid="{00000000-0004-0000-0100-000060000000}"/>
    <hyperlink ref="F497" r:id="rId98" xr:uid="{00000000-0004-0000-0100-000061000000}"/>
    <hyperlink ref="F500" r:id="rId99" xr:uid="{00000000-0004-0000-0100-000062000000}"/>
    <hyperlink ref="F502" r:id="rId100" xr:uid="{00000000-0004-0000-0100-000063000000}"/>
    <hyperlink ref="F504" r:id="rId101" xr:uid="{00000000-0004-0000-0100-000064000000}"/>
    <hyperlink ref="F506" r:id="rId102" xr:uid="{00000000-0004-0000-0100-000065000000}"/>
    <hyperlink ref="F513" r:id="rId103" xr:uid="{00000000-0004-0000-0100-000066000000}"/>
    <hyperlink ref="F515" r:id="rId104" xr:uid="{00000000-0004-0000-0100-000067000000}"/>
    <hyperlink ref="F517" r:id="rId105" xr:uid="{00000000-0004-0000-0100-000068000000}"/>
    <hyperlink ref="F519" r:id="rId106" xr:uid="{00000000-0004-0000-0100-000069000000}"/>
    <hyperlink ref="F521" r:id="rId107" xr:uid="{00000000-0004-0000-0100-00006A000000}"/>
    <hyperlink ref="F523" r:id="rId108" xr:uid="{00000000-0004-0000-0100-00006B000000}"/>
    <hyperlink ref="F525" r:id="rId109" xr:uid="{00000000-0004-0000-0100-00006C000000}"/>
    <hyperlink ref="F529" r:id="rId110" xr:uid="{00000000-0004-0000-0100-00006D000000}"/>
    <hyperlink ref="F531" r:id="rId111" xr:uid="{00000000-0004-0000-0100-00006E000000}"/>
    <hyperlink ref="F533" r:id="rId112" xr:uid="{00000000-0004-0000-0100-00006F000000}"/>
    <hyperlink ref="F535" r:id="rId113" xr:uid="{00000000-0004-0000-0100-000070000000}"/>
    <hyperlink ref="F547" r:id="rId114" xr:uid="{00000000-0004-0000-0100-000071000000}"/>
    <hyperlink ref="F549" r:id="rId115" xr:uid="{00000000-0004-0000-0100-000072000000}"/>
    <hyperlink ref="F564" r:id="rId116" xr:uid="{00000000-0004-0000-0100-000073000000}"/>
    <hyperlink ref="F566" r:id="rId117" xr:uid="{00000000-0004-0000-0100-000074000000}"/>
    <hyperlink ref="F579" r:id="rId118" xr:uid="{00000000-0004-0000-0100-000075000000}"/>
    <hyperlink ref="F584" r:id="rId119" xr:uid="{00000000-0004-0000-0100-000076000000}"/>
    <hyperlink ref="F602" r:id="rId120" xr:uid="{00000000-0004-0000-0100-000077000000}"/>
  </hyperlinks>
  <pageMargins left="0.39374999999999999" right="0.39374999999999999" top="0.39374999999999999" bottom="0.39374999999999999" header="0" footer="0"/>
  <pageSetup paperSize="9" fitToHeight="100" orientation="landscape" blackAndWhite="1" r:id="rId121"/>
  <headerFooter>
    <oddFooter>&amp;CStrana &amp;P z &amp;N</oddFooter>
  </headerFooter>
  <drawing r:id="rId1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7"/>
  <sheetViews>
    <sheetView showGridLines="0" topLeftCell="A84" workbookViewId="0">
      <selection activeCell="I88" sqref="I8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688" t="s">
        <v>6</v>
      </c>
      <c r="M2" s="689"/>
      <c r="N2" s="689"/>
      <c r="O2" s="689"/>
      <c r="P2" s="689"/>
      <c r="Q2" s="689"/>
      <c r="R2" s="689"/>
      <c r="S2" s="689"/>
      <c r="T2" s="689"/>
      <c r="U2" s="689"/>
      <c r="V2" s="689"/>
      <c r="AT2" s="17" t="s">
        <v>83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87</v>
      </c>
      <c r="L4" s="20"/>
      <c r="M4" s="8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723" t="str">
        <f>'Rekapitulace stavby'!K6</f>
        <v>Areál UK Celetná 559/14, Praha 2 - Staré Město, Dětská skupina Arel Karolinum</v>
      </c>
      <c r="F7" s="724"/>
      <c r="G7" s="724"/>
      <c r="H7" s="724"/>
      <c r="L7" s="20"/>
    </row>
    <row r="8" spans="2:46" s="1" customFormat="1" ht="12" customHeight="1">
      <c r="B8" s="29"/>
      <c r="D8" s="26" t="s">
        <v>88</v>
      </c>
      <c r="L8" s="29"/>
    </row>
    <row r="9" spans="2:46" s="1" customFormat="1" ht="16.5" customHeight="1">
      <c r="B9" s="29"/>
      <c r="E9" s="712" t="s">
        <v>891</v>
      </c>
      <c r="F9" s="722"/>
      <c r="G9" s="722"/>
      <c r="H9" s="722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22. 10. 2023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29"/>
    </row>
    <row r="15" spans="2:46" s="1" customFormat="1" ht="18" customHeight="1">
      <c r="B15" s="29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27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>
      <c r="B18" s="29"/>
      <c r="E18" s="697" t="str">
        <f>'Rekapitulace stavby'!E14</f>
        <v xml:space="preserve"> </v>
      </c>
      <c r="F18" s="697"/>
      <c r="G18" s="697"/>
      <c r="H18" s="697"/>
      <c r="I18" s="26" t="s">
        <v>26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28</v>
      </c>
      <c r="I20" s="26" t="s">
        <v>24</v>
      </c>
      <c r="J20" s="24" t="s">
        <v>3</v>
      </c>
      <c r="L20" s="29"/>
    </row>
    <row r="21" spans="2:12" s="1" customFormat="1" ht="18" customHeight="1">
      <c r="B21" s="29"/>
      <c r="E21" s="24" t="s">
        <v>29</v>
      </c>
      <c r="I21" s="26" t="s">
        <v>26</v>
      </c>
      <c r="J21" s="24" t="s">
        <v>3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31</v>
      </c>
      <c r="I23" s="26" t="s">
        <v>24</v>
      </c>
      <c r="J23" s="24" t="s">
        <v>32</v>
      </c>
      <c r="L23" s="29"/>
    </row>
    <row r="24" spans="2:12" s="1" customFormat="1" ht="18" customHeight="1">
      <c r="B24" s="29"/>
      <c r="E24" s="24" t="s">
        <v>33</v>
      </c>
      <c r="I24" s="26" t="s">
        <v>26</v>
      </c>
      <c r="J24" s="24" t="s">
        <v>3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34</v>
      </c>
      <c r="L26" s="29"/>
    </row>
    <row r="27" spans="2:12" s="7" customFormat="1" ht="16.5" customHeight="1">
      <c r="B27" s="82"/>
      <c r="E27" s="699" t="s">
        <v>3</v>
      </c>
      <c r="F27" s="699"/>
      <c r="G27" s="699"/>
      <c r="H27" s="699"/>
      <c r="L27" s="82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3" t="s">
        <v>36</v>
      </c>
      <c r="J30" s="59">
        <f>ROUND(J85, 2)</f>
        <v>0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84" t="s">
        <v>40</v>
      </c>
      <c r="E33" s="26" t="s">
        <v>41</v>
      </c>
      <c r="F33" s="85">
        <f>ROUND((SUM(BE85:BE96)),  2)</f>
        <v>0</v>
      </c>
      <c r="I33" s="86">
        <v>0.21</v>
      </c>
      <c r="J33" s="85">
        <f>ROUND(((SUM(BE85:BE96))*I33),  2)</f>
        <v>0</v>
      </c>
      <c r="L33" s="29"/>
    </row>
    <row r="34" spans="2:12" s="1" customFormat="1" ht="14.45" customHeight="1">
      <c r="B34" s="29"/>
      <c r="E34" s="26" t="s">
        <v>42</v>
      </c>
      <c r="F34" s="85">
        <f>ROUND((SUM(BF85:BF96)),  2)</f>
        <v>0</v>
      </c>
      <c r="I34" s="86">
        <v>0.15</v>
      </c>
      <c r="J34" s="85">
        <f>ROUND(((SUM(BF85:BF96))*I34),  2)</f>
        <v>0</v>
      </c>
      <c r="L34" s="29"/>
    </row>
    <row r="35" spans="2:12" s="1" customFormat="1" ht="14.45" hidden="1" customHeight="1">
      <c r="B35" s="29"/>
      <c r="E35" s="26" t="s">
        <v>43</v>
      </c>
      <c r="F35" s="85">
        <f>ROUND((SUM(BG85:BG96)),  2)</f>
        <v>0</v>
      </c>
      <c r="I35" s="86">
        <v>0.21</v>
      </c>
      <c r="J35" s="85">
        <f>0</f>
        <v>0</v>
      </c>
      <c r="L35" s="29"/>
    </row>
    <row r="36" spans="2:12" s="1" customFormat="1" ht="14.45" hidden="1" customHeight="1">
      <c r="B36" s="29"/>
      <c r="E36" s="26" t="s">
        <v>44</v>
      </c>
      <c r="F36" s="85">
        <f>ROUND((SUM(BH85:BH96)),  2)</f>
        <v>0</v>
      </c>
      <c r="I36" s="86">
        <v>0.15</v>
      </c>
      <c r="J36" s="85">
        <f>0</f>
        <v>0</v>
      </c>
      <c r="L36" s="29"/>
    </row>
    <row r="37" spans="2:12" s="1" customFormat="1" ht="14.45" hidden="1" customHeight="1">
      <c r="B37" s="29"/>
      <c r="E37" s="26" t="s">
        <v>45</v>
      </c>
      <c r="F37" s="85">
        <f>ROUND((SUM(BI85:BI96)),  2)</f>
        <v>0</v>
      </c>
      <c r="I37" s="86">
        <v>0</v>
      </c>
      <c r="J37" s="85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7"/>
      <c r="D39" s="88" t="s">
        <v>46</v>
      </c>
      <c r="E39" s="50"/>
      <c r="F39" s="50"/>
      <c r="G39" s="89" t="s">
        <v>47</v>
      </c>
      <c r="H39" s="90" t="s">
        <v>48</v>
      </c>
      <c r="I39" s="50"/>
      <c r="J39" s="91">
        <f>SUM(J30:J37)</f>
        <v>0</v>
      </c>
      <c r="K39" s="92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21" t="s">
        <v>90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5" customHeight="1">
      <c r="B48" s="29"/>
      <c r="E48" s="723" t="str">
        <f>E7</f>
        <v>Areál UK Celetná 559/14, Praha 2 - Staré Město, Dětská skupina Arel Karolinum</v>
      </c>
      <c r="F48" s="724"/>
      <c r="G48" s="724"/>
      <c r="H48" s="724"/>
      <c r="L48" s="29"/>
    </row>
    <row r="49" spans="2:47" s="1" customFormat="1" ht="12" customHeight="1">
      <c r="B49" s="29"/>
      <c r="C49" s="26" t="s">
        <v>88</v>
      </c>
      <c r="L49" s="29"/>
    </row>
    <row r="50" spans="2:47" s="1" customFormat="1" ht="16.5" customHeight="1">
      <c r="B50" s="29"/>
      <c r="E50" s="712" t="str">
        <f>E9</f>
        <v>02 - TZB</v>
      </c>
      <c r="F50" s="722"/>
      <c r="G50" s="722"/>
      <c r="H50" s="722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>Celetná 559/14, Praha 2 - Staré Město</v>
      </c>
      <c r="I52" s="26" t="s">
        <v>21</v>
      </c>
      <c r="J52" s="46" t="str">
        <f>IF(J12="","",J12)</f>
        <v>22. 10. 2023</v>
      </c>
      <c r="L52" s="29"/>
    </row>
    <row r="53" spans="2:47" s="1" customFormat="1" ht="6.95" customHeight="1">
      <c r="B53" s="29"/>
      <c r="L53" s="29"/>
    </row>
    <row r="54" spans="2:47" s="1" customFormat="1" ht="40.15" customHeight="1">
      <c r="B54" s="29"/>
      <c r="C54" s="26" t="s">
        <v>23</v>
      </c>
      <c r="F54" s="24" t="str">
        <f>E15</f>
        <v xml:space="preserve"> </v>
      </c>
      <c r="I54" s="26" t="s">
        <v>28</v>
      </c>
      <c r="J54" s="27" t="str">
        <f>E21</f>
        <v>CONTRACTIS s.r.o.Moulíkova 3286/1b, Praha 5</v>
      </c>
      <c r="L54" s="29"/>
    </row>
    <row r="55" spans="2:47" s="1" customFormat="1" ht="15.2" customHeight="1">
      <c r="B55" s="29"/>
      <c r="C55" s="26" t="s">
        <v>27</v>
      </c>
      <c r="F55" s="24" t="str">
        <f>IF(E18="","",E18)</f>
        <v xml:space="preserve"> </v>
      </c>
      <c r="I55" s="26" t="s">
        <v>31</v>
      </c>
      <c r="J55" s="27" t="str">
        <f>E24</f>
        <v>Hana Pejšová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3" t="s">
        <v>91</v>
      </c>
      <c r="D57" s="87"/>
      <c r="E57" s="87"/>
      <c r="F57" s="87"/>
      <c r="G57" s="87"/>
      <c r="H57" s="87"/>
      <c r="I57" s="87"/>
      <c r="J57" s="94" t="s">
        <v>92</v>
      </c>
      <c r="K57" s="87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95" t="s">
        <v>68</v>
      </c>
      <c r="J59" s="59">
        <f>J85</f>
        <v>0</v>
      </c>
      <c r="L59" s="29"/>
      <c r="AU59" s="17" t="s">
        <v>93</v>
      </c>
    </row>
    <row r="60" spans="2:47" s="8" customFormat="1" ht="24.95" customHeight="1">
      <c r="B60" s="96"/>
      <c r="D60" s="97" t="s">
        <v>102</v>
      </c>
      <c r="E60" s="98"/>
      <c r="F60" s="98"/>
      <c r="G60" s="98"/>
      <c r="H60" s="98"/>
      <c r="I60" s="98"/>
      <c r="J60" s="99">
        <f>J86</f>
        <v>0</v>
      </c>
      <c r="L60" s="96"/>
    </row>
    <row r="61" spans="2:47" s="9" customFormat="1" ht="19.899999999999999" customHeight="1">
      <c r="B61" s="100"/>
      <c r="D61" s="101" t="s">
        <v>892</v>
      </c>
      <c r="E61" s="102"/>
      <c r="F61" s="102"/>
      <c r="G61" s="102"/>
      <c r="H61" s="102"/>
      <c r="I61" s="102"/>
      <c r="J61" s="103">
        <f>J87</f>
        <v>0</v>
      </c>
      <c r="L61" s="100"/>
    </row>
    <row r="62" spans="2:47" s="9" customFormat="1" ht="19.899999999999999" customHeight="1">
      <c r="B62" s="100"/>
      <c r="D62" s="101" t="s">
        <v>893</v>
      </c>
      <c r="E62" s="102"/>
      <c r="F62" s="102"/>
      <c r="G62" s="102"/>
      <c r="H62" s="102"/>
      <c r="I62" s="102"/>
      <c r="J62" s="103">
        <f>J89</f>
        <v>0</v>
      </c>
      <c r="L62" s="100"/>
    </row>
    <row r="63" spans="2:47" s="9" customFormat="1" ht="19.899999999999999" customHeight="1">
      <c r="B63" s="100"/>
      <c r="D63" s="101" t="s">
        <v>894</v>
      </c>
      <c r="E63" s="102"/>
      <c r="F63" s="102"/>
      <c r="G63" s="102"/>
      <c r="H63" s="102"/>
      <c r="I63" s="102"/>
      <c r="J63" s="103">
        <f>J91</f>
        <v>0</v>
      </c>
      <c r="L63" s="100"/>
    </row>
    <row r="64" spans="2:47" s="9" customFormat="1" ht="19.899999999999999" customHeight="1">
      <c r="B64" s="100"/>
      <c r="D64" s="101" t="s">
        <v>895</v>
      </c>
      <c r="E64" s="102"/>
      <c r="F64" s="102"/>
      <c r="G64" s="102"/>
      <c r="H64" s="102"/>
      <c r="I64" s="102"/>
      <c r="J64" s="103">
        <f>J93</f>
        <v>0</v>
      </c>
      <c r="L64" s="100"/>
    </row>
    <row r="65" spans="2:12" s="9" customFormat="1" ht="19.899999999999999" customHeight="1">
      <c r="B65" s="100"/>
      <c r="D65" s="101" t="s">
        <v>105</v>
      </c>
      <c r="E65" s="102"/>
      <c r="F65" s="102"/>
      <c r="G65" s="102"/>
      <c r="H65" s="102"/>
      <c r="I65" s="102"/>
      <c r="J65" s="103">
        <f>J95</f>
        <v>0</v>
      </c>
      <c r="L65" s="100"/>
    </row>
    <row r="66" spans="2:12" s="1" customFormat="1" ht="21.75" customHeight="1">
      <c r="B66" s="29"/>
      <c r="L66" s="29"/>
    </row>
    <row r="67" spans="2:12" s="1" customFormat="1" ht="6.95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9"/>
    </row>
    <row r="71" spans="2:12" s="1" customFormat="1" ht="6.95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29"/>
    </row>
    <row r="72" spans="2:12" s="1" customFormat="1" ht="24.95" customHeight="1">
      <c r="B72" s="29"/>
      <c r="C72" s="21" t="s">
        <v>116</v>
      </c>
      <c r="L72" s="29"/>
    </row>
    <row r="73" spans="2:12" s="1" customFormat="1" ht="6.95" customHeight="1">
      <c r="B73" s="29"/>
      <c r="L73" s="29"/>
    </row>
    <row r="74" spans="2:12" s="1" customFormat="1" ht="12" customHeight="1">
      <c r="B74" s="29"/>
      <c r="C74" s="26" t="s">
        <v>15</v>
      </c>
      <c r="L74" s="29"/>
    </row>
    <row r="75" spans="2:12" s="1" customFormat="1" ht="16.5" customHeight="1">
      <c r="B75" s="29"/>
      <c r="E75" s="723" t="str">
        <f>E7</f>
        <v>Areál UK Celetná 559/14, Praha 2 - Staré Město, Dětská skupina Arel Karolinum</v>
      </c>
      <c r="F75" s="724"/>
      <c r="G75" s="724"/>
      <c r="H75" s="724"/>
      <c r="L75" s="29"/>
    </row>
    <row r="76" spans="2:12" s="1" customFormat="1" ht="12" customHeight="1">
      <c r="B76" s="29"/>
      <c r="C76" s="26" t="s">
        <v>88</v>
      </c>
      <c r="L76" s="29"/>
    </row>
    <row r="77" spans="2:12" s="1" customFormat="1" ht="16.5" customHeight="1">
      <c r="B77" s="29"/>
      <c r="E77" s="712" t="str">
        <f>E9</f>
        <v>02 - TZB</v>
      </c>
      <c r="F77" s="722"/>
      <c r="G77" s="722"/>
      <c r="H77" s="722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6" t="s">
        <v>19</v>
      </c>
      <c r="F79" s="24" t="str">
        <f>F12</f>
        <v>Celetná 559/14, Praha 2 - Staré Město</v>
      </c>
      <c r="I79" s="26" t="s">
        <v>21</v>
      </c>
      <c r="J79" s="46" t="str">
        <f>IF(J12="","",J12)</f>
        <v>22. 10. 2023</v>
      </c>
      <c r="L79" s="29"/>
    </row>
    <row r="80" spans="2:12" s="1" customFormat="1" ht="6.95" customHeight="1">
      <c r="B80" s="29"/>
      <c r="L80" s="29"/>
    </row>
    <row r="81" spans="2:65" s="1" customFormat="1" ht="40.15" customHeight="1">
      <c r="B81" s="29"/>
      <c r="C81" s="26" t="s">
        <v>23</v>
      </c>
      <c r="F81" s="24" t="str">
        <f>E15</f>
        <v xml:space="preserve"> </v>
      </c>
      <c r="I81" s="26" t="s">
        <v>28</v>
      </c>
      <c r="J81" s="27" t="str">
        <f>E21</f>
        <v>CONTRACTIS s.r.o.Moulíkova 3286/1b, Praha 5</v>
      </c>
      <c r="L81" s="29"/>
    </row>
    <row r="82" spans="2:65" s="1" customFormat="1" ht="15.2" customHeight="1">
      <c r="B82" s="29"/>
      <c r="C82" s="26" t="s">
        <v>27</v>
      </c>
      <c r="F82" s="24" t="str">
        <f>IF(E18="","",E18)</f>
        <v xml:space="preserve"> </v>
      </c>
      <c r="I82" s="26" t="s">
        <v>31</v>
      </c>
      <c r="J82" s="27" t="str">
        <f>E24</f>
        <v>Hana Pejšová</v>
      </c>
      <c r="L82" s="29"/>
    </row>
    <row r="83" spans="2:65" s="1" customFormat="1" ht="10.35" customHeight="1">
      <c r="B83" s="29"/>
      <c r="L83" s="29"/>
    </row>
    <row r="84" spans="2:65" s="10" customFormat="1" ht="29.25" customHeight="1">
      <c r="B84" s="104"/>
      <c r="C84" s="105" t="s">
        <v>123</v>
      </c>
      <c r="D84" s="106" t="s">
        <v>55</v>
      </c>
      <c r="E84" s="106" t="s">
        <v>51</v>
      </c>
      <c r="F84" s="106" t="s">
        <v>52</v>
      </c>
      <c r="G84" s="106" t="s">
        <v>124</v>
      </c>
      <c r="H84" s="106" t="s">
        <v>125</v>
      </c>
      <c r="I84" s="106" t="s">
        <v>126</v>
      </c>
      <c r="J84" s="106" t="s">
        <v>92</v>
      </c>
      <c r="K84" s="107" t="s">
        <v>127</v>
      </c>
      <c r="L84" s="104"/>
      <c r="M84" s="52" t="s">
        <v>3</v>
      </c>
      <c r="N84" s="53" t="s">
        <v>40</v>
      </c>
      <c r="O84" s="53" t="s">
        <v>128</v>
      </c>
      <c r="P84" s="53" t="s">
        <v>129</v>
      </c>
      <c r="Q84" s="53" t="s">
        <v>130</v>
      </c>
      <c r="R84" s="53" t="s">
        <v>131</v>
      </c>
      <c r="S84" s="53" t="s">
        <v>132</v>
      </c>
      <c r="T84" s="54" t="s">
        <v>133</v>
      </c>
    </row>
    <row r="85" spans="2:65" s="1" customFormat="1" ht="22.9" customHeight="1">
      <c r="B85" s="29"/>
      <c r="C85" s="57" t="s">
        <v>134</v>
      </c>
      <c r="J85" s="108">
        <f>BK85</f>
        <v>0</v>
      </c>
      <c r="L85" s="29"/>
      <c r="M85" s="55"/>
      <c r="N85" s="47"/>
      <c r="O85" s="47"/>
      <c r="P85" s="109">
        <f>P86</f>
        <v>4.79</v>
      </c>
      <c r="Q85" s="47"/>
      <c r="R85" s="109">
        <f>R86</f>
        <v>6.7000000000000002E-4</v>
      </c>
      <c r="S85" s="47"/>
      <c r="T85" s="110">
        <f>T86</f>
        <v>0.14042000000000002</v>
      </c>
      <c r="AT85" s="17" t="s">
        <v>69</v>
      </c>
      <c r="AU85" s="17" t="s">
        <v>93</v>
      </c>
      <c r="BK85" s="111">
        <f>BK86</f>
        <v>0</v>
      </c>
    </row>
    <row r="86" spans="2:65" s="11" customFormat="1" ht="25.9" customHeight="1">
      <c r="B86" s="112"/>
      <c r="D86" s="113" t="s">
        <v>69</v>
      </c>
      <c r="E86" s="114" t="s">
        <v>424</v>
      </c>
      <c r="F86" s="114" t="s">
        <v>425</v>
      </c>
      <c r="J86" s="115">
        <f>BK86</f>
        <v>0</v>
      </c>
      <c r="L86" s="112"/>
      <c r="M86" s="116"/>
      <c r="P86" s="117">
        <f>P87+P89+P91+P93+P95</f>
        <v>4.79</v>
      </c>
      <c r="R86" s="117">
        <f>R87+R89+R91+R93+R95</f>
        <v>6.7000000000000002E-4</v>
      </c>
      <c r="T86" s="118">
        <f>T87+T89+T91+T93+T95</f>
        <v>0.14042000000000002</v>
      </c>
      <c r="AR86" s="113" t="s">
        <v>80</v>
      </c>
      <c r="AT86" s="119" t="s">
        <v>69</v>
      </c>
      <c r="AU86" s="119" t="s">
        <v>70</v>
      </c>
      <c r="AY86" s="113" t="s">
        <v>137</v>
      </c>
      <c r="BK86" s="120">
        <f>BK87+BK89+BK91+BK93+BK95</f>
        <v>0</v>
      </c>
    </row>
    <row r="87" spans="2:65" s="11" customFormat="1" ht="22.9" customHeight="1">
      <c r="B87" s="112"/>
      <c r="D87" s="113" t="s">
        <v>69</v>
      </c>
      <c r="E87" s="121" t="s">
        <v>896</v>
      </c>
      <c r="F87" s="121" t="s">
        <v>897</v>
      </c>
      <c r="J87" s="122">
        <f>BK87</f>
        <v>0</v>
      </c>
      <c r="L87" s="112"/>
      <c r="M87" s="116"/>
      <c r="P87" s="117">
        <f>P88</f>
        <v>0.41199999999999998</v>
      </c>
      <c r="R87" s="117">
        <f>R88</f>
        <v>5.8E-4</v>
      </c>
      <c r="T87" s="118">
        <f>T88</f>
        <v>4.2000000000000002E-4</v>
      </c>
      <c r="AR87" s="113" t="s">
        <v>80</v>
      </c>
      <c r="AT87" s="119" t="s">
        <v>69</v>
      </c>
      <c r="AU87" s="119" t="s">
        <v>78</v>
      </c>
      <c r="AY87" s="113" t="s">
        <v>137</v>
      </c>
      <c r="BK87" s="120">
        <f>BK88</f>
        <v>0</v>
      </c>
    </row>
    <row r="88" spans="2:65" s="1" customFormat="1" ht="16.5" customHeight="1">
      <c r="B88" s="123"/>
      <c r="C88" s="124" t="s">
        <v>78</v>
      </c>
      <c r="D88" s="124" t="s">
        <v>140</v>
      </c>
      <c r="E88" s="125" t="s">
        <v>896</v>
      </c>
      <c r="F88" s="126" t="s">
        <v>898</v>
      </c>
      <c r="G88" s="127" t="s">
        <v>3</v>
      </c>
      <c r="H88" s="128">
        <v>1</v>
      </c>
      <c r="I88" s="129">
        <f>ZTI!J122</f>
        <v>0</v>
      </c>
      <c r="J88" s="129">
        <f>ROUND(I88*H88,2)</f>
        <v>0</v>
      </c>
      <c r="K88" s="126" t="s">
        <v>3</v>
      </c>
      <c r="L88" s="29"/>
      <c r="M88" s="130" t="s">
        <v>3</v>
      </c>
      <c r="N88" s="131" t="s">
        <v>41</v>
      </c>
      <c r="O88" s="132">
        <v>0.41199999999999998</v>
      </c>
      <c r="P88" s="132">
        <f>O88*H88</f>
        <v>0.41199999999999998</v>
      </c>
      <c r="Q88" s="132">
        <v>5.8E-4</v>
      </c>
      <c r="R88" s="132">
        <f>Q88*H88</f>
        <v>5.8E-4</v>
      </c>
      <c r="S88" s="132">
        <v>4.2000000000000002E-4</v>
      </c>
      <c r="T88" s="133">
        <f>S88*H88</f>
        <v>4.2000000000000002E-4</v>
      </c>
      <c r="AR88" s="134" t="s">
        <v>243</v>
      </c>
      <c r="AT88" s="134" t="s">
        <v>140</v>
      </c>
      <c r="AU88" s="134" t="s">
        <v>80</v>
      </c>
      <c r="AY88" s="17" t="s">
        <v>137</v>
      </c>
      <c r="BE88" s="135">
        <f>IF(N88="základní",J88,0)</f>
        <v>0</v>
      </c>
      <c r="BF88" s="135">
        <f>IF(N88="snížená",J88,0)</f>
        <v>0</v>
      </c>
      <c r="BG88" s="135">
        <f>IF(N88="zákl. přenesená",J88,0)</f>
        <v>0</v>
      </c>
      <c r="BH88" s="135">
        <f>IF(N88="sníž. přenesená",J88,0)</f>
        <v>0</v>
      </c>
      <c r="BI88" s="135">
        <f>IF(N88="nulová",J88,0)</f>
        <v>0</v>
      </c>
      <c r="BJ88" s="17" t="s">
        <v>78</v>
      </c>
      <c r="BK88" s="135">
        <f>ROUND(I88*H88,2)</f>
        <v>0</v>
      </c>
      <c r="BL88" s="17" t="s">
        <v>243</v>
      </c>
      <c r="BM88" s="134" t="s">
        <v>899</v>
      </c>
    </row>
    <row r="89" spans="2:65" s="11" customFormat="1" ht="22.9" customHeight="1">
      <c r="B89" s="112"/>
      <c r="D89" s="113" t="s">
        <v>69</v>
      </c>
      <c r="E89" s="121" t="s">
        <v>900</v>
      </c>
      <c r="F89" s="121" t="s">
        <v>901</v>
      </c>
      <c r="J89" s="122">
        <f>BK89</f>
        <v>0</v>
      </c>
      <c r="L89" s="112"/>
      <c r="M89" s="116"/>
      <c r="P89" s="117">
        <f>P90</f>
        <v>3.78</v>
      </c>
      <c r="R89" s="117">
        <f>R90</f>
        <v>9.0000000000000006E-5</v>
      </c>
      <c r="T89" s="118">
        <f>T90</f>
        <v>0.14000000000000001</v>
      </c>
      <c r="AR89" s="113" t="s">
        <v>80</v>
      </c>
      <c r="AT89" s="119" t="s">
        <v>69</v>
      </c>
      <c r="AU89" s="119" t="s">
        <v>78</v>
      </c>
      <c r="AY89" s="113" t="s">
        <v>137</v>
      </c>
      <c r="BK89" s="120">
        <f>BK90</f>
        <v>0</v>
      </c>
    </row>
    <row r="90" spans="2:65" s="1" customFormat="1" ht="16.5" customHeight="1">
      <c r="B90" s="123"/>
      <c r="C90" s="124" t="s">
        <v>80</v>
      </c>
      <c r="D90" s="124" t="s">
        <v>140</v>
      </c>
      <c r="E90" s="125" t="s">
        <v>900</v>
      </c>
      <c r="F90" s="126" t="s">
        <v>902</v>
      </c>
      <c r="G90" s="127" t="s">
        <v>3</v>
      </c>
      <c r="H90" s="128">
        <v>1</v>
      </c>
      <c r="I90" s="129">
        <f>vytápění!F35</f>
        <v>0</v>
      </c>
      <c r="J90" s="129">
        <f>ROUND(I90*H90,2)</f>
        <v>0</v>
      </c>
      <c r="K90" s="126" t="s">
        <v>3</v>
      </c>
      <c r="L90" s="29"/>
      <c r="M90" s="130" t="s">
        <v>3</v>
      </c>
      <c r="N90" s="131" t="s">
        <v>41</v>
      </c>
      <c r="O90" s="132">
        <v>3.78</v>
      </c>
      <c r="P90" s="132">
        <f>O90*H90</f>
        <v>3.78</v>
      </c>
      <c r="Q90" s="132">
        <v>9.0000000000000006E-5</v>
      </c>
      <c r="R90" s="132">
        <f>Q90*H90</f>
        <v>9.0000000000000006E-5</v>
      </c>
      <c r="S90" s="132">
        <v>0.14000000000000001</v>
      </c>
      <c r="T90" s="133">
        <f>S90*H90</f>
        <v>0.14000000000000001</v>
      </c>
      <c r="AR90" s="134" t="s">
        <v>243</v>
      </c>
      <c r="AT90" s="134" t="s">
        <v>140</v>
      </c>
      <c r="AU90" s="134" t="s">
        <v>80</v>
      </c>
      <c r="AY90" s="17" t="s">
        <v>137</v>
      </c>
      <c r="BE90" s="135">
        <f>IF(N90="základní",J90,0)</f>
        <v>0</v>
      </c>
      <c r="BF90" s="135">
        <f>IF(N90="snížená",J90,0)</f>
        <v>0</v>
      </c>
      <c r="BG90" s="135">
        <f>IF(N90="zákl. přenesená",J90,0)</f>
        <v>0</v>
      </c>
      <c r="BH90" s="135">
        <f>IF(N90="sníž. přenesená",J90,0)</f>
        <v>0</v>
      </c>
      <c r="BI90" s="135">
        <f>IF(N90="nulová",J90,0)</f>
        <v>0</v>
      </c>
      <c r="BJ90" s="17" t="s">
        <v>78</v>
      </c>
      <c r="BK90" s="135">
        <f>ROUND(I90*H90,2)</f>
        <v>0</v>
      </c>
      <c r="BL90" s="17" t="s">
        <v>243</v>
      </c>
      <c r="BM90" s="134" t="s">
        <v>903</v>
      </c>
    </row>
    <row r="91" spans="2:65" s="11" customFormat="1" ht="22.9" customHeight="1">
      <c r="B91" s="112"/>
      <c r="D91" s="113" t="s">
        <v>69</v>
      </c>
      <c r="E91" s="121" t="s">
        <v>904</v>
      </c>
      <c r="F91" s="121" t="s">
        <v>905</v>
      </c>
      <c r="J91" s="122">
        <f>BK91</f>
        <v>0</v>
      </c>
      <c r="L91" s="112"/>
      <c r="M91" s="116"/>
      <c r="P91" s="117">
        <f>P92</f>
        <v>8.5000000000000006E-2</v>
      </c>
      <c r="R91" s="117">
        <f>R92</f>
        <v>0</v>
      </c>
      <c r="T91" s="118">
        <f>T92</f>
        <v>0</v>
      </c>
      <c r="AR91" s="113" t="s">
        <v>80</v>
      </c>
      <c r="AT91" s="119" t="s">
        <v>69</v>
      </c>
      <c r="AU91" s="119" t="s">
        <v>78</v>
      </c>
      <c r="AY91" s="113" t="s">
        <v>137</v>
      </c>
      <c r="BK91" s="120">
        <f>BK92</f>
        <v>0</v>
      </c>
    </row>
    <row r="92" spans="2:65" s="1" customFormat="1" ht="16.5" customHeight="1">
      <c r="B92" s="123"/>
      <c r="C92" s="124" t="s">
        <v>138</v>
      </c>
      <c r="D92" s="124" t="s">
        <v>140</v>
      </c>
      <c r="E92" s="125" t="s">
        <v>904</v>
      </c>
      <c r="F92" s="126" t="s">
        <v>906</v>
      </c>
      <c r="G92" s="127" t="s">
        <v>3</v>
      </c>
      <c r="H92" s="128">
        <v>1</v>
      </c>
      <c r="I92" s="129">
        <f>silnoproud!I49</f>
        <v>0</v>
      </c>
      <c r="J92" s="129">
        <f>ROUND(I92*H92,2)</f>
        <v>0</v>
      </c>
      <c r="K92" s="126" t="s">
        <v>3</v>
      </c>
      <c r="L92" s="29"/>
      <c r="M92" s="130" t="s">
        <v>3</v>
      </c>
      <c r="N92" s="131" t="s">
        <v>41</v>
      </c>
      <c r="O92" s="132">
        <v>8.5000000000000006E-2</v>
      </c>
      <c r="P92" s="132">
        <f>O92*H92</f>
        <v>8.5000000000000006E-2</v>
      </c>
      <c r="Q92" s="132">
        <v>0</v>
      </c>
      <c r="R92" s="132">
        <f>Q92*H92</f>
        <v>0</v>
      </c>
      <c r="S92" s="132">
        <v>0</v>
      </c>
      <c r="T92" s="133">
        <f>S92*H92</f>
        <v>0</v>
      </c>
      <c r="AR92" s="134" t="s">
        <v>243</v>
      </c>
      <c r="AT92" s="134" t="s">
        <v>140</v>
      </c>
      <c r="AU92" s="134" t="s">
        <v>80</v>
      </c>
      <c r="AY92" s="17" t="s">
        <v>137</v>
      </c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17" t="s">
        <v>78</v>
      </c>
      <c r="BK92" s="135">
        <f>ROUND(I92*H92,2)</f>
        <v>0</v>
      </c>
      <c r="BL92" s="17" t="s">
        <v>243</v>
      </c>
      <c r="BM92" s="134" t="s">
        <v>907</v>
      </c>
    </row>
    <row r="93" spans="2:65" s="11" customFormat="1" ht="22.9" customHeight="1">
      <c r="B93" s="112"/>
      <c r="D93" s="113" t="s">
        <v>69</v>
      </c>
      <c r="E93" s="121" t="s">
        <v>908</v>
      </c>
      <c r="F93" s="121" t="s">
        <v>909</v>
      </c>
      <c r="J93" s="122">
        <f>BK93</f>
        <v>0</v>
      </c>
      <c r="L93" s="112"/>
      <c r="M93" s="116"/>
      <c r="P93" s="117">
        <f>P94</f>
        <v>0.1</v>
      </c>
      <c r="R93" s="117">
        <f>R94</f>
        <v>0</v>
      </c>
      <c r="T93" s="118">
        <f>T94</f>
        <v>0</v>
      </c>
      <c r="AR93" s="113" t="s">
        <v>80</v>
      </c>
      <c r="AT93" s="119" t="s">
        <v>69</v>
      </c>
      <c r="AU93" s="119" t="s">
        <v>78</v>
      </c>
      <c r="AY93" s="113" t="s">
        <v>137</v>
      </c>
      <c r="BK93" s="120">
        <f>BK94</f>
        <v>0</v>
      </c>
    </row>
    <row r="94" spans="2:65" s="1" customFormat="1" ht="16.5" customHeight="1">
      <c r="B94" s="123"/>
      <c r="C94" s="124" t="s">
        <v>145</v>
      </c>
      <c r="D94" s="124" t="s">
        <v>140</v>
      </c>
      <c r="E94" s="125" t="s">
        <v>908</v>
      </c>
      <c r="F94" s="126" t="s">
        <v>910</v>
      </c>
      <c r="G94" s="127" t="s">
        <v>3</v>
      </c>
      <c r="H94" s="128">
        <v>1</v>
      </c>
      <c r="I94" s="129">
        <f>slaboproud!H5</f>
        <v>0</v>
      </c>
      <c r="J94" s="129">
        <f>ROUND(I94*H94,2)</f>
        <v>0</v>
      </c>
      <c r="K94" s="126" t="s">
        <v>3</v>
      </c>
      <c r="L94" s="29"/>
      <c r="M94" s="130" t="s">
        <v>3</v>
      </c>
      <c r="N94" s="131" t="s">
        <v>41</v>
      </c>
      <c r="O94" s="132">
        <v>0.1</v>
      </c>
      <c r="P94" s="132">
        <f>O94*H94</f>
        <v>0.1</v>
      </c>
      <c r="Q94" s="132">
        <v>0</v>
      </c>
      <c r="R94" s="132">
        <f>Q94*H94</f>
        <v>0</v>
      </c>
      <c r="S94" s="132">
        <v>0</v>
      </c>
      <c r="T94" s="133">
        <f>S94*H94</f>
        <v>0</v>
      </c>
      <c r="AR94" s="134" t="s">
        <v>243</v>
      </c>
      <c r="AT94" s="134" t="s">
        <v>140</v>
      </c>
      <c r="AU94" s="134" t="s">
        <v>80</v>
      </c>
      <c r="AY94" s="17" t="s">
        <v>137</v>
      </c>
      <c r="BE94" s="135">
        <f>IF(N94="základní",J94,0)</f>
        <v>0</v>
      </c>
      <c r="BF94" s="135">
        <f>IF(N94="snížená",J94,0)</f>
        <v>0</v>
      </c>
      <c r="BG94" s="135">
        <f>IF(N94="zákl. přenesená",J94,0)</f>
        <v>0</v>
      </c>
      <c r="BH94" s="135">
        <f>IF(N94="sníž. přenesená",J94,0)</f>
        <v>0</v>
      </c>
      <c r="BI94" s="135">
        <f>IF(N94="nulová",J94,0)</f>
        <v>0</v>
      </c>
      <c r="BJ94" s="17" t="s">
        <v>78</v>
      </c>
      <c r="BK94" s="135">
        <f>ROUND(I94*H94,2)</f>
        <v>0</v>
      </c>
      <c r="BL94" s="17" t="s">
        <v>243</v>
      </c>
      <c r="BM94" s="134" t="s">
        <v>911</v>
      </c>
    </row>
    <row r="95" spans="2:65" s="11" customFormat="1" ht="22.9" customHeight="1">
      <c r="B95" s="112"/>
      <c r="D95" s="113" t="s">
        <v>69</v>
      </c>
      <c r="E95" s="121" t="s">
        <v>456</v>
      </c>
      <c r="F95" s="121" t="s">
        <v>457</v>
      </c>
      <c r="J95" s="122">
        <f>BK95</f>
        <v>0</v>
      </c>
      <c r="L95" s="112"/>
      <c r="M95" s="116"/>
      <c r="P95" s="117">
        <f>P96</f>
        <v>0.41299999999999998</v>
      </c>
      <c r="R95" s="117">
        <f>R96</f>
        <v>0</v>
      </c>
      <c r="T95" s="118">
        <f>T96</f>
        <v>0</v>
      </c>
      <c r="AR95" s="113" t="s">
        <v>80</v>
      </c>
      <c r="AT95" s="119" t="s">
        <v>69</v>
      </c>
      <c r="AU95" s="119" t="s">
        <v>78</v>
      </c>
      <c r="AY95" s="113" t="s">
        <v>137</v>
      </c>
      <c r="BK95" s="120">
        <f>BK96</f>
        <v>0</v>
      </c>
    </row>
    <row r="96" spans="2:65" s="1" customFormat="1" ht="16.5" customHeight="1">
      <c r="B96" s="123"/>
      <c r="C96" s="124" t="s">
        <v>158</v>
      </c>
      <c r="D96" s="124" t="s">
        <v>140</v>
      </c>
      <c r="E96" s="125" t="s">
        <v>456</v>
      </c>
      <c r="F96" s="126" t="s">
        <v>912</v>
      </c>
      <c r="G96" s="127" t="s">
        <v>3</v>
      </c>
      <c r="H96" s="128">
        <v>1</v>
      </c>
      <c r="I96" s="129">
        <f>VZT!F34</f>
        <v>0</v>
      </c>
      <c r="J96" s="129">
        <f>ROUND(I96*H96,2)</f>
        <v>0</v>
      </c>
      <c r="K96" s="126" t="s">
        <v>3</v>
      </c>
      <c r="L96" s="29"/>
      <c r="M96" s="169" t="s">
        <v>3</v>
      </c>
      <c r="N96" s="170" t="s">
        <v>41</v>
      </c>
      <c r="O96" s="171">
        <v>0.41299999999999998</v>
      </c>
      <c r="P96" s="171">
        <f>O96*H96</f>
        <v>0.41299999999999998</v>
      </c>
      <c r="Q96" s="171">
        <v>0</v>
      </c>
      <c r="R96" s="171">
        <f>Q96*H96</f>
        <v>0</v>
      </c>
      <c r="S96" s="171">
        <v>0</v>
      </c>
      <c r="T96" s="172">
        <f>S96*H96</f>
        <v>0</v>
      </c>
      <c r="AR96" s="134" t="s">
        <v>243</v>
      </c>
      <c r="AT96" s="134" t="s">
        <v>140</v>
      </c>
      <c r="AU96" s="134" t="s">
        <v>80</v>
      </c>
      <c r="AY96" s="17" t="s">
        <v>137</v>
      </c>
      <c r="BE96" s="135">
        <f>IF(N96="základní",J96,0)</f>
        <v>0</v>
      </c>
      <c r="BF96" s="135">
        <f>IF(N96="snížená",J96,0)</f>
        <v>0</v>
      </c>
      <c r="BG96" s="135">
        <f>IF(N96="zákl. přenesená",J96,0)</f>
        <v>0</v>
      </c>
      <c r="BH96" s="135">
        <f>IF(N96="sníž. přenesená",J96,0)</f>
        <v>0</v>
      </c>
      <c r="BI96" s="135">
        <f>IF(N96="nulová",J96,0)</f>
        <v>0</v>
      </c>
      <c r="BJ96" s="17" t="s">
        <v>78</v>
      </c>
      <c r="BK96" s="135">
        <f>ROUND(I96*H96,2)</f>
        <v>0</v>
      </c>
      <c r="BL96" s="17" t="s">
        <v>243</v>
      </c>
      <c r="BM96" s="134" t="s">
        <v>913</v>
      </c>
    </row>
    <row r="97" spans="2:12" s="1" customFormat="1" ht="6.95" customHeight="1"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29"/>
    </row>
  </sheetData>
  <autoFilter ref="C84:K96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95"/>
  <sheetViews>
    <sheetView showGridLines="0" topLeftCell="B1" zoomScaleNormal="100" zoomScaleSheetLayoutView="100" workbookViewId="0">
      <selection activeCell="I9" sqref="I9:I113"/>
    </sheetView>
  </sheetViews>
  <sheetFormatPr defaultRowHeight="12.75"/>
  <cols>
    <col min="1" max="1" width="10.5" style="252" hidden="1" customWidth="1"/>
    <col min="2" max="2" width="8.1640625" style="376" customWidth="1"/>
    <col min="3" max="4" width="8.1640625" style="252" customWidth="1"/>
    <col min="5" max="5" width="69.33203125" style="252" customWidth="1"/>
    <col min="6" max="6" width="10.1640625" style="376" customWidth="1"/>
    <col min="7" max="8" width="10.1640625" style="252" customWidth="1"/>
    <col min="9" max="9" width="11.83203125" style="252" customWidth="1"/>
    <col min="10" max="10" width="13.83203125" style="252" customWidth="1"/>
    <col min="11" max="256" width="9.33203125" style="252"/>
    <col min="257" max="257" width="0" style="252" hidden="1" customWidth="1"/>
    <col min="258" max="260" width="8.1640625" style="252" customWidth="1"/>
    <col min="261" max="261" width="69.33203125" style="252" customWidth="1"/>
    <col min="262" max="264" width="10.1640625" style="252" customWidth="1"/>
    <col min="265" max="265" width="11.83203125" style="252" customWidth="1"/>
    <col min="266" max="266" width="13.83203125" style="252" customWidth="1"/>
    <col min="267" max="512" width="9.33203125" style="252"/>
    <col min="513" max="513" width="0" style="252" hidden="1" customWidth="1"/>
    <col min="514" max="516" width="8.1640625" style="252" customWidth="1"/>
    <col min="517" max="517" width="69.33203125" style="252" customWidth="1"/>
    <col min="518" max="520" width="10.1640625" style="252" customWidth="1"/>
    <col min="521" max="521" width="11.83203125" style="252" customWidth="1"/>
    <col min="522" max="522" width="13.83203125" style="252" customWidth="1"/>
    <col min="523" max="768" width="9.33203125" style="252"/>
    <col min="769" max="769" width="0" style="252" hidden="1" customWidth="1"/>
    <col min="770" max="772" width="8.1640625" style="252" customWidth="1"/>
    <col min="773" max="773" width="69.33203125" style="252" customWidth="1"/>
    <col min="774" max="776" width="10.1640625" style="252" customWidth="1"/>
    <col min="777" max="777" width="11.83203125" style="252" customWidth="1"/>
    <col min="778" max="778" width="13.83203125" style="252" customWidth="1"/>
    <col min="779" max="1024" width="9.33203125" style="252"/>
    <col min="1025" max="1025" width="0" style="252" hidden="1" customWidth="1"/>
    <col min="1026" max="1028" width="8.1640625" style="252" customWidth="1"/>
    <col min="1029" max="1029" width="69.33203125" style="252" customWidth="1"/>
    <col min="1030" max="1032" width="10.1640625" style="252" customWidth="1"/>
    <col min="1033" max="1033" width="11.83203125" style="252" customWidth="1"/>
    <col min="1034" max="1034" width="13.83203125" style="252" customWidth="1"/>
    <col min="1035" max="1280" width="9.33203125" style="252"/>
    <col min="1281" max="1281" width="0" style="252" hidden="1" customWidth="1"/>
    <col min="1282" max="1284" width="8.1640625" style="252" customWidth="1"/>
    <col min="1285" max="1285" width="69.33203125" style="252" customWidth="1"/>
    <col min="1286" max="1288" width="10.1640625" style="252" customWidth="1"/>
    <col min="1289" max="1289" width="11.83203125" style="252" customWidth="1"/>
    <col min="1290" max="1290" width="13.83203125" style="252" customWidth="1"/>
    <col min="1291" max="1536" width="9.33203125" style="252"/>
    <col min="1537" max="1537" width="0" style="252" hidden="1" customWidth="1"/>
    <col min="1538" max="1540" width="8.1640625" style="252" customWidth="1"/>
    <col min="1541" max="1541" width="69.33203125" style="252" customWidth="1"/>
    <col min="1542" max="1544" width="10.1640625" style="252" customWidth="1"/>
    <col min="1545" max="1545" width="11.83203125" style="252" customWidth="1"/>
    <col min="1546" max="1546" width="13.83203125" style="252" customWidth="1"/>
    <col min="1547" max="1792" width="9.33203125" style="252"/>
    <col min="1793" max="1793" width="0" style="252" hidden="1" customWidth="1"/>
    <col min="1794" max="1796" width="8.1640625" style="252" customWidth="1"/>
    <col min="1797" max="1797" width="69.33203125" style="252" customWidth="1"/>
    <col min="1798" max="1800" width="10.1640625" style="252" customWidth="1"/>
    <col min="1801" max="1801" width="11.83203125" style="252" customWidth="1"/>
    <col min="1802" max="1802" width="13.83203125" style="252" customWidth="1"/>
    <col min="1803" max="2048" width="9.33203125" style="252"/>
    <col min="2049" max="2049" width="0" style="252" hidden="1" customWidth="1"/>
    <col min="2050" max="2052" width="8.1640625" style="252" customWidth="1"/>
    <col min="2053" max="2053" width="69.33203125" style="252" customWidth="1"/>
    <col min="2054" max="2056" width="10.1640625" style="252" customWidth="1"/>
    <col min="2057" max="2057" width="11.83203125" style="252" customWidth="1"/>
    <col min="2058" max="2058" width="13.83203125" style="252" customWidth="1"/>
    <col min="2059" max="2304" width="9.33203125" style="252"/>
    <col min="2305" max="2305" width="0" style="252" hidden="1" customWidth="1"/>
    <col min="2306" max="2308" width="8.1640625" style="252" customWidth="1"/>
    <col min="2309" max="2309" width="69.33203125" style="252" customWidth="1"/>
    <col min="2310" max="2312" width="10.1640625" style="252" customWidth="1"/>
    <col min="2313" max="2313" width="11.83203125" style="252" customWidth="1"/>
    <col min="2314" max="2314" width="13.83203125" style="252" customWidth="1"/>
    <col min="2315" max="2560" width="9.33203125" style="252"/>
    <col min="2561" max="2561" width="0" style="252" hidden="1" customWidth="1"/>
    <col min="2562" max="2564" width="8.1640625" style="252" customWidth="1"/>
    <col min="2565" max="2565" width="69.33203125" style="252" customWidth="1"/>
    <col min="2566" max="2568" width="10.1640625" style="252" customWidth="1"/>
    <col min="2569" max="2569" width="11.83203125" style="252" customWidth="1"/>
    <col min="2570" max="2570" width="13.83203125" style="252" customWidth="1"/>
    <col min="2571" max="2816" width="9.33203125" style="252"/>
    <col min="2817" max="2817" width="0" style="252" hidden="1" customWidth="1"/>
    <col min="2818" max="2820" width="8.1640625" style="252" customWidth="1"/>
    <col min="2821" max="2821" width="69.33203125" style="252" customWidth="1"/>
    <col min="2822" max="2824" width="10.1640625" style="252" customWidth="1"/>
    <col min="2825" max="2825" width="11.83203125" style="252" customWidth="1"/>
    <col min="2826" max="2826" width="13.83203125" style="252" customWidth="1"/>
    <col min="2827" max="3072" width="9.33203125" style="252"/>
    <col min="3073" max="3073" width="0" style="252" hidden="1" customWidth="1"/>
    <col min="3074" max="3076" width="8.1640625" style="252" customWidth="1"/>
    <col min="3077" max="3077" width="69.33203125" style="252" customWidth="1"/>
    <col min="3078" max="3080" width="10.1640625" style="252" customWidth="1"/>
    <col min="3081" max="3081" width="11.83203125" style="252" customWidth="1"/>
    <col min="3082" max="3082" width="13.83203125" style="252" customWidth="1"/>
    <col min="3083" max="3328" width="9.33203125" style="252"/>
    <col min="3329" max="3329" width="0" style="252" hidden="1" customWidth="1"/>
    <col min="3330" max="3332" width="8.1640625" style="252" customWidth="1"/>
    <col min="3333" max="3333" width="69.33203125" style="252" customWidth="1"/>
    <col min="3334" max="3336" width="10.1640625" style="252" customWidth="1"/>
    <col min="3337" max="3337" width="11.83203125" style="252" customWidth="1"/>
    <col min="3338" max="3338" width="13.83203125" style="252" customWidth="1"/>
    <col min="3339" max="3584" width="9.33203125" style="252"/>
    <col min="3585" max="3585" width="0" style="252" hidden="1" customWidth="1"/>
    <col min="3586" max="3588" width="8.1640625" style="252" customWidth="1"/>
    <col min="3589" max="3589" width="69.33203125" style="252" customWidth="1"/>
    <col min="3590" max="3592" width="10.1640625" style="252" customWidth="1"/>
    <col min="3593" max="3593" width="11.83203125" style="252" customWidth="1"/>
    <col min="3594" max="3594" width="13.83203125" style="252" customWidth="1"/>
    <col min="3595" max="3840" width="9.33203125" style="252"/>
    <col min="3841" max="3841" width="0" style="252" hidden="1" customWidth="1"/>
    <col min="3842" max="3844" width="8.1640625" style="252" customWidth="1"/>
    <col min="3845" max="3845" width="69.33203125" style="252" customWidth="1"/>
    <col min="3846" max="3848" width="10.1640625" style="252" customWidth="1"/>
    <col min="3849" max="3849" width="11.83203125" style="252" customWidth="1"/>
    <col min="3850" max="3850" width="13.83203125" style="252" customWidth="1"/>
    <col min="3851" max="4096" width="9.33203125" style="252"/>
    <col min="4097" max="4097" width="0" style="252" hidden="1" customWidth="1"/>
    <col min="4098" max="4100" width="8.1640625" style="252" customWidth="1"/>
    <col min="4101" max="4101" width="69.33203125" style="252" customWidth="1"/>
    <col min="4102" max="4104" width="10.1640625" style="252" customWidth="1"/>
    <col min="4105" max="4105" width="11.83203125" style="252" customWidth="1"/>
    <col min="4106" max="4106" width="13.83203125" style="252" customWidth="1"/>
    <col min="4107" max="4352" width="9.33203125" style="252"/>
    <col min="4353" max="4353" width="0" style="252" hidden="1" customWidth="1"/>
    <col min="4354" max="4356" width="8.1640625" style="252" customWidth="1"/>
    <col min="4357" max="4357" width="69.33203125" style="252" customWidth="1"/>
    <col min="4358" max="4360" width="10.1640625" style="252" customWidth="1"/>
    <col min="4361" max="4361" width="11.83203125" style="252" customWidth="1"/>
    <col min="4362" max="4362" width="13.83203125" style="252" customWidth="1"/>
    <col min="4363" max="4608" width="9.33203125" style="252"/>
    <col min="4609" max="4609" width="0" style="252" hidden="1" customWidth="1"/>
    <col min="4610" max="4612" width="8.1640625" style="252" customWidth="1"/>
    <col min="4613" max="4613" width="69.33203125" style="252" customWidth="1"/>
    <col min="4614" max="4616" width="10.1640625" style="252" customWidth="1"/>
    <col min="4617" max="4617" width="11.83203125" style="252" customWidth="1"/>
    <col min="4618" max="4618" width="13.83203125" style="252" customWidth="1"/>
    <col min="4619" max="4864" width="9.33203125" style="252"/>
    <col min="4865" max="4865" width="0" style="252" hidden="1" customWidth="1"/>
    <col min="4866" max="4868" width="8.1640625" style="252" customWidth="1"/>
    <col min="4869" max="4869" width="69.33203125" style="252" customWidth="1"/>
    <col min="4870" max="4872" width="10.1640625" style="252" customWidth="1"/>
    <col min="4873" max="4873" width="11.83203125" style="252" customWidth="1"/>
    <col min="4874" max="4874" width="13.83203125" style="252" customWidth="1"/>
    <col min="4875" max="5120" width="9.33203125" style="252"/>
    <col min="5121" max="5121" width="0" style="252" hidden="1" customWidth="1"/>
    <col min="5122" max="5124" width="8.1640625" style="252" customWidth="1"/>
    <col min="5125" max="5125" width="69.33203125" style="252" customWidth="1"/>
    <col min="5126" max="5128" width="10.1640625" style="252" customWidth="1"/>
    <col min="5129" max="5129" width="11.83203125" style="252" customWidth="1"/>
    <col min="5130" max="5130" width="13.83203125" style="252" customWidth="1"/>
    <col min="5131" max="5376" width="9.33203125" style="252"/>
    <col min="5377" max="5377" width="0" style="252" hidden="1" customWidth="1"/>
    <col min="5378" max="5380" width="8.1640625" style="252" customWidth="1"/>
    <col min="5381" max="5381" width="69.33203125" style="252" customWidth="1"/>
    <col min="5382" max="5384" width="10.1640625" style="252" customWidth="1"/>
    <col min="5385" max="5385" width="11.83203125" style="252" customWidth="1"/>
    <col min="5386" max="5386" width="13.83203125" style="252" customWidth="1"/>
    <col min="5387" max="5632" width="9.33203125" style="252"/>
    <col min="5633" max="5633" width="0" style="252" hidden="1" customWidth="1"/>
    <col min="5634" max="5636" width="8.1640625" style="252" customWidth="1"/>
    <col min="5637" max="5637" width="69.33203125" style="252" customWidth="1"/>
    <col min="5638" max="5640" width="10.1640625" style="252" customWidth="1"/>
    <col min="5641" max="5641" width="11.83203125" style="252" customWidth="1"/>
    <col min="5642" max="5642" width="13.83203125" style="252" customWidth="1"/>
    <col min="5643" max="5888" width="9.33203125" style="252"/>
    <col min="5889" max="5889" width="0" style="252" hidden="1" customWidth="1"/>
    <col min="5890" max="5892" width="8.1640625" style="252" customWidth="1"/>
    <col min="5893" max="5893" width="69.33203125" style="252" customWidth="1"/>
    <col min="5894" max="5896" width="10.1640625" style="252" customWidth="1"/>
    <col min="5897" max="5897" width="11.83203125" style="252" customWidth="1"/>
    <col min="5898" max="5898" width="13.83203125" style="252" customWidth="1"/>
    <col min="5899" max="6144" width="9.33203125" style="252"/>
    <col min="6145" max="6145" width="0" style="252" hidden="1" customWidth="1"/>
    <col min="6146" max="6148" width="8.1640625" style="252" customWidth="1"/>
    <col min="6149" max="6149" width="69.33203125" style="252" customWidth="1"/>
    <col min="6150" max="6152" width="10.1640625" style="252" customWidth="1"/>
    <col min="6153" max="6153" width="11.83203125" style="252" customWidth="1"/>
    <col min="6154" max="6154" width="13.83203125" style="252" customWidth="1"/>
    <col min="6155" max="6400" width="9.33203125" style="252"/>
    <col min="6401" max="6401" width="0" style="252" hidden="1" customWidth="1"/>
    <col min="6402" max="6404" width="8.1640625" style="252" customWidth="1"/>
    <col min="6405" max="6405" width="69.33203125" style="252" customWidth="1"/>
    <col min="6406" max="6408" width="10.1640625" style="252" customWidth="1"/>
    <col min="6409" max="6409" width="11.83203125" style="252" customWidth="1"/>
    <col min="6410" max="6410" width="13.83203125" style="252" customWidth="1"/>
    <col min="6411" max="6656" width="9.33203125" style="252"/>
    <col min="6657" max="6657" width="0" style="252" hidden="1" customWidth="1"/>
    <col min="6658" max="6660" width="8.1640625" style="252" customWidth="1"/>
    <col min="6661" max="6661" width="69.33203125" style="252" customWidth="1"/>
    <col min="6662" max="6664" width="10.1640625" style="252" customWidth="1"/>
    <col min="6665" max="6665" width="11.83203125" style="252" customWidth="1"/>
    <col min="6666" max="6666" width="13.83203125" style="252" customWidth="1"/>
    <col min="6667" max="6912" width="9.33203125" style="252"/>
    <col min="6913" max="6913" width="0" style="252" hidden="1" customWidth="1"/>
    <col min="6914" max="6916" width="8.1640625" style="252" customWidth="1"/>
    <col min="6917" max="6917" width="69.33203125" style="252" customWidth="1"/>
    <col min="6918" max="6920" width="10.1640625" style="252" customWidth="1"/>
    <col min="6921" max="6921" width="11.83203125" style="252" customWidth="1"/>
    <col min="6922" max="6922" width="13.83203125" style="252" customWidth="1"/>
    <col min="6923" max="7168" width="9.33203125" style="252"/>
    <col min="7169" max="7169" width="0" style="252" hidden="1" customWidth="1"/>
    <col min="7170" max="7172" width="8.1640625" style="252" customWidth="1"/>
    <col min="7173" max="7173" width="69.33203125" style="252" customWidth="1"/>
    <col min="7174" max="7176" width="10.1640625" style="252" customWidth="1"/>
    <col min="7177" max="7177" width="11.83203125" style="252" customWidth="1"/>
    <col min="7178" max="7178" width="13.83203125" style="252" customWidth="1"/>
    <col min="7179" max="7424" width="9.33203125" style="252"/>
    <col min="7425" max="7425" width="0" style="252" hidden="1" customWidth="1"/>
    <col min="7426" max="7428" width="8.1640625" style="252" customWidth="1"/>
    <col min="7429" max="7429" width="69.33203125" style="252" customWidth="1"/>
    <col min="7430" max="7432" width="10.1640625" style="252" customWidth="1"/>
    <col min="7433" max="7433" width="11.83203125" style="252" customWidth="1"/>
    <col min="7434" max="7434" width="13.83203125" style="252" customWidth="1"/>
    <col min="7435" max="7680" width="9.33203125" style="252"/>
    <col min="7681" max="7681" width="0" style="252" hidden="1" customWidth="1"/>
    <col min="7682" max="7684" width="8.1640625" style="252" customWidth="1"/>
    <col min="7685" max="7685" width="69.33203125" style="252" customWidth="1"/>
    <col min="7686" max="7688" width="10.1640625" style="252" customWidth="1"/>
    <col min="7689" max="7689" width="11.83203125" style="252" customWidth="1"/>
    <col min="7690" max="7690" width="13.83203125" style="252" customWidth="1"/>
    <col min="7691" max="7936" width="9.33203125" style="252"/>
    <col min="7937" max="7937" width="0" style="252" hidden="1" customWidth="1"/>
    <col min="7938" max="7940" width="8.1640625" style="252" customWidth="1"/>
    <col min="7941" max="7941" width="69.33203125" style="252" customWidth="1"/>
    <col min="7942" max="7944" width="10.1640625" style="252" customWidth="1"/>
    <col min="7945" max="7945" width="11.83203125" style="252" customWidth="1"/>
    <col min="7946" max="7946" width="13.83203125" style="252" customWidth="1"/>
    <col min="7947" max="8192" width="9.33203125" style="252"/>
    <col min="8193" max="8193" width="0" style="252" hidden="1" customWidth="1"/>
    <col min="8194" max="8196" width="8.1640625" style="252" customWidth="1"/>
    <col min="8197" max="8197" width="69.33203125" style="252" customWidth="1"/>
    <col min="8198" max="8200" width="10.1640625" style="252" customWidth="1"/>
    <col min="8201" max="8201" width="11.83203125" style="252" customWidth="1"/>
    <col min="8202" max="8202" width="13.83203125" style="252" customWidth="1"/>
    <col min="8203" max="8448" width="9.33203125" style="252"/>
    <col min="8449" max="8449" width="0" style="252" hidden="1" customWidth="1"/>
    <col min="8450" max="8452" width="8.1640625" style="252" customWidth="1"/>
    <col min="8453" max="8453" width="69.33203125" style="252" customWidth="1"/>
    <col min="8454" max="8456" width="10.1640625" style="252" customWidth="1"/>
    <col min="8457" max="8457" width="11.83203125" style="252" customWidth="1"/>
    <col min="8458" max="8458" width="13.83203125" style="252" customWidth="1"/>
    <col min="8459" max="8704" width="9.33203125" style="252"/>
    <col min="8705" max="8705" width="0" style="252" hidden="1" customWidth="1"/>
    <col min="8706" max="8708" width="8.1640625" style="252" customWidth="1"/>
    <col min="8709" max="8709" width="69.33203125" style="252" customWidth="1"/>
    <col min="8710" max="8712" width="10.1640625" style="252" customWidth="1"/>
    <col min="8713" max="8713" width="11.83203125" style="252" customWidth="1"/>
    <col min="8714" max="8714" width="13.83203125" style="252" customWidth="1"/>
    <col min="8715" max="8960" width="9.33203125" style="252"/>
    <col min="8961" max="8961" width="0" style="252" hidden="1" customWidth="1"/>
    <col min="8962" max="8964" width="8.1640625" style="252" customWidth="1"/>
    <col min="8965" max="8965" width="69.33203125" style="252" customWidth="1"/>
    <col min="8966" max="8968" width="10.1640625" style="252" customWidth="1"/>
    <col min="8969" max="8969" width="11.83203125" style="252" customWidth="1"/>
    <col min="8970" max="8970" width="13.83203125" style="252" customWidth="1"/>
    <col min="8971" max="9216" width="9.33203125" style="252"/>
    <col min="9217" max="9217" width="0" style="252" hidden="1" customWidth="1"/>
    <col min="9218" max="9220" width="8.1640625" style="252" customWidth="1"/>
    <col min="9221" max="9221" width="69.33203125" style="252" customWidth="1"/>
    <col min="9222" max="9224" width="10.1640625" style="252" customWidth="1"/>
    <col min="9225" max="9225" width="11.83203125" style="252" customWidth="1"/>
    <col min="9226" max="9226" width="13.83203125" style="252" customWidth="1"/>
    <col min="9227" max="9472" width="9.33203125" style="252"/>
    <col min="9473" max="9473" width="0" style="252" hidden="1" customWidth="1"/>
    <col min="9474" max="9476" width="8.1640625" style="252" customWidth="1"/>
    <col min="9477" max="9477" width="69.33203125" style="252" customWidth="1"/>
    <col min="9478" max="9480" width="10.1640625" style="252" customWidth="1"/>
    <col min="9481" max="9481" width="11.83203125" style="252" customWidth="1"/>
    <col min="9482" max="9482" width="13.83203125" style="252" customWidth="1"/>
    <col min="9483" max="9728" width="9.33203125" style="252"/>
    <col min="9729" max="9729" width="0" style="252" hidden="1" customWidth="1"/>
    <col min="9730" max="9732" width="8.1640625" style="252" customWidth="1"/>
    <col min="9733" max="9733" width="69.33203125" style="252" customWidth="1"/>
    <col min="9734" max="9736" width="10.1640625" style="252" customWidth="1"/>
    <col min="9737" max="9737" width="11.83203125" style="252" customWidth="1"/>
    <col min="9738" max="9738" width="13.83203125" style="252" customWidth="1"/>
    <col min="9739" max="9984" width="9.33203125" style="252"/>
    <col min="9985" max="9985" width="0" style="252" hidden="1" customWidth="1"/>
    <col min="9986" max="9988" width="8.1640625" style="252" customWidth="1"/>
    <col min="9989" max="9989" width="69.33203125" style="252" customWidth="1"/>
    <col min="9990" max="9992" width="10.1640625" style="252" customWidth="1"/>
    <col min="9993" max="9993" width="11.83203125" style="252" customWidth="1"/>
    <col min="9994" max="9994" width="13.83203125" style="252" customWidth="1"/>
    <col min="9995" max="10240" width="9.33203125" style="252"/>
    <col min="10241" max="10241" width="0" style="252" hidden="1" customWidth="1"/>
    <col min="10242" max="10244" width="8.1640625" style="252" customWidth="1"/>
    <col min="10245" max="10245" width="69.33203125" style="252" customWidth="1"/>
    <col min="10246" max="10248" width="10.1640625" style="252" customWidth="1"/>
    <col min="10249" max="10249" width="11.83203125" style="252" customWidth="1"/>
    <col min="10250" max="10250" width="13.83203125" style="252" customWidth="1"/>
    <col min="10251" max="10496" width="9.33203125" style="252"/>
    <col min="10497" max="10497" width="0" style="252" hidden="1" customWidth="1"/>
    <col min="10498" max="10500" width="8.1640625" style="252" customWidth="1"/>
    <col min="10501" max="10501" width="69.33203125" style="252" customWidth="1"/>
    <col min="10502" max="10504" width="10.1640625" style="252" customWidth="1"/>
    <col min="10505" max="10505" width="11.83203125" style="252" customWidth="1"/>
    <col min="10506" max="10506" width="13.83203125" style="252" customWidth="1"/>
    <col min="10507" max="10752" width="9.33203125" style="252"/>
    <col min="10753" max="10753" width="0" style="252" hidden="1" customWidth="1"/>
    <col min="10754" max="10756" width="8.1640625" style="252" customWidth="1"/>
    <col min="10757" max="10757" width="69.33203125" style="252" customWidth="1"/>
    <col min="10758" max="10760" width="10.1640625" style="252" customWidth="1"/>
    <col min="10761" max="10761" width="11.83203125" style="252" customWidth="1"/>
    <col min="10762" max="10762" width="13.83203125" style="252" customWidth="1"/>
    <col min="10763" max="11008" width="9.33203125" style="252"/>
    <col min="11009" max="11009" width="0" style="252" hidden="1" customWidth="1"/>
    <col min="11010" max="11012" width="8.1640625" style="252" customWidth="1"/>
    <col min="11013" max="11013" width="69.33203125" style="252" customWidth="1"/>
    <col min="11014" max="11016" width="10.1640625" style="252" customWidth="1"/>
    <col min="11017" max="11017" width="11.83203125" style="252" customWidth="1"/>
    <col min="11018" max="11018" width="13.83203125" style="252" customWidth="1"/>
    <col min="11019" max="11264" width="9.33203125" style="252"/>
    <col min="11265" max="11265" width="0" style="252" hidden="1" customWidth="1"/>
    <col min="11266" max="11268" width="8.1640625" style="252" customWidth="1"/>
    <col min="11269" max="11269" width="69.33203125" style="252" customWidth="1"/>
    <col min="11270" max="11272" width="10.1640625" style="252" customWidth="1"/>
    <col min="11273" max="11273" width="11.83203125" style="252" customWidth="1"/>
    <col min="11274" max="11274" width="13.83203125" style="252" customWidth="1"/>
    <col min="11275" max="11520" width="9.33203125" style="252"/>
    <col min="11521" max="11521" width="0" style="252" hidden="1" customWidth="1"/>
    <col min="11522" max="11524" width="8.1640625" style="252" customWidth="1"/>
    <col min="11525" max="11525" width="69.33203125" style="252" customWidth="1"/>
    <col min="11526" max="11528" width="10.1640625" style="252" customWidth="1"/>
    <col min="11529" max="11529" width="11.83203125" style="252" customWidth="1"/>
    <col min="11530" max="11530" width="13.83203125" style="252" customWidth="1"/>
    <col min="11531" max="11776" width="9.33203125" style="252"/>
    <col min="11777" max="11777" width="0" style="252" hidden="1" customWidth="1"/>
    <col min="11778" max="11780" width="8.1640625" style="252" customWidth="1"/>
    <col min="11781" max="11781" width="69.33203125" style="252" customWidth="1"/>
    <col min="11782" max="11784" width="10.1640625" style="252" customWidth="1"/>
    <col min="11785" max="11785" width="11.83203125" style="252" customWidth="1"/>
    <col min="11786" max="11786" width="13.83203125" style="252" customWidth="1"/>
    <col min="11787" max="12032" width="9.33203125" style="252"/>
    <col min="12033" max="12033" width="0" style="252" hidden="1" customWidth="1"/>
    <col min="12034" max="12036" width="8.1640625" style="252" customWidth="1"/>
    <col min="12037" max="12037" width="69.33203125" style="252" customWidth="1"/>
    <col min="12038" max="12040" width="10.1640625" style="252" customWidth="1"/>
    <col min="12041" max="12041" width="11.83203125" style="252" customWidth="1"/>
    <col min="12042" max="12042" width="13.83203125" style="252" customWidth="1"/>
    <col min="12043" max="12288" width="9.33203125" style="252"/>
    <col min="12289" max="12289" width="0" style="252" hidden="1" customWidth="1"/>
    <col min="12290" max="12292" width="8.1640625" style="252" customWidth="1"/>
    <col min="12293" max="12293" width="69.33203125" style="252" customWidth="1"/>
    <col min="12294" max="12296" width="10.1640625" style="252" customWidth="1"/>
    <col min="12297" max="12297" width="11.83203125" style="252" customWidth="1"/>
    <col min="12298" max="12298" width="13.83203125" style="252" customWidth="1"/>
    <col min="12299" max="12544" width="9.33203125" style="252"/>
    <col min="12545" max="12545" width="0" style="252" hidden="1" customWidth="1"/>
    <col min="12546" max="12548" width="8.1640625" style="252" customWidth="1"/>
    <col min="12549" max="12549" width="69.33203125" style="252" customWidth="1"/>
    <col min="12550" max="12552" width="10.1640625" style="252" customWidth="1"/>
    <col min="12553" max="12553" width="11.83203125" style="252" customWidth="1"/>
    <col min="12554" max="12554" width="13.83203125" style="252" customWidth="1"/>
    <col min="12555" max="12800" width="9.33203125" style="252"/>
    <col min="12801" max="12801" width="0" style="252" hidden="1" customWidth="1"/>
    <col min="12802" max="12804" width="8.1640625" style="252" customWidth="1"/>
    <col min="12805" max="12805" width="69.33203125" style="252" customWidth="1"/>
    <col min="12806" max="12808" width="10.1640625" style="252" customWidth="1"/>
    <col min="12809" max="12809" width="11.83203125" style="252" customWidth="1"/>
    <col min="12810" max="12810" width="13.83203125" style="252" customWidth="1"/>
    <col min="12811" max="13056" width="9.33203125" style="252"/>
    <col min="13057" max="13057" width="0" style="252" hidden="1" customWidth="1"/>
    <col min="13058" max="13060" width="8.1640625" style="252" customWidth="1"/>
    <col min="13061" max="13061" width="69.33203125" style="252" customWidth="1"/>
    <col min="13062" max="13064" width="10.1640625" style="252" customWidth="1"/>
    <col min="13065" max="13065" width="11.83203125" style="252" customWidth="1"/>
    <col min="13066" max="13066" width="13.83203125" style="252" customWidth="1"/>
    <col min="13067" max="13312" width="9.33203125" style="252"/>
    <col min="13313" max="13313" width="0" style="252" hidden="1" customWidth="1"/>
    <col min="13314" max="13316" width="8.1640625" style="252" customWidth="1"/>
    <col min="13317" max="13317" width="69.33203125" style="252" customWidth="1"/>
    <col min="13318" max="13320" width="10.1640625" style="252" customWidth="1"/>
    <col min="13321" max="13321" width="11.83203125" style="252" customWidth="1"/>
    <col min="13322" max="13322" width="13.83203125" style="252" customWidth="1"/>
    <col min="13323" max="13568" width="9.33203125" style="252"/>
    <col min="13569" max="13569" width="0" style="252" hidden="1" customWidth="1"/>
    <col min="13570" max="13572" width="8.1640625" style="252" customWidth="1"/>
    <col min="13573" max="13573" width="69.33203125" style="252" customWidth="1"/>
    <col min="13574" max="13576" width="10.1640625" style="252" customWidth="1"/>
    <col min="13577" max="13577" width="11.83203125" style="252" customWidth="1"/>
    <col min="13578" max="13578" width="13.83203125" style="252" customWidth="1"/>
    <col min="13579" max="13824" width="9.33203125" style="252"/>
    <col min="13825" max="13825" width="0" style="252" hidden="1" customWidth="1"/>
    <col min="13826" max="13828" width="8.1640625" style="252" customWidth="1"/>
    <col min="13829" max="13829" width="69.33203125" style="252" customWidth="1"/>
    <col min="13830" max="13832" width="10.1640625" style="252" customWidth="1"/>
    <col min="13833" max="13833" width="11.83203125" style="252" customWidth="1"/>
    <col min="13834" max="13834" width="13.83203125" style="252" customWidth="1"/>
    <col min="13835" max="14080" width="9.33203125" style="252"/>
    <col min="14081" max="14081" width="0" style="252" hidden="1" customWidth="1"/>
    <col min="14082" max="14084" width="8.1640625" style="252" customWidth="1"/>
    <col min="14085" max="14085" width="69.33203125" style="252" customWidth="1"/>
    <col min="14086" max="14088" width="10.1640625" style="252" customWidth="1"/>
    <col min="14089" max="14089" width="11.83203125" style="252" customWidth="1"/>
    <col min="14090" max="14090" width="13.83203125" style="252" customWidth="1"/>
    <col min="14091" max="14336" width="9.33203125" style="252"/>
    <col min="14337" max="14337" width="0" style="252" hidden="1" customWidth="1"/>
    <col min="14338" max="14340" width="8.1640625" style="252" customWidth="1"/>
    <col min="14341" max="14341" width="69.33203125" style="252" customWidth="1"/>
    <col min="14342" max="14344" width="10.1640625" style="252" customWidth="1"/>
    <col min="14345" max="14345" width="11.83203125" style="252" customWidth="1"/>
    <col min="14346" max="14346" width="13.83203125" style="252" customWidth="1"/>
    <col min="14347" max="14592" width="9.33203125" style="252"/>
    <col min="14593" max="14593" width="0" style="252" hidden="1" customWidth="1"/>
    <col min="14594" max="14596" width="8.1640625" style="252" customWidth="1"/>
    <col min="14597" max="14597" width="69.33203125" style="252" customWidth="1"/>
    <col min="14598" max="14600" width="10.1640625" style="252" customWidth="1"/>
    <col min="14601" max="14601" width="11.83203125" style="252" customWidth="1"/>
    <col min="14602" max="14602" width="13.83203125" style="252" customWidth="1"/>
    <col min="14603" max="14848" width="9.33203125" style="252"/>
    <col min="14849" max="14849" width="0" style="252" hidden="1" customWidth="1"/>
    <col min="14850" max="14852" width="8.1640625" style="252" customWidth="1"/>
    <col min="14853" max="14853" width="69.33203125" style="252" customWidth="1"/>
    <col min="14854" max="14856" width="10.1640625" style="252" customWidth="1"/>
    <col min="14857" max="14857" width="11.83203125" style="252" customWidth="1"/>
    <col min="14858" max="14858" width="13.83203125" style="252" customWidth="1"/>
    <col min="14859" max="15104" width="9.33203125" style="252"/>
    <col min="15105" max="15105" width="0" style="252" hidden="1" customWidth="1"/>
    <col min="15106" max="15108" width="8.1640625" style="252" customWidth="1"/>
    <col min="15109" max="15109" width="69.33203125" style="252" customWidth="1"/>
    <col min="15110" max="15112" width="10.1640625" style="252" customWidth="1"/>
    <col min="15113" max="15113" width="11.83203125" style="252" customWidth="1"/>
    <col min="15114" max="15114" width="13.83203125" style="252" customWidth="1"/>
    <col min="15115" max="15360" width="9.33203125" style="252"/>
    <col min="15361" max="15361" width="0" style="252" hidden="1" customWidth="1"/>
    <col min="15362" max="15364" width="8.1640625" style="252" customWidth="1"/>
    <col min="15365" max="15365" width="69.33203125" style="252" customWidth="1"/>
    <col min="15366" max="15368" width="10.1640625" style="252" customWidth="1"/>
    <col min="15369" max="15369" width="11.83203125" style="252" customWidth="1"/>
    <col min="15370" max="15370" width="13.83203125" style="252" customWidth="1"/>
    <col min="15371" max="15616" width="9.33203125" style="252"/>
    <col min="15617" max="15617" width="0" style="252" hidden="1" customWidth="1"/>
    <col min="15618" max="15620" width="8.1640625" style="252" customWidth="1"/>
    <col min="15621" max="15621" width="69.33203125" style="252" customWidth="1"/>
    <col min="15622" max="15624" width="10.1640625" style="252" customWidth="1"/>
    <col min="15625" max="15625" width="11.83203125" style="252" customWidth="1"/>
    <col min="15626" max="15626" width="13.83203125" style="252" customWidth="1"/>
    <col min="15627" max="15872" width="9.33203125" style="252"/>
    <col min="15873" max="15873" width="0" style="252" hidden="1" customWidth="1"/>
    <col min="15874" max="15876" width="8.1640625" style="252" customWidth="1"/>
    <col min="15877" max="15877" width="69.33203125" style="252" customWidth="1"/>
    <col min="15878" max="15880" width="10.1640625" style="252" customWidth="1"/>
    <col min="15881" max="15881" width="11.83203125" style="252" customWidth="1"/>
    <col min="15882" max="15882" width="13.83203125" style="252" customWidth="1"/>
    <col min="15883" max="16128" width="9.33203125" style="252"/>
    <col min="16129" max="16129" width="0" style="252" hidden="1" customWidth="1"/>
    <col min="16130" max="16132" width="8.1640625" style="252" customWidth="1"/>
    <col min="16133" max="16133" width="69.33203125" style="252" customWidth="1"/>
    <col min="16134" max="16136" width="10.1640625" style="252" customWidth="1"/>
    <col min="16137" max="16137" width="11.83203125" style="252" customWidth="1"/>
    <col min="16138" max="16138" width="13.83203125" style="252" customWidth="1"/>
    <col min="16139" max="16384" width="9.33203125" style="252"/>
  </cols>
  <sheetData>
    <row r="1" spans="1:13" ht="13.5" thickBot="1">
      <c r="B1" s="253"/>
      <c r="C1" s="253"/>
      <c r="D1" s="254"/>
      <c r="E1" s="254"/>
      <c r="F1" s="253"/>
      <c r="G1" s="254"/>
      <c r="H1" s="254"/>
      <c r="I1" s="254"/>
      <c r="J1" s="255"/>
    </row>
    <row r="2" spans="1:13" ht="15" thickBot="1">
      <c r="B2" s="256" t="s">
        <v>914</v>
      </c>
      <c r="C2" s="257"/>
      <c r="D2" s="726" t="s">
        <v>915</v>
      </c>
      <c r="E2" s="726"/>
      <c r="F2" s="727" t="s">
        <v>21</v>
      </c>
      <c r="G2" s="727"/>
      <c r="H2" s="258"/>
      <c r="I2" s="259" t="s">
        <v>916</v>
      </c>
      <c r="J2" s="260"/>
    </row>
    <row r="3" spans="1:13" ht="13.5" thickBot="1">
      <c r="B3" s="261" t="s">
        <v>917</v>
      </c>
      <c r="C3" s="262" t="s">
        <v>918</v>
      </c>
      <c r="D3" s="728" t="s">
        <v>919</v>
      </c>
      <c r="E3" s="728"/>
      <c r="F3" s="263" t="s">
        <v>920</v>
      </c>
      <c r="G3" s="264"/>
      <c r="H3" s="264"/>
      <c r="I3" s="265" t="s">
        <v>921</v>
      </c>
      <c r="J3" s="266"/>
    </row>
    <row r="4" spans="1:13" ht="13.5" thickBot="1">
      <c r="B4" s="267"/>
      <c r="C4" s="268"/>
      <c r="D4" s="268"/>
      <c r="E4" s="268"/>
      <c r="F4" s="268"/>
      <c r="G4" s="268"/>
      <c r="H4" s="268"/>
      <c r="I4" s="268"/>
      <c r="J4" s="269"/>
    </row>
    <row r="5" spans="1:13" s="270" customFormat="1" ht="12">
      <c r="B5" s="271" t="s">
        <v>922</v>
      </c>
      <c r="C5" s="272"/>
      <c r="D5" s="272"/>
      <c r="E5" s="272" t="s">
        <v>923</v>
      </c>
      <c r="F5" s="272" t="s">
        <v>924</v>
      </c>
      <c r="G5" s="272" t="s">
        <v>925</v>
      </c>
      <c r="H5" s="729" t="s">
        <v>926</v>
      </c>
      <c r="I5" s="729"/>
      <c r="J5" s="729"/>
    </row>
    <row r="6" spans="1:13" s="270" customFormat="1" thickBot="1">
      <c r="B6" s="273" t="s">
        <v>927</v>
      </c>
      <c r="C6" s="274" t="s">
        <v>928</v>
      </c>
      <c r="D6" s="274" t="s">
        <v>929</v>
      </c>
      <c r="E6" s="275" t="s">
        <v>930</v>
      </c>
      <c r="F6" s="274" t="s">
        <v>931</v>
      </c>
      <c r="G6" s="274" t="s">
        <v>932</v>
      </c>
      <c r="H6" s="276" t="s">
        <v>933</v>
      </c>
      <c r="I6" s="277" t="s">
        <v>934</v>
      </c>
      <c r="J6" s="278" t="s">
        <v>935</v>
      </c>
    </row>
    <row r="7" spans="1:13" ht="14.25" thickBot="1">
      <c r="B7" s="279"/>
      <c r="C7" s="280"/>
      <c r="D7" s="280"/>
      <c r="E7" s="280"/>
      <c r="F7" s="280"/>
      <c r="G7" s="280"/>
      <c r="H7" s="280"/>
      <c r="I7" s="280"/>
      <c r="J7" s="281"/>
      <c r="K7" s="282"/>
    </row>
    <row r="8" spans="1:13" ht="13.5">
      <c r="A8" s="252" t="s">
        <v>936</v>
      </c>
      <c r="B8" s="283" t="s">
        <v>75</v>
      </c>
      <c r="C8" s="284" t="s">
        <v>918</v>
      </c>
      <c r="D8" s="285"/>
      <c r="E8" s="286" t="s">
        <v>937</v>
      </c>
      <c r="F8" s="287"/>
      <c r="G8" s="288"/>
      <c r="H8" s="289"/>
      <c r="I8" s="290"/>
      <c r="J8" s="291"/>
      <c r="K8" s="282"/>
    </row>
    <row r="9" spans="1:13" s="292" customFormat="1" ht="39">
      <c r="B9" s="293"/>
      <c r="C9" s="294"/>
      <c r="D9" s="295">
        <f t="shared" ref="D9:D18" si="0">MAX(D8:D8)+1</f>
        <v>1</v>
      </c>
      <c r="E9" s="296" t="s">
        <v>938</v>
      </c>
      <c r="F9" s="297" t="s">
        <v>939</v>
      </c>
      <c r="G9" s="297">
        <v>10</v>
      </c>
      <c r="H9" s="298" t="s">
        <v>216</v>
      </c>
      <c r="I9" s="297"/>
      <c r="J9" s="299">
        <f t="shared" ref="J9:J41" si="1">G9*I9</f>
        <v>0</v>
      </c>
      <c r="K9" s="300"/>
      <c r="M9" s="252"/>
    </row>
    <row r="10" spans="1:13" s="292" customFormat="1" ht="13.5">
      <c r="B10" s="293"/>
      <c r="C10" s="294"/>
      <c r="D10" s="295">
        <f t="shared" si="0"/>
        <v>2</v>
      </c>
      <c r="E10" s="296"/>
      <c r="F10" s="297" t="s">
        <v>940</v>
      </c>
      <c r="G10" s="297">
        <v>6</v>
      </c>
      <c r="H10" s="298" t="s">
        <v>216</v>
      </c>
      <c r="I10" s="297"/>
      <c r="J10" s="299">
        <f t="shared" si="1"/>
        <v>0</v>
      </c>
      <c r="K10" s="300"/>
      <c r="M10" s="252"/>
    </row>
    <row r="11" spans="1:13" s="292" customFormat="1" ht="13.5">
      <c r="B11" s="293"/>
      <c r="C11" s="294"/>
      <c r="D11" s="295">
        <f t="shared" si="0"/>
        <v>3</v>
      </c>
      <c r="E11" s="301"/>
      <c r="F11" s="297" t="s">
        <v>941</v>
      </c>
      <c r="G11" s="297">
        <v>12</v>
      </c>
      <c r="H11" s="298" t="s">
        <v>216</v>
      </c>
      <c r="I11" s="297"/>
      <c r="J11" s="299">
        <f t="shared" si="1"/>
        <v>0</v>
      </c>
      <c r="K11" s="300"/>
      <c r="M11" s="252"/>
    </row>
    <row r="12" spans="1:13" s="292" customFormat="1" ht="13.5">
      <c r="B12" s="293"/>
      <c r="C12" s="294"/>
      <c r="D12" s="295">
        <f t="shared" si="0"/>
        <v>4</v>
      </c>
      <c r="E12" s="301"/>
      <c r="F12" s="297" t="s">
        <v>942</v>
      </c>
      <c r="G12" s="297">
        <v>10</v>
      </c>
      <c r="H12" s="298" t="s">
        <v>216</v>
      </c>
      <c r="I12" s="297"/>
      <c r="J12" s="299">
        <f t="shared" si="1"/>
        <v>0</v>
      </c>
      <c r="K12" s="300"/>
      <c r="M12" s="252"/>
    </row>
    <row r="13" spans="1:13" s="292" customFormat="1" ht="26.25">
      <c r="B13" s="293"/>
      <c r="C13" s="294"/>
      <c r="D13" s="295">
        <f t="shared" si="0"/>
        <v>5</v>
      </c>
      <c r="E13" s="296" t="s">
        <v>943</v>
      </c>
      <c r="F13" s="297" t="s">
        <v>942</v>
      </c>
      <c r="G13" s="297">
        <v>3</v>
      </c>
      <c r="H13" s="298" t="s">
        <v>216</v>
      </c>
      <c r="I13" s="297"/>
      <c r="J13" s="299">
        <f t="shared" si="1"/>
        <v>0</v>
      </c>
      <c r="K13" s="300"/>
      <c r="M13" s="252"/>
    </row>
    <row r="14" spans="1:13" s="292" customFormat="1" ht="13.5">
      <c r="B14" s="293"/>
      <c r="C14" s="294"/>
      <c r="D14" s="295">
        <f t="shared" si="0"/>
        <v>6</v>
      </c>
      <c r="E14" s="301"/>
      <c r="F14" s="297" t="s">
        <v>944</v>
      </c>
      <c r="G14" s="297">
        <v>6</v>
      </c>
      <c r="H14" s="298" t="s">
        <v>216</v>
      </c>
      <c r="I14" s="297"/>
      <c r="J14" s="299">
        <f t="shared" si="1"/>
        <v>0</v>
      </c>
      <c r="K14" s="300"/>
      <c r="M14" s="252"/>
    </row>
    <row r="15" spans="1:13" s="292" customFormat="1" ht="13.5">
      <c r="B15" s="293"/>
      <c r="C15" s="294"/>
      <c r="D15" s="295">
        <f t="shared" si="0"/>
        <v>7</v>
      </c>
      <c r="E15" s="296" t="s">
        <v>945</v>
      </c>
      <c r="F15" s="297" t="s">
        <v>946</v>
      </c>
      <c r="G15" s="297">
        <v>1</v>
      </c>
      <c r="H15" s="297" t="s">
        <v>947</v>
      </c>
      <c r="I15" s="297"/>
      <c r="J15" s="299">
        <f t="shared" si="1"/>
        <v>0</v>
      </c>
      <c r="K15" s="300"/>
      <c r="M15" s="252"/>
    </row>
    <row r="16" spans="1:13" s="292" customFormat="1" ht="13.5">
      <c r="B16" s="293"/>
      <c r="C16" s="294"/>
      <c r="D16" s="295">
        <f t="shared" si="0"/>
        <v>8</v>
      </c>
      <c r="E16" s="296" t="s">
        <v>948</v>
      </c>
      <c r="F16" s="297" t="s">
        <v>946</v>
      </c>
      <c r="G16" s="297">
        <v>1</v>
      </c>
      <c r="H16" s="297" t="s">
        <v>947</v>
      </c>
      <c r="I16" s="297"/>
      <c r="J16" s="299">
        <f t="shared" si="1"/>
        <v>0</v>
      </c>
      <c r="K16" s="300"/>
      <c r="M16" s="252"/>
    </row>
    <row r="17" spans="2:13" s="292" customFormat="1" ht="13.5">
      <c r="B17" s="293"/>
      <c r="C17" s="294"/>
      <c r="D17" s="295">
        <f t="shared" si="0"/>
        <v>9</v>
      </c>
      <c r="E17" s="296" t="s">
        <v>949</v>
      </c>
      <c r="F17" s="297" t="s">
        <v>950</v>
      </c>
      <c r="G17" s="297">
        <v>1</v>
      </c>
      <c r="H17" s="297" t="s">
        <v>947</v>
      </c>
      <c r="I17" s="297"/>
      <c r="J17" s="299">
        <f t="shared" si="1"/>
        <v>0</v>
      </c>
      <c r="K17" s="300"/>
      <c r="M17" s="252"/>
    </row>
    <row r="18" spans="2:13" s="292" customFormat="1" ht="13.5">
      <c r="B18" s="293"/>
      <c r="C18" s="294"/>
      <c r="D18" s="295">
        <f t="shared" si="0"/>
        <v>10</v>
      </c>
      <c r="E18" s="296" t="s">
        <v>951</v>
      </c>
      <c r="F18" s="297" t="s">
        <v>946</v>
      </c>
      <c r="G18" s="297">
        <v>2</v>
      </c>
      <c r="H18" s="297" t="s">
        <v>947</v>
      </c>
      <c r="I18" s="297"/>
      <c r="J18" s="299">
        <f t="shared" si="1"/>
        <v>0</v>
      </c>
      <c r="K18" s="300"/>
      <c r="M18" s="252"/>
    </row>
    <row r="19" spans="2:13" s="292" customFormat="1" ht="13.5">
      <c r="B19" s="293"/>
      <c r="C19" s="294"/>
      <c r="D19" s="295">
        <f>MAX(D17:D18)+1</f>
        <v>11</v>
      </c>
      <c r="E19" s="296" t="s">
        <v>952</v>
      </c>
      <c r="F19" s="297" t="s">
        <v>941</v>
      </c>
      <c r="G19" s="297">
        <v>1</v>
      </c>
      <c r="H19" s="297" t="s">
        <v>947</v>
      </c>
      <c r="I19" s="297"/>
      <c r="J19" s="299">
        <f t="shared" si="1"/>
        <v>0</v>
      </c>
      <c r="K19" s="300"/>
      <c r="M19" s="252"/>
    </row>
    <row r="20" spans="2:13" s="292" customFormat="1" ht="13.5">
      <c r="B20" s="293"/>
      <c r="C20" s="294"/>
      <c r="D20" s="295">
        <f>MAX(D18:D19)+1</f>
        <v>12</v>
      </c>
      <c r="E20" s="296" t="s">
        <v>952</v>
      </c>
      <c r="F20" s="297" t="s">
        <v>942</v>
      </c>
      <c r="G20" s="297">
        <v>2</v>
      </c>
      <c r="H20" s="297" t="s">
        <v>947</v>
      </c>
      <c r="I20" s="297"/>
      <c r="J20" s="299">
        <f t="shared" si="1"/>
        <v>0</v>
      </c>
      <c r="K20" s="300"/>
      <c r="M20" s="252"/>
    </row>
    <row r="21" spans="2:13" s="292" customFormat="1" ht="26.25">
      <c r="B21" s="293"/>
      <c r="C21" s="294"/>
      <c r="D21" s="295">
        <f>MAX(D19:D20)+1</f>
        <v>13</v>
      </c>
      <c r="E21" s="296" t="s">
        <v>953</v>
      </c>
      <c r="F21" s="297"/>
      <c r="G21" s="297">
        <v>3</v>
      </c>
      <c r="H21" s="297" t="s">
        <v>947</v>
      </c>
      <c r="I21" s="297"/>
      <c r="J21" s="302">
        <f t="shared" si="1"/>
        <v>0</v>
      </c>
      <c r="K21" s="300"/>
      <c r="M21" s="252"/>
    </row>
    <row r="22" spans="2:13" s="292" customFormat="1" ht="26.25">
      <c r="B22" s="293"/>
      <c r="C22" s="294"/>
      <c r="D22" s="295">
        <f>MAX(D20:D21)+1</f>
        <v>14</v>
      </c>
      <c r="E22" s="296" t="s">
        <v>954</v>
      </c>
      <c r="F22" s="297"/>
      <c r="G22" s="297">
        <v>1</v>
      </c>
      <c r="H22" s="297" t="s">
        <v>947</v>
      </c>
      <c r="I22" s="297"/>
      <c r="J22" s="302">
        <f t="shared" si="1"/>
        <v>0</v>
      </c>
      <c r="K22" s="300"/>
      <c r="M22" s="252"/>
    </row>
    <row r="23" spans="2:13" s="292" customFormat="1" ht="13.5">
      <c r="B23" s="293"/>
      <c r="C23" s="294"/>
      <c r="D23" s="295">
        <f>MAX(D21:D22)+1</f>
        <v>15</v>
      </c>
      <c r="E23" s="303" t="s">
        <v>955</v>
      </c>
      <c r="F23" s="304" t="s">
        <v>956</v>
      </c>
      <c r="G23" s="297">
        <v>1</v>
      </c>
      <c r="H23" s="298" t="s">
        <v>947</v>
      </c>
      <c r="I23" s="297"/>
      <c r="J23" s="299">
        <f t="shared" si="1"/>
        <v>0</v>
      </c>
      <c r="K23" s="300"/>
      <c r="M23" s="252"/>
    </row>
    <row r="24" spans="2:13" s="292" customFormat="1" ht="13.5">
      <c r="B24" s="293"/>
      <c r="C24" s="294"/>
      <c r="D24" s="295">
        <f>MAX(D21:D23)+1</f>
        <v>16</v>
      </c>
      <c r="E24" s="303" t="s">
        <v>955</v>
      </c>
      <c r="F24" s="304" t="s">
        <v>957</v>
      </c>
      <c r="G24" s="297">
        <v>1</v>
      </c>
      <c r="H24" s="298" t="s">
        <v>947</v>
      </c>
      <c r="I24" s="297"/>
      <c r="J24" s="299">
        <f t="shared" si="1"/>
        <v>0</v>
      </c>
      <c r="K24" s="300"/>
      <c r="M24" s="252"/>
    </row>
    <row r="25" spans="2:13" s="292" customFormat="1" ht="13.5">
      <c r="B25" s="293"/>
      <c r="C25" s="294"/>
      <c r="D25" s="295">
        <f t="shared" ref="D25:D37" si="2">MAX(D24:D24)+1</f>
        <v>17</v>
      </c>
      <c r="E25" s="303" t="s">
        <v>955</v>
      </c>
      <c r="F25" s="304" t="s">
        <v>958</v>
      </c>
      <c r="G25" s="297">
        <v>1</v>
      </c>
      <c r="H25" s="298" t="s">
        <v>947</v>
      </c>
      <c r="I25" s="297"/>
      <c r="J25" s="299">
        <f t="shared" si="1"/>
        <v>0</v>
      </c>
      <c r="K25" s="300"/>
      <c r="M25" s="252"/>
    </row>
    <row r="26" spans="2:13" s="292" customFormat="1" ht="13.5">
      <c r="B26" s="293"/>
      <c r="C26" s="294"/>
      <c r="D26" s="295">
        <f t="shared" si="2"/>
        <v>18</v>
      </c>
      <c r="E26" s="303" t="s">
        <v>959</v>
      </c>
      <c r="F26" s="305" t="s">
        <v>960</v>
      </c>
      <c r="G26" s="297">
        <v>1</v>
      </c>
      <c r="H26" s="298" t="s">
        <v>947</v>
      </c>
      <c r="I26" s="297"/>
      <c r="J26" s="299">
        <f t="shared" si="1"/>
        <v>0</v>
      </c>
      <c r="K26" s="300"/>
      <c r="M26" s="252"/>
    </row>
    <row r="27" spans="2:13" s="292" customFormat="1" ht="13.5">
      <c r="B27" s="293"/>
      <c r="C27" s="294"/>
      <c r="D27" s="295">
        <f t="shared" si="2"/>
        <v>19</v>
      </c>
      <c r="E27" s="303" t="s">
        <v>961</v>
      </c>
      <c r="F27" s="305" t="s">
        <v>962</v>
      </c>
      <c r="G27" s="297">
        <v>1</v>
      </c>
      <c r="H27" s="298" t="s">
        <v>947</v>
      </c>
      <c r="I27" s="297"/>
      <c r="J27" s="299">
        <f t="shared" si="1"/>
        <v>0</v>
      </c>
      <c r="K27" s="300"/>
      <c r="M27" s="252"/>
    </row>
    <row r="28" spans="2:13" s="292" customFormat="1" ht="13.5">
      <c r="B28" s="293"/>
      <c r="C28" s="294"/>
      <c r="D28" s="295">
        <f t="shared" si="2"/>
        <v>20</v>
      </c>
      <c r="E28" s="303" t="s">
        <v>963</v>
      </c>
      <c r="F28" s="305"/>
      <c r="G28" s="297">
        <v>1</v>
      </c>
      <c r="H28" s="298" t="s">
        <v>964</v>
      </c>
      <c r="I28" s="297"/>
      <c r="J28" s="299">
        <f t="shared" si="1"/>
        <v>0</v>
      </c>
      <c r="K28" s="300"/>
      <c r="M28" s="252"/>
    </row>
    <row r="29" spans="2:13" s="292" customFormat="1" ht="26.25">
      <c r="B29" s="293"/>
      <c r="C29" s="294"/>
      <c r="D29" s="295">
        <f t="shared" si="2"/>
        <v>21</v>
      </c>
      <c r="E29" s="296" t="s">
        <v>965</v>
      </c>
      <c r="F29" s="297"/>
      <c r="G29" s="297">
        <v>18</v>
      </c>
      <c r="H29" s="298" t="s">
        <v>216</v>
      </c>
      <c r="I29" s="297"/>
      <c r="J29" s="299">
        <f t="shared" si="1"/>
        <v>0</v>
      </c>
      <c r="K29" s="300"/>
      <c r="M29" s="252"/>
    </row>
    <row r="30" spans="2:13" s="292" customFormat="1" ht="26.25">
      <c r="B30" s="293"/>
      <c r="C30" s="294"/>
      <c r="D30" s="295">
        <f t="shared" si="2"/>
        <v>22</v>
      </c>
      <c r="E30" s="296" t="s">
        <v>966</v>
      </c>
      <c r="F30" s="297"/>
      <c r="G30" s="297">
        <v>2</v>
      </c>
      <c r="H30" s="298" t="s">
        <v>216</v>
      </c>
      <c r="I30" s="297"/>
      <c r="J30" s="299">
        <f t="shared" si="1"/>
        <v>0</v>
      </c>
      <c r="K30" s="300"/>
      <c r="M30" s="252"/>
    </row>
    <row r="31" spans="2:13" s="292" customFormat="1" ht="13.5">
      <c r="B31" s="293"/>
      <c r="C31" s="294"/>
      <c r="D31" s="295">
        <f t="shared" si="2"/>
        <v>23</v>
      </c>
      <c r="E31" s="296" t="s">
        <v>967</v>
      </c>
      <c r="F31" s="297"/>
      <c r="G31" s="306">
        <v>2.2000000000000002</v>
      </c>
      <c r="H31" s="298" t="s">
        <v>231</v>
      </c>
      <c r="I31" s="297"/>
      <c r="J31" s="299">
        <f t="shared" si="1"/>
        <v>0</v>
      </c>
      <c r="K31" s="300"/>
      <c r="M31" s="252"/>
    </row>
    <row r="32" spans="2:13" s="292" customFormat="1" ht="13.5">
      <c r="B32" s="293"/>
      <c r="C32" s="294"/>
      <c r="D32" s="295">
        <f t="shared" si="2"/>
        <v>24</v>
      </c>
      <c r="E32" s="296" t="s">
        <v>968</v>
      </c>
      <c r="F32" s="297"/>
      <c r="G32" s="306">
        <v>10</v>
      </c>
      <c r="H32" s="298" t="s">
        <v>216</v>
      </c>
      <c r="I32" s="297"/>
      <c r="J32" s="299">
        <f t="shared" si="1"/>
        <v>0</v>
      </c>
      <c r="K32" s="300"/>
      <c r="M32" s="252"/>
    </row>
    <row r="33" spans="1:13" s="292" customFormat="1" ht="13.5">
      <c r="B33" s="293"/>
      <c r="C33" s="294"/>
      <c r="D33" s="295">
        <f t="shared" si="2"/>
        <v>25</v>
      </c>
      <c r="E33" s="296" t="s">
        <v>969</v>
      </c>
      <c r="F33" s="297"/>
      <c r="G33" s="306">
        <v>4</v>
      </c>
      <c r="H33" s="298" t="s">
        <v>143</v>
      </c>
      <c r="I33" s="297"/>
      <c r="J33" s="299">
        <f t="shared" si="1"/>
        <v>0</v>
      </c>
      <c r="K33" s="300"/>
      <c r="M33" s="252"/>
    </row>
    <row r="34" spans="1:13" s="292" customFormat="1" ht="13.5">
      <c r="B34" s="293"/>
      <c r="C34" s="294"/>
      <c r="D34" s="295">
        <f t="shared" si="2"/>
        <v>26</v>
      </c>
      <c r="E34" s="296" t="s">
        <v>970</v>
      </c>
      <c r="F34" s="297"/>
      <c r="G34" s="306">
        <v>4</v>
      </c>
      <c r="H34" s="298" t="s">
        <v>143</v>
      </c>
      <c r="I34" s="297"/>
      <c r="J34" s="299">
        <f t="shared" si="1"/>
        <v>0</v>
      </c>
      <c r="K34" s="300"/>
      <c r="M34" s="252"/>
    </row>
    <row r="35" spans="1:13" s="292" customFormat="1" ht="13.5">
      <c r="B35" s="293"/>
      <c r="C35" s="294"/>
      <c r="D35" s="295">
        <f t="shared" si="2"/>
        <v>27</v>
      </c>
      <c r="E35" s="296" t="s">
        <v>971</v>
      </c>
      <c r="F35" s="297"/>
      <c r="G35" s="306">
        <v>2.64</v>
      </c>
      <c r="H35" s="298" t="s">
        <v>238</v>
      </c>
      <c r="I35" s="297"/>
      <c r="J35" s="299">
        <f t="shared" si="1"/>
        <v>0</v>
      </c>
      <c r="K35" s="300"/>
      <c r="M35" s="252"/>
    </row>
    <row r="36" spans="1:13" s="292" customFormat="1" ht="13.5">
      <c r="B36" s="293"/>
      <c r="C36" s="294"/>
      <c r="D36" s="295">
        <f t="shared" si="2"/>
        <v>28</v>
      </c>
      <c r="E36" s="296" t="s">
        <v>972</v>
      </c>
      <c r="F36" s="297"/>
      <c r="G36" s="306">
        <v>30</v>
      </c>
      <c r="H36" s="298" t="s">
        <v>216</v>
      </c>
      <c r="I36" s="297"/>
      <c r="J36" s="299">
        <f t="shared" si="1"/>
        <v>0</v>
      </c>
      <c r="K36" s="300"/>
      <c r="M36" s="252"/>
    </row>
    <row r="37" spans="1:13" s="292" customFormat="1" ht="13.5">
      <c r="B37" s="293"/>
      <c r="C37" s="294"/>
      <c r="D37" s="295">
        <f t="shared" si="2"/>
        <v>29</v>
      </c>
      <c r="E37" s="296" t="s">
        <v>973</v>
      </c>
      <c r="F37" s="297"/>
      <c r="G37" s="306">
        <v>18</v>
      </c>
      <c r="H37" s="298" t="s">
        <v>216</v>
      </c>
      <c r="I37" s="297"/>
      <c r="J37" s="299">
        <f t="shared" si="1"/>
        <v>0</v>
      </c>
      <c r="K37" s="300"/>
      <c r="M37" s="252"/>
    </row>
    <row r="38" spans="1:13" s="292" customFormat="1" ht="13.5">
      <c r="B38" s="293"/>
      <c r="C38" s="294"/>
      <c r="D38" s="295">
        <f>MAX(D36:D37)+1</f>
        <v>30</v>
      </c>
      <c r="E38" s="296" t="s">
        <v>974</v>
      </c>
      <c r="F38" s="297"/>
      <c r="G38" s="306">
        <v>2</v>
      </c>
      <c r="H38" s="298" t="s">
        <v>947</v>
      </c>
      <c r="I38" s="297"/>
      <c r="J38" s="299">
        <f t="shared" si="1"/>
        <v>0</v>
      </c>
      <c r="K38" s="300"/>
      <c r="M38" s="252"/>
    </row>
    <row r="39" spans="1:13" s="292" customFormat="1" ht="13.5">
      <c r="B39" s="293"/>
      <c r="C39" s="294"/>
      <c r="D39" s="295">
        <f>MAX(D37:D38)+1</f>
        <v>31</v>
      </c>
      <c r="E39" s="296" t="s">
        <v>975</v>
      </c>
      <c r="F39" s="297"/>
      <c r="G39" s="307">
        <f>SUBTOTAL(9,G9:G14)</f>
        <v>47</v>
      </c>
      <c r="H39" s="298" t="s">
        <v>216</v>
      </c>
      <c r="I39" s="297"/>
      <c r="J39" s="299">
        <f t="shared" si="1"/>
        <v>0</v>
      </c>
      <c r="K39" s="300"/>
      <c r="M39" s="252"/>
    </row>
    <row r="40" spans="1:13" s="292" customFormat="1" ht="13.5">
      <c r="B40" s="293"/>
      <c r="C40" s="294"/>
      <c r="D40" s="295">
        <f>MAX(D38:D39)+1</f>
        <v>32</v>
      </c>
      <c r="E40" s="308" t="s">
        <v>976</v>
      </c>
      <c r="F40" s="297"/>
      <c r="G40" s="309">
        <v>1</v>
      </c>
      <c r="H40" s="298" t="s">
        <v>964</v>
      </c>
      <c r="I40" s="297"/>
      <c r="J40" s="299">
        <f t="shared" si="1"/>
        <v>0</v>
      </c>
      <c r="K40" s="300"/>
      <c r="M40" s="252"/>
    </row>
    <row r="41" spans="1:13" s="292" customFormat="1" ht="14.25" thickBot="1">
      <c r="B41" s="293"/>
      <c r="C41" s="294"/>
      <c r="D41" s="295">
        <f>MAX(D39:D40)+1</f>
        <v>33</v>
      </c>
      <c r="E41" s="296" t="s">
        <v>977</v>
      </c>
      <c r="F41" s="297"/>
      <c r="G41" s="307">
        <v>1</v>
      </c>
      <c r="H41" s="298" t="s">
        <v>964</v>
      </c>
      <c r="I41" s="297"/>
      <c r="J41" s="299">
        <f t="shared" si="1"/>
        <v>0</v>
      </c>
      <c r="K41" s="300"/>
      <c r="M41" s="252"/>
    </row>
    <row r="42" spans="1:13" s="320" customFormat="1">
      <c r="A42" s="252" t="s">
        <v>149</v>
      </c>
      <c r="B42" s="310" t="s">
        <v>75</v>
      </c>
      <c r="C42" s="311" t="s">
        <v>918</v>
      </c>
      <c r="D42" s="312"/>
      <c r="E42" s="313" t="s">
        <v>978</v>
      </c>
      <c r="F42" s="314"/>
      <c r="G42" s="315"/>
      <c r="H42" s="316"/>
      <c r="I42" s="317"/>
      <c r="J42" s="318"/>
      <c r="K42" s="319"/>
    </row>
    <row r="43" spans="1:13" s="320" customFormat="1" ht="25.5">
      <c r="A43" s="252"/>
      <c r="B43" s="321"/>
      <c r="C43" s="294"/>
      <c r="D43" s="295">
        <f>MAX(D41:D42)+1</f>
        <v>34</v>
      </c>
      <c r="E43" s="296" t="s">
        <v>979</v>
      </c>
      <c r="F43" s="297" t="s">
        <v>980</v>
      </c>
      <c r="G43" s="295">
        <v>12</v>
      </c>
      <c r="H43" s="295" t="s">
        <v>216</v>
      </c>
      <c r="I43" s="295"/>
      <c r="J43" s="322">
        <f t="shared" ref="J43:J83" si="3">G43*I43</f>
        <v>0</v>
      </c>
      <c r="K43" s="319"/>
      <c r="L43" s="252"/>
    </row>
    <row r="44" spans="1:13" s="326" customFormat="1" ht="25.5">
      <c r="A44" s="292"/>
      <c r="B44" s="293"/>
      <c r="C44" s="294"/>
      <c r="D44" s="295">
        <f>MAX(D42:D43)+1</f>
        <v>35</v>
      </c>
      <c r="E44" s="323"/>
      <c r="F44" s="297" t="s">
        <v>981</v>
      </c>
      <c r="G44" s="297">
        <v>6</v>
      </c>
      <c r="H44" s="297" t="s">
        <v>216</v>
      </c>
      <c r="I44" s="297"/>
      <c r="J44" s="324">
        <f t="shared" si="3"/>
        <v>0</v>
      </c>
      <c r="K44" s="325"/>
      <c r="L44" s="292"/>
    </row>
    <row r="45" spans="1:13" s="326" customFormat="1" ht="25.5">
      <c r="A45" s="292"/>
      <c r="B45" s="293"/>
      <c r="C45" s="294"/>
      <c r="D45" s="295">
        <f>MAX(D43:D44)+1</f>
        <v>36</v>
      </c>
      <c r="E45" s="323"/>
      <c r="F45" s="297" t="s">
        <v>982</v>
      </c>
      <c r="G45" s="297">
        <v>4</v>
      </c>
      <c r="H45" s="297" t="s">
        <v>216</v>
      </c>
      <c r="I45" s="297"/>
      <c r="J45" s="324">
        <f t="shared" si="3"/>
        <v>0</v>
      </c>
      <c r="K45" s="325"/>
      <c r="L45" s="292"/>
    </row>
    <row r="46" spans="1:13" s="326" customFormat="1" ht="25.5">
      <c r="A46" s="292"/>
      <c r="B46" s="293"/>
      <c r="C46" s="294"/>
      <c r="D46" s="295">
        <f t="shared" ref="D46:D68" si="4">MAX(D44:D45)+1</f>
        <v>37</v>
      </c>
      <c r="E46" s="323"/>
      <c r="F46" s="297" t="s">
        <v>983</v>
      </c>
      <c r="G46" s="297">
        <v>140</v>
      </c>
      <c r="H46" s="297" t="s">
        <v>216</v>
      </c>
      <c r="I46" s="297"/>
      <c r="J46" s="324">
        <f>G46*I46</f>
        <v>0</v>
      </c>
      <c r="K46" s="325"/>
      <c r="L46" s="292"/>
    </row>
    <row r="47" spans="1:13" s="326" customFormat="1" ht="25.5">
      <c r="A47" s="292"/>
      <c r="B47" s="293"/>
      <c r="C47" s="294"/>
      <c r="D47" s="295">
        <f t="shared" si="4"/>
        <v>38</v>
      </c>
      <c r="E47" s="296" t="s">
        <v>984</v>
      </c>
      <c r="F47" s="297" t="s">
        <v>980</v>
      </c>
      <c r="G47" s="295">
        <v>24</v>
      </c>
      <c r="H47" s="295" t="s">
        <v>216</v>
      </c>
      <c r="I47" s="295"/>
      <c r="J47" s="322">
        <f t="shared" si="3"/>
        <v>0</v>
      </c>
      <c r="K47" s="325"/>
      <c r="L47" s="292"/>
    </row>
    <row r="48" spans="1:13" s="326" customFormat="1" ht="25.5">
      <c r="A48" s="292"/>
      <c r="B48" s="293"/>
      <c r="C48" s="294"/>
      <c r="D48" s="295">
        <f t="shared" si="4"/>
        <v>39</v>
      </c>
      <c r="E48" s="296"/>
      <c r="F48" s="297" t="s">
        <v>981</v>
      </c>
      <c r="G48" s="295">
        <v>8</v>
      </c>
      <c r="H48" s="295" t="s">
        <v>216</v>
      </c>
      <c r="I48" s="297"/>
      <c r="J48" s="322">
        <f t="shared" si="3"/>
        <v>0</v>
      </c>
      <c r="K48" s="325"/>
      <c r="L48" s="292"/>
    </row>
    <row r="49" spans="1:12" s="326" customFormat="1" ht="25.5">
      <c r="A49" s="292"/>
      <c r="B49" s="293"/>
      <c r="C49" s="294"/>
      <c r="D49" s="295">
        <f t="shared" si="4"/>
        <v>40</v>
      </c>
      <c r="E49" s="296"/>
      <c r="F49" s="297" t="s">
        <v>982</v>
      </c>
      <c r="G49" s="297">
        <v>3</v>
      </c>
      <c r="H49" s="297" t="s">
        <v>216</v>
      </c>
      <c r="I49" s="297"/>
      <c r="J49" s="324">
        <f t="shared" si="3"/>
        <v>0</v>
      </c>
      <c r="K49" s="325"/>
      <c r="L49" s="292"/>
    </row>
    <row r="50" spans="1:12" s="326" customFormat="1" ht="38.25">
      <c r="A50" s="292"/>
      <c r="B50" s="293"/>
      <c r="C50" s="294"/>
      <c r="D50" s="295">
        <f t="shared" si="4"/>
        <v>41</v>
      </c>
      <c r="E50" s="296" t="s">
        <v>985</v>
      </c>
      <c r="F50" s="297" t="s">
        <v>986</v>
      </c>
      <c r="G50" s="297">
        <v>70</v>
      </c>
      <c r="H50" s="297" t="s">
        <v>216</v>
      </c>
      <c r="I50" s="297"/>
      <c r="J50" s="324">
        <f>G50*I50</f>
        <v>0</v>
      </c>
      <c r="K50" s="325"/>
      <c r="L50" s="292"/>
    </row>
    <row r="51" spans="1:12" s="326" customFormat="1" ht="25.5">
      <c r="A51" s="292"/>
      <c r="B51" s="293"/>
      <c r="C51" s="294"/>
      <c r="D51" s="295">
        <f t="shared" si="4"/>
        <v>42</v>
      </c>
      <c r="E51" s="296"/>
      <c r="F51" s="297" t="s">
        <v>987</v>
      </c>
      <c r="G51" s="297">
        <v>140</v>
      </c>
      <c r="H51" s="297" t="s">
        <v>216</v>
      </c>
      <c r="I51" s="297"/>
      <c r="J51" s="324">
        <f>G51*I51</f>
        <v>0</v>
      </c>
      <c r="K51" s="325"/>
      <c r="L51" s="292"/>
    </row>
    <row r="52" spans="1:12" s="326" customFormat="1" ht="38.25">
      <c r="A52" s="292"/>
      <c r="B52" s="293"/>
      <c r="C52" s="294"/>
      <c r="D52" s="295">
        <f t="shared" si="4"/>
        <v>43</v>
      </c>
      <c r="E52" s="296" t="s">
        <v>988</v>
      </c>
      <c r="F52" s="297" t="s">
        <v>989</v>
      </c>
      <c r="G52" s="297">
        <f>G43</f>
        <v>12</v>
      </c>
      <c r="H52" s="297" t="s">
        <v>216</v>
      </c>
      <c r="I52" s="297"/>
      <c r="J52" s="302">
        <f t="shared" si="3"/>
        <v>0</v>
      </c>
      <c r="K52" s="325"/>
      <c r="L52" s="292"/>
    </row>
    <row r="53" spans="1:12" s="326" customFormat="1">
      <c r="A53" s="292"/>
      <c r="B53" s="293"/>
      <c r="C53" s="294"/>
      <c r="D53" s="295">
        <f t="shared" si="4"/>
        <v>44</v>
      </c>
      <c r="E53" s="301"/>
      <c r="F53" s="297" t="s">
        <v>990</v>
      </c>
      <c r="G53" s="297">
        <f>G44</f>
        <v>6</v>
      </c>
      <c r="H53" s="297" t="s">
        <v>216</v>
      </c>
      <c r="I53" s="297"/>
      <c r="J53" s="302">
        <f t="shared" si="3"/>
        <v>0</v>
      </c>
      <c r="K53" s="325"/>
      <c r="L53" s="292"/>
    </row>
    <row r="54" spans="1:12" s="326" customFormat="1">
      <c r="A54" s="292"/>
      <c r="B54" s="293"/>
      <c r="C54" s="294"/>
      <c r="D54" s="295">
        <f t="shared" si="4"/>
        <v>45</v>
      </c>
      <c r="E54" s="301"/>
      <c r="F54" s="297" t="s">
        <v>939</v>
      </c>
      <c r="G54" s="297">
        <f>G45</f>
        <v>4</v>
      </c>
      <c r="H54" s="297" t="s">
        <v>216</v>
      </c>
      <c r="I54" s="297"/>
      <c r="J54" s="324">
        <f t="shared" si="3"/>
        <v>0</v>
      </c>
      <c r="K54" s="325"/>
      <c r="L54" s="292"/>
    </row>
    <row r="55" spans="1:12" s="326" customFormat="1" ht="38.25">
      <c r="A55" s="292"/>
      <c r="B55" s="293"/>
      <c r="C55" s="294"/>
      <c r="D55" s="295">
        <f t="shared" si="4"/>
        <v>46</v>
      </c>
      <c r="E55" s="296" t="s">
        <v>991</v>
      </c>
      <c r="F55" s="297" t="s">
        <v>989</v>
      </c>
      <c r="G55" s="297">
        <f>G47</f>
        <v>24</v>
      </c>
      <c r="H55" s="297" t="s">
        <v>216</v>
      </c>
      <c r="I55" s="297"/>
      <c r="J55" s="302">
        <f t="shared" si="3"/>
        <v>0</v>
      </c>
      <c r="K55" s="325"/>
      <c r="L55" s="292"/>
    </row>
    <row r="56" spans="1:12" s="326" customFormat="1">
      <c r="A56" s="292"/>
      <c r="B56" s="293"/>
      <c r="C56" s="294"/>
      <c r="D56" s="295">
        <f t="shared" si="4"/>
        <v>47</v>
      </c>
      <c r="E56" s="296"/>
      <c r="F56" s="297" t="s">
        <v>990</v>
      </c>
      <c r="G56" s="297">
        <f>G48</f>
        <v>8</v>
      </c>
      <c r="H56" s="297" t="s">
        <v>216</v>
      </c>
      <c r="I56" s="297"/>
      <c r="J56" s="302">
        <f t="shared" si="3"/>
        <v>0</v>
      </c>
      <c r="K56" s="325"/>
      <c r="L56" s="292"/>
    </row>
    <row r="57" spans="1:12" s="326" customFormat="1">
      <c r="A57" s="292"/>
      <c r="B57" s="293"/>
      <c r="C57" s="294"/>
      <c r="D57" s="295">
        <f t="shared" si="4"/>
        <v>48</v>
      </c>
      <c r="E57" s="323"/>
      <c r="F57" s="297" t="s">
        <v>992</v>
      </c>
      <c r="G57" s="297">
        <f>G49</f>
        <v>3</v>
      </c>
      <c r="H57" s="297" t="s">
        <v>216</v>
      </c>
      <c r="I57" s="297"/>
      <c r="J57" s="324">
        <f t="shared" si="3"/>
        <v>0</v>
      </c>
      <c r="K57" s="325"/>
      <c r="L57" s="292"/>
    </row>
    <row r="58" spans="1:12" s="326" customFormat="1" ht="38.25">
      <c r="A58" s="292"/>
      <c r="B58" s="293"/>
      <c r="C58" s="294"/>
      <c r="D58" s="295">
        <f t="shared" si="4"/>
        <v>49</v>
      </c>
      <c r="E58" s="296" t="s">
        <v>993</v>
      </c>
      <c r="F58" s="297" t="s">
        <v>994</v>
      </c>
      <c r="G58" s="297">
        <v>140</v>
      </c>
      <c r="H58" s="297" t="s">
        <v>216</v>
      </c>
      <c r="I58" s="297"/>
      <c r="J58" s="302">
        <f>G58*I58</f>
        <v>0</v>
      </c>
      <c r="K58" s="325"/>
      <c r="L58" s="292"/>
    </row>
    <row r="59" spans="1:12" s="326" customFormat="1" ht="38.25">
      <c r="A59" s="292"/>
      <c r="B59" s="293"/>
      <c r="C59" s="294"/>
      <c r="D59" s="295">
        <f t="shared" si="4"/>
        <v>50</v>
      </c>
      <c r="E59" s="296" t="s">
        <v>995</v>
      </c>
      <c r="F59" s="297" t="s">
        <v>996</v>
      </c>
      <c r="G59" s="297">
        <v>70</v>
      </c>
      <c r="H59" s="297" t="s">
        <v>216</v>
      </c>
      <c r="I59" s="297"/>
      <c r="J59" s="302">
        <f>G59*I59</f>
        <v>0</v>
      </c>
      <c r="K59" s="325"/>
      <c r="L59" s="292"/>
    </row>
    <row r="60" spans="1:12" s="326" customFormat="1">
      <c r="A60" s="292"/>
      <c r="B60" s="293"/>
      <c r="C60" s="294"/>
      <c r="D60" s="295">
        <f t="shared" si="4"/>
        <v>51</v>
      </c>
      <c r="E60" s="323"/>
      <c r="F60" s="297" t="s">
        <v>997</v>
      </c>
      <c r="G60" s="297">
        <v>140</v>
      </c>
      <c r="H60" s="297" t="s">
        <v>216</v>
      </c>
      <c r="I60" s="297"/>
      <c r="J60" s="302">
        <f>G60*I60</f>
        <v>0</v>
      </c>
      <c r="K60" s="325"/>
      <c r="L60" s="292"/>
    </row>
    <row r="61" spans="1:12" s="326" customFormat="1">
      <c r="A61" s="292"/>
      <c r="B61" s="293"/>
      <c r="C61" s="294"/>
      <c r="D61" s="295">
        <f t="shared" si="4"/>
        <v>52</v>
      </c>
      <c r="E61" s="296" t="s">
        <v>998</v>
      </c>
      <c r="F61" s="297" t="s">
        <v>989</v>
      </c>
      <c r="G61" s="297">
        <v>16</v>
      </c>
      <c r="H61" s="297" t="s">
        <v>947</v>
      </c>
      <c r="I61" s="297"/>
      <c r="J61" s="302">
        <f t="shared" si="3"/>
        <v>0</v>
      </c>
      <c r="K61" s="325"/>
      <c r="L61" s="292"/>
    </row>
    <row r="62" spans="1:12" s="326" customFormat="1">
      <c r="A62" s="292"/>
      <c r="B62" s="293"/>
      <c r="C62" s="294"/>
      <c r="D62" s="295">
        <f t="shared" si="4"/>
        <v>53</v>
      </c>
      <c r="E62" s="296"/>
      <c r="F62" s="297" t="s">
        <v>990</v>
      </c>
      <c r="G62" s="297">
        <v>7</v>
      </c>
      <c r="H62" s="297" t="s">
        <v>947</v>
      </c>
      <c r="I62" s="297"/>
      <c r="J62" s="302">
        <f t="shared" si="3"/>
        <v>0</v>
      </c>
      <c r="K62" s="325"/>
      <c r="L62" s="292"/>
    </row>
    <row r="63" spans="1:12" s="326" customFormat="1">
      <c r="A63" s="292"/>
      <c r="B63" s="293"/>
      <c r="C63" s="294"/>
      <c r="D63" s="295">
        <f t="shared" si="4"/>
        <v>54</v>
      </c>
      <c r="E63" s="296"/>
      <c r="F63" s="297" t="s">
        <v>939</v>
      </c>
      <c r="G63" s="297">
        <v>35</v>
      </c>
      <c r="H63" s="297" t="s">
        <v>947</v>
      </c>
      <c r="I63" s="297"/>
      <c r="J63" s="302">
        <f>G63*I63</f>
        <v>0</v>
      </c>
      <c r="K63" s="325"/>
      <c r="L63" s="292"/>
    </row>
    <row r="64" spans="1:12" s="326" customFormat="1">
      <c r="A64" s="292"/>
      <c r="B64" s="293"/>
      <c r="C64" s="294"/>
      <c r="D64" s="295">
        <f t="shared" si="4"/>
        <v>55</v>
      </c>
      <c r="E64" s="296"/>
      <c r="F64" s="297" t="s">
        <v>940</v>
      </c>
      <c r="G64" s="297">
        <v>140</v>
      </c>
      <c r="H64" s="297" t="s">
        <v>947</v>
      </c>
      <c r="I64" s="297"/>
      <c r="J64" s="302">
        <f>G64*I64</f>
        <v>0</v>
      </c>
      <c r="K64" s="325"/>
      <c r="L64" s="292"/>
    </row>
    <row r="65" spans="1:12" s="326" customFormat="1" ht="25.5">
      <c r="A65" s="292"/>
      <c r="B65" s="293"/>
      <c r="C65" s="294"/>
      <c r="D65" s="295">
        <f t="shared" si="4"/>
        <v>56</v>
      </c>
      <c r="E65" s="296" t="s">
        <v>999</v>
      </c>
      <c r="F65" s="297" t="s">
        <v>1000</v>
      </c>
      <c r="G65" s="297">
        <v>2</v>
      </c>
      <c r="H65" s="297" t="s">
        <v>947</v>
      </c>
      <c r="I65" s="297"/>
      <c r="J65" s="302">
        <f t="shared" si="3"/>
        <v>0</v>
      </c>
      <c r="K65" s="325"/>
      <c r="L65" s="292"/>
    </row>
    <row r="66" spans="1:12" s="326" customFormat="1">
      <c r="A66" s="292"/>
      <c r="B66" s="293"/>
      <c r="C66" s="294"/>
      <c r="D66" s="295">
        <f t="shared" si="4"/>
        <v>57</v>
      </c>
      <c r="E66" s="296"/>
      <c r="F66" s="297" t="s">
        <v>1001</v>
      </c>
      <c r="G66" s="297">
        <v>2</v>
      </c>
      <c r="H66" s="297" t="s">
        <v>947</v>
      </c>
      <c r="I66" s="297"/>
      <c r="J66" s="302">
        <f t="shared" si="3"/>
        <v>0</v>
      </c>
      <c r="K66" s="325"/>
      <c r="L66" s="292"/>
    </row>
    <row r="67" spans="1:12" s="326" customFormat="1">
      <c r="A67" s="292"/>
      <c r="B67" s="293"/>
      <c r="C67" s="294"/>
      <c r="D67" s="295">
        <f t="shared" si="4"/>
        <v>58</v>
      </c>
      <c r="E67" s="296"/>
      <c r="F67" s="297" t="s">
        <v>1002</v>
      </c>
      <c r="G67" s="297">
        <v>2</v>
      </c>
      <c r="H67" s="297" t="s">
        <v>947</v>
      </c>
      <c r="I67" s="297"/>
      <c r="J67" s="302">
        <f>G67*I67</f>
        <v>0</v>
      </c>
      <c r="K67" s="325"/>
      <c r="L67" s="292"/>
    </row>
    <row r="68" spans="1:12" s="326" customFormat="1">
      <c r="A68" s="292"/>
      <c r="B68" s="293"/>
      <c r="C68" s="294"/>
      <c r="D68" s="295">
        <f t="shared" si="4"/>
        <v>59</v>
      </c>
      <c r="E68" s="296" t="s">
        <v>1003</v>
      </c>
      <c r="F68" s="297" t="s">
        <v>1001</v>
      </c>
      <c r="G68" s="297">
        <v>2</v>
      </c>
      <c r="H68" s="297" t="s">
        <v>947</v>
      </c>
      <c r="I68" s="297"/>
      <c r="J68" s="302">
        <f t="shared" si="3"/>
        <v>0</v>
      </c>
      <c r="K68" s="325"/>
      <c r="L68" s="292"/>
    </row>
    <row r="69" spans="1:12" s="326" customFormat="1">
      <c r="A69" s="292"/>
      <c r="B69" s="293"/>
      <c r="C69" s="294"/>
      <c r="D69" s="295">
        <f t="shared" ref="D69:D76" si="5">MAX(D68:D68)+1</f>
        <v>60</v>
      </c>
      <c r="E69" s="296" t="s">
        <v>1004</v>
      </c>
      <c r="F69" s="297"/>
      <c r="G69" s="297">
        <v>0</v>
      </c>
      <c r="H69" s="297" t="s">
        <v>947</v>
      </c>
      <c r="I69" s="297"/>
      <c r="J69" s="302">
        <f t="shared" si="3"/>
        <v>0</v>
      </c>
      <c r="K69" s="325"/>
      <c r="L69" s="292"/>
    </row>
    <row r="70" spans="1:12" s="326" customFormat="1" ht="25.5">
      <c r="A70" s="292"/>
      <c r="B70" s="293"/>
      <c r="C70" s="294"/>
      <c r="D70" s="295">
        <f t="shared" si="5"/>
        <v>61</v>
      </c>
      <c r="E70" s="296" t="s">
        <v>1005</v>
      </c>
      <c r="F70" s="297"/>
      <c r="G70" s="297">
        <v>1</v>
      </c>
      <c r="H70" s="297" t="s">
        <v>947</v>
      </c>
      <c r="I70" s="297"/>
      <c r="J70" s="302">
        <f>G70*I70</f>
        <v>0</v>
      </c>
      <c r="K70" s="325"/>
      <c r="L70" s="292"/>
    </row>
    <row r="71" spans="1:12" s="326" customFormat="1" ht="25.5">
      <c r="A71" s="292"/>
      <c r="B71" s="293"/>
      <c r="C71" s="294"/>
      <c r="D71" s="295">
        <f t="shared" si="5"/>
        <v>62</v>
      </c>
      <c r="E71" s="296" t="s">
        <v>1006</v>
      </c>
      <c r="F71" s="297"/>
      <c r="G71" s="297">
        <v>2</v>
      </c>
      <c r="H71" s="297" t="s">
        <v>947</v>
      </c>
      <c r="I71" s="297"/>
      <c r="J71" s="302">
        <f>G71*I71</f>
        <v>0</v>
      </c>
      <c r="K71" s="325"/>
      <c r="L71" s="292"/>
    </row>
    <row r="72" spans="1:12" s="326" customFormat="1" ht="25.5">
      <c r="A72" s="292"/>
      <c r="B72" s="293"/>
      <c r="C72" s="294"/>
      <c r="D72" s="295">
        <f t="shared" si="5"/>
        <v>63</v>
      </c>
      <c r="E72" s="296" t="s">
        <v>1007</v>
      </c>
      <c r="F72" s="297"/>
      <c r="G72" s="297">
        <v>2</v>
      </c>
      <c r="H72" s="297" t="s">
        <v>947</v>
      </c>
      <c r="I72" s="297"/>
      <c r="J72" s="302">
        <f>G72*I72</f>
        <v>0</v>
      </c>
      <c r="K72" s="325"/>
      <c r="L72" s="292"/>
    </row>
    <row r="73" spans="1:12" s="326" customFormat="1">
      <c r="A73" s="292"/>
      <c r="B73" s="293"/>
      <c r="C73" s="294"/>
      <c r="D73" s="295">
        <f t="shared" si="5"/>
        <v>64</v>
      </c>
      <c r="E73" s="296" t="s">
        <v>1008</v>
      </c>
      <c r="F73" s="297"/>
      <c r="G73" s="297">
        <v>3</v>
      </c>
      <c r="H73" s="297" t="s">
        <v>947</v>
      </c>
      <c r="I73" s="297"/>
      <c r="J73" s="302">
        <f t="shared" si="3"/>
        <v>0</v>
      </c>
      <c r="K73" s="325"/>
      <c r="L73" s="292"/>
    </row>
    <row r="74" spans="1:12" s="326" customFormat="1">
      <c r="A74" s="292"/>
      <c r="B74" s="293"/>
      <c r="C74" s="294"/>
      <c r="D74" s="295">
        <f t="shared" si="5"/>
        <v>65</v>
      </c>
      <c r="E74" s="296" t="s">
        <v>1009</v>
      </c>
      <c r="F74" s="297"/>
      <c r="G74" s="297">
        <v>18</v>
      </c>
      <c r="H74" s="297" t="s">
        <v>947</v>
      </c>
      <c r="I74" s="297"/>
      <c r="J74" s="302">
        <f t="shared" si="3"/>
        <v>0</v>
      </c>
      <c r="K74" s="325"/>
      <c r="L74" s="292"/>
    </row>
    <row r="75" spans="1:12" s="326" customFormat="1">
      <c r="A75" s="292"/>
      <c r="B75" s="293"/>
      <c r="C75" s="294"/>
      <c r="D75" s="295">
        <f t="shared" si="5"/>
        <v>66</v>
      </c>
      <c r="E75" s="296" t="s">
        <v>1010</v>
      </c>
      <c r="F75" s="297"/>
      <c r="G75" s="297">
        <v>3</v>
      </c>
      <c r="H75" s="297" t="s">
        <v>947</v>
      </c>
      <c r="I75" s="297"/>
      <c r="J75" s="302">
        <f>G75*I75</f>
        <v>0</v>
      </c>
      <c r="K75" s="325"/>
      <c r="L75" s="292"/>
    </row>
    <row r="76" spans="1:12" s="326" customFormat="1" ht="25.5">
      <c r="A76" s="292"/>
      <c r="B76" s="293"/>
      <c r="C76" s="294"/>
      <c r="D76" s="295">
        <f t="shared" si="5"/>
        <v>67</v>
      </c>
      <c r="E76" s="296" t="s">
        <v>1011</v>
      </c>
      <c r="F76" s="297"/>
      <c r="G76" s="297">
        <v>4</v>
      </c>
      <c r="H76" s="298" t="s">
        <v>216</v>
      </c>
      <c r="I76" s="297"/>
      <c r="J76" s="299">
        <f t="shared" si="3"/>
        <v>0</v>
      </c>
      <c r="K76" s="325"/>
      <c r="L76" s="292"/>
    </row>
    <row r="77" spans="1:12" s="326" customFormat="1" ht="25.5">
      <c r="A77" s="292"/>
      <c r="B77" s="293"/>
      <c r="C77" s="294"/>
      <c r="D77" s="295">
        <f>MAX(D74:D76)+1</f>
        <v>68</v>
      </c>
      <c r="E77" s="296" t="s">
        <v>1012</v>
      </c>
      <c r="F77" s="297"/>
      <c r="G77" s="297">
        <v>3</v>
      </c>
      <c r="H77" s="298" t="s">
        <v>216</v>
      </c>
      <c r="I77" s="297"/>
      <c r="J77" s="299">
        <f t="shared" si="3"/>
        <v>0</v>
      </c>
      <c r="K77" s="325"/>
      <c r="L77" s="292"/>
    </row>
    <row r="78" spans="1:12" s="326" customFormat="1" ht="25.5">
      <c r="A78" s="292"/>
      <c r="B78" s="293"/>
      <c r="C78" s="294"/>
      <c r="D78" s="295">
        <f t="shared" ref="D78:D83" si="6">MAX(D76:D77)+1</f>
        <v>69</v>
      </c>
      <c r="E78" s="296" t="s">
        <v>1013</v>
      </c>
      <c r="F78" s="297"/>
      <c r="G78" s="297">
        <v>5</v>
      </c>
      <c r="H78" s="298" t="s">
        <v>216</v>
      </c>
      <c r="I78" s="297"/>
      <c r="J78" s="299">
        <f>G78*I78</f>
        <v>0</v>
      </c>
      <c r="K78" s="325"/>
      <c r="L78" s="292"/>
    </row>
    <row r="79" spans="1:12" s="326" customFormat="1">
      <c r="A79" s="292"/>
      <c r="B79" s="293"/>
      <c r="C79" s="294"/>
      <c r="D79" s="295">
        <f t="shared" si="6"/>
        <v>70</v>
      </c>
      <c r="E79" s="308" t="s">
        <v>1014</v>
      </c>
      <c r="F79" s="297"/>
      <c r="G79" s="297">
        <v>368</v>
      </c>
      <c r="H79" s="298" t="s">
        <v>216</v>
      </c>
      <c r="I79" s="297"/>
      <c r="J79" s="299">
        <f>G79*I79</f>
        <v>0</v>
      </c>
      <c r="K79" s="325"/>
      <c r="L79" s="292"/>
    </row>
    <row r="80" spans="1:12" s="326" customFormat="1">
      <c r="A80" s="292"/>
      <c r="B80" s="293"/>
      <c r="C80" s="294"/>
      <c r="D80" s="295">
        <f t="shared" si="6"/>
        <v>71</v>
      </c>
      <c r="E80" s="308" t="s">
        <v>1015</v>
      </c>
      <c r="F80" s="297"/>
      <c r="G80" s="297">
        <f>SUM(G43:G51)</f>
        <v>407</v>
      </c>
      <c r="H80" s="297" t="s">
        <v>216</v>
      </c>
      <c r="I80" s="297"/>
      <c r="J80" s="302">
        <f t="shared" si="3"/>
        <v>0</v>
      </c>
      <c r="K80" s="325"/>
      <c r="L80" s="292"/>
    </row>
    <row r="81" spans="1:12" s="326" customFormat="1">
      <c r="A81" s="292"/>
      <c r="B81" s="293"/>
      <c r="C81" s="294"/>
      <c r="D81" s="295">
        <f t="shared" si="6"/>
        <v>72</v>
      </c>
      <c r="E81" s="308" t="s">
        <v>1016</v>
      </c>
      <c r="F81" s="297"/>
      <c r="G81" s="297">
        <v>15</v>
      </c>
      <c r="H81" s="297" t="s">
        <v>947</v>
      </c>
      <c r="I81" s="297"/>
      <c r="J81" s="302">
        <f t="shared" si="3"/>
        <v>0</v>
      </c>
      <c r="K81" s="325"/>
      <c r="L81" s="292"/>
    </row>
    <row r="82" spans="1:12" s="326" customFormat="1">
      <c r="A82" s="292"/>
      <c r="B82" s="293"/>
      <c r="C82" s="294"/>
      <c r="D82" s="295">
        <f t="shared" si="6"/>
        <v>73</v>
      </c>
      <c r="E82" s="308" t="s">
        <v>976</v>
      </c>
      <c r="F82" s="297"/>
      <c r="G82" s="309">
        <v>1</v>
      </c>
      <c r="H82" s="298" t="s">
        <v>947</v>
      </c>
      <c r="I82" s="297"/>
      <c r="J82" s="299">
        <f t="shared" si="3"/>
        <v>0</v>
      </c>
      <c r="K82" s="325"/>
      <c r="L82" s="292"/>
    </row>
    <row r="83" spans="1:12" s="326" customFormat="1" ht="13.5" thickBot="1">
      <c r="A83" s="292"/>
      <c r="B83" s="293"/>
      <c r="C83" s="294"/>
      <c r="D83" s="295">
        <f t="shared" si="6"/>
        <v>74</v>
      </c>
      <c r="E83" s="296" t="s">
        <v>1017</v>
      </c>
      <c r="F83" s="297"/>
      <c r="G83" s="309">
        <v>1</v>
      </c>
      <c r="H83" s="298" t="s">
        <v>947</v>
      </c>
      <c r="I83" s="297"/>
      <c r="J83" s="299">
        <f t="shared" si="3"/>
        <v>0</v>
      </c>
      <c r="K83" s="325"/>
      <c r="L83" s="292"/>
    </row>
    <row r="84" spans="1:12" s="320" customFormat="1">
      <c r="A84" s="327"/>
      <c r="B84" s="328" t="s">
        <v>75</v>
      </c>
      <c r="C84" s="329" t="s">
        <v>918</v>
      </c>
      <c r="D84" s="330"/>
      <c r="E84" s="331" t="s">
        <v>1018</v>
      </c>
      <c r="F84" s="332"/>
      <c r="G84" s="333"/>
      <c r="H84" s="334"/>
      <c r="I84" s="335"/>
      <c r="J84" s="336"/>
      <c r="K84" s="319"/>
    </row>
    <row r="85" spans="1:12" s="320" customFormat="1">
      <c r="A85" s="327"/>
      <c r="B85" s="337"/>
      <c r="C85" s="338" t="s">
        <v>1019</v>
      </c>
      <c r="D85" s="295">
        <f>MAX(D83:D84)+1</f>
        <v>75</v>
      </c>
      <c r="E85" s="339" t="s">
        <v>1020</v>
      </c>
      <c r="F85" s="297"/>
      <c r="G85" s="295">
        <v>1</v>
      </c>
      <c r="H85" s="295" t="s">
        <v>947</v>
      </c>
      <c r="I85" s="295"/>
      <c r="J85" s="340">
        <f t="shared" ref="J85:J109" si="7">G85*I85</f>
        <v>0</v>
      </c>
      <c r="K85" s="319"/>
    </row>
    <row r="86" spans="1:12" s="320" customFormat="1" ht="38.25">
      <c r="A86" s="327"/>
      <c r="B86" s="337"/>
      <c r="C86" s="338" t="s">
        <v>1021</v>
      </c>
      <c r="D86" s="295">
        <f t="shared" ref="D86:D111" si="8">MAX(D84:D85)+1</f>
        <v>76</v>
      </c>
      <c r="E86" s="339" t="s">
        <v>1022</v>
      </c>
      <c r="F86" s="297"/>
      <c r="G86" s="295">
        <v>2</v>
      </c>
      <c r="H86" s="295" t="s">
        <v>947</v>
      </c>
      <c r="I86" s="295"/>
      <c r="J86" s="340">
        <f t="shared" si="7"/>
        <v>0</v>
      </c>
      <c r="K86" s="319"/>
    </row>
    <row r="87" spans="1:12" s="320" customFormat="1" ht="38.25">
      <c r="A87" s="327"/>
      <c r="B87" s="337"/>
      <c r="C87" s="338" t="s">
        <v>1023</v>
      </c>
      <c r="D87" s="295">
        <f t="shared" si="8"/>
        <v>77</v>
      </c>
      <c r="E87" s="339" t="s">
        <v>1024</v>
      </c>
      <c r="F87" s="297"/>
      <c r="G87" s="295">
        <v>1</v>
      </c>
      <c r="H87" s="295" t="s">
        <v>947</v>
      </c>
      <c r="I87" s="295"/>
      <c r="J87" s="340">
        <f>G87*I87</f>
        <v>0</v>
      </c>
      <c r="K87" s="319"/>
    </row>
    <row r="88" spans="1:12" s="320" customFormat="1" ht="25.5">
      <c r="A88" s="327"/>
      <c r="B88" s="337"/>
      <c r="C88" s="338" t="s">
        <v>1019</v>
      </c>
      <c r="D88" s="295">
        <f t="shared" si="8"/>
        <v>78</v>
      </c>
      <c r="E88" s="339" t="s">
        <v>1025</v>
      </c>
      <c r="F88" s="297"/>
      <c r="G88" s="295">
        <v>1</v>
      </c>
      <c r="H88" s="295" t="s">
        <v>947</v>
      </c>
      <c r="I88" s="295"/>
      <c r="J88" s="340">
        <f t="shared" si="7"/>
        <v>0</v>
      </c>
      <c r="K88" s="319"/>
    </row>
    <row r="89" spans="1:12" s="320" customFormat="1" ht="25.5">
      <c r="A89" s="327"/>
      <c r="B89" s="337"/>
      <c r="C89" s="338" t="s">
        <v>1023</v>
      </c>
      <c r="D89" s="295">
        <f t="shared" si="8"/>
        <v>79</v>
      </c>
      <c r="E89" s="339" t="s">
        <v>1026</v>
      </c>
      <c r="F89" s="297"/>
      <c r="G89" s="295">
        <v>2</v>
      </c>
      <c r="H89" s="295" t="s">
        <v>947</v>
      </c>
      <c r="I89" s="295"/>
      <c r="J89" s="340">
        <f>G89*I89</f>
        <v>0</v>
      </c>
      <c r="K89" s="319"/>
    </row>
    <row r="90" spans="1:12" s="320" customFormat="1">
      <c r="A90" s="327"/>
      <c r="B90" s="337"/>
      <c r="C90" s="338" t="s">
        <v>1019</v>
      </c>
      <c r="D90" s="295">
        <f t="shared" si="8"/>
        <v>80</v>
      </c>
      <c r="E90" s="339" t="s">
        <v>1027</v>
      </c>
      <c r="F90" s="297"/>
      <c r="G90" s="295">
        <v>1</v>
      </c>
      <c r="H90" s="295" t="s">
        <v>947</v>
      </c>
      <c r="I90" s="295"/>
      <c r="J90" s="340">
        <f t="shared" si="7"/>
        <v>0</v>
      </c>
      <c r="K90" s="319"/>
    </row>
    <row r="91" spans="1:12" s="320" customFormat="1">
      <c r="A91" s="327"/>
      <c r="B91" s="337"/>
      <c r="C91" s="338" t="s">
        <v>1023</v>
      </c>
      <c r="D91" s="295">
        <f t="shared" si="8"/>
        <v>81</v>
      </c>
      <c r="E91" s="339" t="s">
        <v>1028</v>
      </c>
      <c r="F91" s="297"/>
      <c r="G91" s="295">
        <v>1</v>
      </c>
      <c r="H91" s="295" t="s">
        <v>947</v>
      </c>
      <c r="I91" s="295"/>
      <c r="J91" s="340">
        <f>G91*I91</f>
        <v>0</v>
      </c>
      <c r="K91" s="319"/>
    </row>
    <row r="92" spans="1:12" s="320" customFormat="1">
      <c r="A92" s="327"/>
      <c r="B92" s="337"/>
      <c r="C92" s="338" t="s">
        <v>1023</v>
      </c>
      <c r="D92" s="295">
        <f t="shared" si="8"/>
        <v>82</v>
      </c>
      <c r="E92" s="339" t="s">
        <v>1029</v>
      </c>
      <c r="F92" s="297"/>
      <c r="G92" s="295">
        <v>1</v>
      </c>
      <c r="H92" s="295" t="s">
        <v>947</v>
      </c>
      <c r="I92" s="295"/>
      <c r="J92" s="340">
        <f>G92*I92</f>
        <v>0</v>
      </c>
      <c r="K92" s="319"/>
    </row>
    <row r="93" spans="1:12" s="320" customFormat="1" ht="25.5">
      <c r="A93" s="327"/>
      <c r="B93" s="337"/>
      <c r="C93" s="338" t="s">
        <v>1030</v>
      </c>
      <c r="D93" s="295">
        <f>MAX(D89:D90)+1</f>
        <v>81</v>
      </c>
      <c r="E93" s="339" t="s">
        <v>1031</v>
      </c>
      <c r="F93" s="297"/>
      <c r="G93" s="295">
        <v>2</v>
      </c>
      <c r="H93" s="295" t="s">
        <v>947</v>
      </c>
      <c r="I93" s="295"/>
      <c r="J93" s="340">
        <f t="shared" si="7"/>
        <v>0</v>
      </c>
      <c r="K93" s="319"/>
    </row>
    <row r="94" spans="1:12" s="320" customFormat="1" ht="25.5">
      <c r="A94" s="327"/>
      <c r="B94" s="337"/>
      <c r="C94" s="338" t="s">
        <v>1023</v>
      </c>
      <c r="D94" s="295">
        <f>MAX(D90:D93)+1</f>
        <v>83</v>
      </c>
      <c r="E94" s="339" t="s">
        <v>1032</v>
      </c>
      <c r="F94" s="297"/>
      <c r="G94" s="295">
        <v>1</v>
      </c>
      <c r="H94" s="295" t="s">
        <v>947</v>
      </c>
      <c r="I94" s="295"/>
      <c r="J94" s="340">
        <f t="shared" si="7"/>
        <v>0</v>
      </c>
      <c r="K94" s="319"/>
    </row>
    <row r="95" spans="1:12" s="320" customFormat="1" ht="25.5">
      <c r="A95" s="327"/>
      <c r="B95" s="337"/>
      <c r="C95" s="338" t="s">
        <v>1023</v>
      </c>
      <c r="D95" s="295">
        <f t="shared" si="8"/>
        <v>84</v>
      </c>
      <c r="E95" s="339" t="s">
        <v>1033</v>
      </c>
      <c r="F95" s="297"/>
      <c r="G95" s="295">
        <v>1</v>
      </c>
      <c r="H95" s="295" t="s">
        <v>947</v>
      </c>
      <c r="I95" s="295"/>
      <c r="J95" s="340">
        <f t="shared" si="7"/>
        <v>0</v>
      </c>
      <c r="K95" s="319"/>
    </row>
    <row r="96" spans="1:12" s="320" customFormat="1" ht="38.25">
      <c r="A96" s="327"/>
      <c r="B96" s="337"/>
      <c r="C96" s="338" t="s">
        <v>1034</v>
      </c>
      <c r="D96" s="295">
        <f t="shared" si="8"/>
        <v>85</v>
      </c>
      <c r="E96" s="339" t="s">
        <v>1035</v>
      </c>
      <c r="F96" s="297"/>
      <c r="G96" s="295">
        <v>2</v>
      </c>
      <c r="H96" s="295" t="s">
        <v>947</v>
      </c>
      <c r="I96" s="295"/>
      <c r="J96" s="340">
        <f t="shared" si="7"/>
        <v>0</v>
      </c>
      <c r="K96" s="319"/>
    </row>
    <row r="97" spans="1:11" s="320" customFormat="1" ht="38.25">
      <c r="A97" s="327"/>
      <c r="B97" s="337"/>
      <c r="C97" s="338" t="s">
        <v>1036</v>
      </c>
      <c r="D97" s="295">
        <f t="shared" si="8"/>
        <v>86</v>
      </c>
      <c r="E97" s="339" t="s">
        <v>1035</v>
      </c>
      <c r="F97" s="297"/>
      <c r="G97" s="295">
        <v>2</v>
      </c>
      <c r="H97" s="295" t="s">
        <v>947</v>
      </c>
      <c r="I97" s="295"/>
      <c r="J97" s="340">
        <f>G97*I97</f>
        <v>0</v>
      </c>
      <c r="K97" s="319"/>
    </row>
    <row r="98" spans="1:11" s="320" customFormat="1" ht="38.25">
      <c r="A98" s="327"/>
      <c r="B98" s="337"/>
      <c r="C98" s="338" t="s">
        <v>1037</v>
      </c>
      <c r="D98" s="295">
        <f t="shared" si="8"/>
        <v>87</v>
      </c>
      <c r="E98" s="339" t="s">
        <v>1038</v>
      </c>
      <c r="F98" s="297"/>
      <c r="G98" s="295">
        <v>2</v>
      </c>
      <c r="H98" s="295" t="s">
        <v>947</v>
      </c>
      <c r="I98" s="295"/>
      <c r="J98" s="340">
        <f t="shared" si="7"/>
        <v>0</v>
      </c>
      <c r="K98" s="319"/>
    </row>
    <row r="99" spans="1:11" s="320" customFormat="1" ht="25.5">
      <c r="A99" s="327"/>
      <c r="B99" s="337"/>
      <c r="C99" s="338" t="s">
        <v>1036</v>
      </c>
      <c r="D99" s="295">
        <f t="shared" si="8"/>
        <v>88</v>
      </c>
      <c r="E99" s="339" t="s">
        <v>1039</v>
      </c>
      <c r="F99" s="297"/>
      <c r="G99" s="295">
        <v>2</v>
      </c>
      <c r="H99" s="295" t="s">
        <v>947</v>
      </c>
      <c r="I99" s="295"/>
      <c r="J99" s="340">
        <f>G99*I99</f>
        <v>0</v>
      </c>
      <c r="K99" s="319"/>
    </row>
    <row r="100" spans="1:11" s="320" customFormat="1" ht="38.25">
      <c r="A100" s="327"/>
      <c r="B100" s="337"/>
      <c r="C100" s="338" t="s">
        <v>1040</v>
      </c>
      <c r="D100" s="295">
        <f t="shared" si="8"/>
        <v>89</v>
      </c>
      <c r="E100" s="339" t="s">
        <v>1041</v>
      </c>
      <c r="F100" s="297"/>
      <c r="G100" s="295">
        <v>1</v>
      </c>
      <c r="H100" s="295" t="s">
        <v>947</v>
      </c>
      <c r="I100" s="295"/>
      <c r="J100" s="340">
        <f>G100*I100</f>
        <v>0</v>
      </c>
      <c r="K100" s="319"/>
    </row>
    <row r="101" spans="1:11" s="326" customFormat="1" ht="63.75">
      <c r="A101" s="341"/>
      <c r="B101" s="337"/>
      <c r="C101" s="338" t="s">
        <v>1042</v>
      </c>
      <c r="D101" s="295">
        <f t="shared" si="8"/>
        <v>90</v>
      </c>
      <c r="E101" s="342" t="s">
        <v>1043</v>
      </c>
      <c r="F101" s="297"/>
      <c r="G101" s="297">
        <v>1</v>
      </c>
      <c r="H101" s="297" t="s">
        <v>947</v>
      </c>
      <c r="I101" s="297"/>
      <c r="J101" s="299">
        <f t="shared" si="7"/>
        <v>0</v>
      </c>
      <c r="K101" s="325"/>
    </row>
    <row r="102" spans="1:11" s="326" customFormat="1" ht="25.5">
      <c r="A102" s="341"/>
      <c r="B102" s="337"/>
      <c r="C102" s="338" t="s">
        <v>1044</v>
      </c>
      <c r="D102" s="295">
        <f t="shared" si="8"/>
        <v>91</v>
      </c>
      <c r="E102" s="342" t="s">
        <v>1045</v>
      </c>
      <c r="F102" s="297"/>
      <c r="G102" s="297">
        <v>1</v>
      </c>
      <c r="H102" s="297" t="s">
        <v>947</v>
      </c>
      <c r="I102" s="297"/>
      <c r="J102" s="299">
        <f t="shared" si="7"/>
        <v>0</v>
      </c>
      <c r="K102" s="325"/>
    </row>
    <row r="103" spans="1:11" s="326" customFormat="1">
      <c r="A103" s="341"/>
      <c r="B103" s="337"/>
      <c r="C103" s="338" t="s">
        <v>1044</v>
      </c>
      <c r="D103" s="295">
        <f t="shared" si="8"/>
        <v>92</v>
      </c>
      <c r="E103" s="342" t="s">
        <v>1046</v>
      </c>
      <c r="F103" s="297"/>
      <c r="G103" s="297">
        <v>1</v>
      </c>
      <c r="H103" s="297" t="s">
        <v>947</v>
      </c>
      <c r="I103" s="297"/>
      <c r="J103" s="299">
        <f>G103*I103</f>
        <v>0</v>
      </c>
      <c r="K103" s="325"/>
    </row>
    <row r="104" spans="1:11" s="326" customFormat="1">
      <c r="A104" s="341"/>
      <c r="B104" s="337"/>
      <c r="C104" s="338"/>
      <c r="D104" s="295">
        <f t="shared" si="8"/>
        <v>93</v>
      </c>
      <c r="E104" s="296" t="s">
        <v>1047</v>
      </c>
      <c r="F104" s="297"/>
      <c r="G104" s="297">
        <v>5</v>
      </c>
      <c r="H104" s="297" t="s">
        <v>947</v>
      </c>
      <c r="I104" s="297"/>
      <c r="J104" s="299">
        <f t="shared" si="7"/>
        <v>0</v>
      </c>
      <c r="K104" s="325"/>
    </row>
    <row r="105" spans="1:11" s="326" customFormat="1" ht="25.5">
      <c r="A105" s="341"/>
      <c r="B105" s="337"/>
      <c r="C105" s="338"/>
      <c r="D105" s="295">
        <f t="shared" si="8"/>
        <v>94</v>
      </c>
      <c r="E105" s="296" t="s">
        <v>1048</v>
      </c>
      <c r="F105" s="297"/>
      <c r="G105" s="297">
        <v>3</v>
      </c>
      <c r="H105" s="297" t="s">
        <v>947</v>
      </c>
      <c r="I105" s="297"/>
      <c r="J105" s="299">
        <f t="shared" si="7"/>
        <v>0</v>
      </c>
      <c r="K105" s="325"/>
    </row>
    <row r="106" spans="1:11" s="326" customFormat="1">
      <c r="A106" s="341"/>
      <c r="B106" s="337"/>
      <c r="C106" s="338"/>
      <c r="D106" s="295">
        <f t="shared" si="8"/>
        <v>95</v>
      </c>
      <c r="E106" s="296" t="s">
        <v>1049</v>
      </c>
      <c r="F106" s="297"/>
      <c r="G106" s="297">
        <v>4</v>
      </c>
      <c r="H106" s="297" t="s">
        <v>947</v>
      </c>
      <c r="I106" s="297"/>
      <c r="J106" s="299">
        <f t="shared" si="7"/>
        <v>0</v>
      </c>
      <c r="K106" s="325"/>
    </row>
    <row r="107" spans="1:11" s="326" customFormat="1">
      <c r="A107" s="341"/>
      <c r="B107" s="337"/>
      <c r="C107" s="338"/>
      <c r="D107" s="295">
        <f t="shared" si="8"/>
        <v>96</v>
      </c>
      <c r="E107" s="296" t="s">
        <v>1050</v>
      </c>
      <c r="F107" s="297"/>
      <c r="G107" s="297">
        <v>1</v>
      </c>
      <c r="H107" s="297" t="s">
        <v>947</v>
      </c>
      <c r="I107" s="297"/>
      <c r="J107" s="299">
        <f t="shared" si="7"/>
        <v>0</v>
      </c>
      <c r="K107" s="325"/>
    </row>
    <row r="108" spans="1:11" s="326" customFormat="1" ht="25.5">
      <c r="A108" s="341"/>
      <c r="B108" s="337"/>
      <c r="C108" s="338"/>
      <c r="D108" s="295">
        <f t="shared" si="8"/>
        <v>97</v>
      </c>
      <c r="E108" s="296" t="s">
        <v>1051</v>
      </c>
      <c r="F108" s="297"/>
      <c r="G108" s="297">
        <v>2</v>
      </c>
      <c r="H108" s="297" t="s">
        <v>947</v>
      </c>
      <c r="I108" s="297"/>
      <c r="J108" s="299">
        <f t="shared" si="7"/>
        <v>0</v>
      </c>
      <c r="K108" s="325"/>
    </row>
    <row r="109" spans="1:11" s="326" customFormat="1">
      <c r="A109" s="341"/>
      <c r="B109" s="337"/>
      <c r="C109" s="338"/>
      <c r="D109" s="295">
        <f t="shared" si="8"/>
        <v>98</v>
      </c>
      <c r="E109" s="296" t="s">
        <v>1052</v>
      </c>
      <c r="F109" s="297"/>
      <c r="G109" s="297">
        <v>3</v>
      </c>
      <c r="H109" s="297" t="s">
        <v>947</v>
      </c>
      <c r="I109" s="297"/>
      <c r="J109" s="299">
        <f t="shared" si="7"/>
        <v>0</v>
      </c>
      <c r="K109" s="325"/>
    </row>
    <row r="110" spans="1:11" s="326" customFormat="1">
      <c r="A110" s="341"/>
      <c r="B110" s="337"/>
      <c r="C110" s="338"/>
      <c r="D110" s="295">
        <f t="shared" si="8"/>
        <v>99</v>
      </c>
      <c r="E110" s="296" t="s">
        <v>1053</v>
      </c>
      <c r="F110" s="297"/>
      <c r="G110" s="297">
        <v>3</v>
      </c>
      <c r="H110" s="297" t="s">
        <v>947</v>
      </c>
      <c r="I110" s="297"/>
      <c r="J110" s="299">
        <f>G110*I110</f>
        <v>0</v>
      </c>
      <c r="K110" s="325"/>
    </row>
    <row r="111" spans="1:11" s="326" customFormat="1">
      <c r="A111" s="341"/>
      <c r="B111" s="343"/>
      <c r="C111" s="338"/>
      <c r="D111" s="295">
        <f t="shared" si="8"/>
        <v>100</v>
      </c>
      <c r="E111" s="296" t="s">
        <v>1054</v>
      </c>
      <c r="F111" s="297"/>
      <c r="G111" s="297">
        <v>1</v>
      </c>
      <c r="H111" s="297" t="s">
        <v>947</v>
      </c>
      <c r="I111" s="297"/>
      <c r="J111" s="299">
        <f>G111*I111</f>
        <v>0</v>
      </c>
      <c r="K111" s="325"/>
    </row>
    <row r="112" spans="1:11" s="326" customFormat="1">
      <c r="A112" s="341"/>
      <c r="B112" s="343"/>
      <c r="C112" s="338"/>
      <c r="D112" s="295">
        <f>MAX(D109:D111)+1</f>
        <v>101</v>
      </c>
      <c r="E112" s="296" t="s">
        <v>1055</v>
      </c>
      <c r="F112" s="297"/>
      <c r="G112" s="297">
        <v>1</v>
      </c>
      <c r="H112" s="297" t="s">
        <v>947</v>
      </c>
      <c r="I112" s="297"/>
      <c r="J112" s="299">
        <f>G112*I112</f>
        <v>0</v>
      </c>
      <c r="K112" s="325"/>
    </row>
    <row r="113" spans="1:11" s="326" customFormat="1">
      <c r="A113" s="341"/>
      <c r="B113" s="343"/>
      <c r="C113" s="338"/>
      <c r="D113" s="295">
        <f>MAX(D112:D112)+1</f>
        <v>102</v>
      </c>
      <c r="E113" s="296" t="s">
        <v>1056</v>
      </c>
      <c r="F113" s="297"/>
      <c r="G113" s="297">
        <v>1</v>
      </c>
      <c r="H113" s="297" t="s">
        <v>947</v>
      </c>
      <c r="I113" s="297"/>
      <c r="J113" s="299">
        <f>G113*I113</f>
        <v>0</v>
      </c>
      <c r="K113" s="325"/>
    </row>
    <row r="114" spans="1:11" s="326" customFormat="1">
      <c r="A114" s="341"/>
      <c r="B114" s="337"/>
      <c r="C114" s="338"/>
      <c r="D114" s="295"/>
      <c r="E114" s="296"/>
      <c r="F114" s="297"/>
      <c r="G114" s="297"/>
      <c r="H114" s="297"/>
      <c r="I114" s="297"/>
      <c r="J114" s="299"/>
      <c r="K114" s="325"/>
    </row>
    <row r="115" spans="1:11" s="326" customFormat="1">
      <c r="A115" s="341"/>
      <c r="B115" s="337"/>
      <c r="C115" s="338"/>
      <c r="D115" s="295"/>
      <c r="E115" s="296"/>
      <c r="F115" s="297"/>
      <c r="G115" s="297"/>
      <c r="H115" s="297"/>
      <c r="I115" s="297"/>
      <c r="J115" s="299"/>
      <c r="K115" s="325"/>
    </row>
    <row r="116" spans="1:11" s="326" customFormat="1" ht="25.5">
      <c r="A116" s="341"/>
      <c r="B116" s="337"/>
      <c r="C116" s="338"/>
      <c r="D116" s="305"/>
      <c r="E116" s="344" t="s">
        <v>1057</v>
      </c>
      <c r="F116" s="305"/>
      <c r="G116" s="305"/>
      <c r="H116" s="305"/>
      <c r="I116" s="345"/>
      <c r="J116" s="299"/>
    </row>
    <row r="117" spans="1:11" s="326" customFormat="1" ht="13.5" thickBot="1">
      <c r="A117" s="341"/>
      <c r="B117" s="337"/>
      <c r="C117" s="338"/>
      <c r="D117" s="305"/>
      <c r="E117" s="344" t="s">
        <v>1058</v>
      </c>
      <c r="F117" s="305"/>
      <c r="G117" s="305"/>
      <c r="H117" s="305"/>
      <c r="I117" s="345"/>
      <c r="J117" s="299"/>
    </row>
    <row r="118" spans="1:11" s="320" customFormat="1" ht="15.75">
      <c r="A118" s="252"/>
      <c r="B118" s="346"/>
      <c r="C118" s="347"/>
      <c r="D118" s="348"/>
      <c r="E118" s="349" t="s">
        <v>1059</v>
      </c>
      <c r="F118" s="350"/>
      <c r="G118" s="350"/>
      <c r="H118" s="350"/>
      <c r="I118" s="350"/>
      <c r="J118" s="351"/>
    </row>
    <row r="119" spans="1:11" s="320" customFormat="1">
      <c r="A119" s="252"/>
      <c r="B119" s="321"/>
      <c r="C119" s="294"/>
      <c r="D119" s="352"/>
      <c r="E119" s="344" t="s">
        <v>1060</v>
      </c>
      <c r="F119" s="297"/>
      <c r="G119" s="297"/>
      <c r="H119" s="297"/>
      <c r="I119" s="297"/>
      <c r="J119" s="353">
        <f>SUBTOTAL(9,J9:J41)</f>
        <v>0</v>
      </c>
    </row>
    <row r="120" spans="1:11" s="320" customFormat="1">
      <c r="A120" s="252"/>
      <c r="B120" s="321"/>
      <c r="C120" s="294"/>
      <c r="D120" s="352"/>
      <c r="E120" s="344" t="s">
        <v>1061</v>
      </c>
      <c r="F120" s="297"/>
      <c r="G120" s="297"/>
      <c r="H120" s="297"/>
      <c r="I120" s="297"/>
      <c r="J120" s="353">
        <f>SUBTOTAL(9,J43:J83)</f>
        <v>0</v>
      </c>
      <c r="K120" s="319"/>
    </row>
    <row r="121" spans="1:11" s="320" customFormat="1">
      <c r="A121" s="252"/>
      <c r="B121" s="321"/>
      <c r="C121" s="294"/>
      <c r="D121" s="352"/>
      <c r="E121" s="344" t="s">
        <v>1062</v>
      </c>
      <c r="F121" s="297"/>
      <c r="G121" s="297"/>
      <c r="H121" s="297"/>
      <c r="I121" s="297"/>
      <c r="J121" s="353">
        <f>SUM(J85:J115)</f>
        <v>0</v>
      </c>
      <c r="K121" s="319"/>
    </row>
    <row r="122" spans="1:11" s="320" customFormat="1" ht="13.5" thickBot="1">
      <c r="A122" s="252"/>
      <c r="B122" s="354"/>
      <c r="C122" s="355"/>
      <c r="D122" s="356"/>
      <c r="E122" s="357" t="s">
        <v>1063</v>
      </c>
      <c r="F122" s="358"/>
      <c r="G122" s="359"/>
      <c r="H122" s="358"/>
      <c r="I122" s="360"/>
      <c r="J122" s="361">
        <f>SUM(J119:J121)</f>
        <v>0</v>
      </c>
      <c r="K122" s="319"/>
    </row>
    <row r="123" spans="1:11" ht="13.5">
      <c r="B123" s="362"/>
      <c r="C123" s="363"/>
      <c r="D123" s="363"/>
      <c r="E123" s="364" t="s">
        <v>34</v>
      </c>
      <c r="F123" s="363"/>
      <c r="G123" s="363"/>
      <c r="H123" s="363"/>
      <c r="I123" s="363"/>
      <c r="J123" s="365"/>
      <c r="K123" s="282"/>
    </row>
    <row r="124" spans="1:11" ht="33.75">
      <c r="B124" s="366"/>
      <c r="C124" s="367"/>
      <c r="D124" s="367"/>
      <c r="E124" s="368" t="s">
        <v>1064</v>
      </c>
      <c r="F124" s="368"/>
      <c r="G124" s="368"/>
      <c r="H124" s="367"/>
      <c r="I124" s="367"/>
      <c r="J124" s="369"/>
      <c r="K124" s="282"/>
    </row>
    <row r="125" spans="1:11" ht="22.5">
      <c r="B125" s="366"/>
      <c r="C125" s="367"/>
      <c r="D125" s="367"/>
      <c r="E125" s="368" t="s">
        <v>1065</v>
      </c>
      <c r="F125" s="368"/>
      <c r="G125" s="368"/>
      <c r="H125" s="367"/>
      <c r="I125" s="367"/>
      <c r="J125" s="369"/>
      <c r="K125" s="282"/>
    </row>
    <row r="126" spans="1:11" ht="45">
      <c r="B126" s="366"/>
      <c r="C126" s="367"/>
      <c r="D126" s="367"/>
      <c r="E126" s="370" t="s">
        <v>1066</v>
      </c>
      <c r="F126" s="370"/>
      <c r="G126" s="370"/>
      <c r="H126" s="367"/>
      <c r="I126" s="367"/>
      <c r="J126" s="369"/>
      <c r="K126" s="282"/>
    </row>
    <row r="127" spans="1:11" ht="51">
      <c r="B127" s="366"/>
      <c r="C127" s="367"/>
      <c r="D127" s="367"/>
      <c r="E127" s="371" t="s">
        <v>1067</v>
      </c>
      <c r="F127" s="370"/>
      <c r="G127" s="370"/>
      <c r="H127" s="367"/>
      <c r="I127" s="367"/>
      <c r="J127" s="369"/>
      <c r="K127" s="282"/>
    </row>
    <row r="128" spans="1:11" s="292" customFormat="1" ht="205.5" thickBot="1">
      <c r="B128" s="372"/>
      <c r="C128" s="373"/>
      <c r="D128" s="374"/>
      <c r="E128" s="374" t="s">
        <v>1068</v>
      </c>
      <c r="F128" s="374"/>
      <c r="G128" s="374"/>
      <c r="H128" s="374"/>
      <c r="I128" s="374"/>
      <c r="J128" s="375"/>
      <c r="K128" s="300"/>
    </row>
    <row r="129" spans="1:16" s="320" customFormat="1" ht="13.5">
      <c r="A129" s="252"/>
      <c r="B129" s="376"/>
      <c r="C129" s="252"/>
      <c r="D129" s="252"/>
      <c r="E129" s="377"/>
      <c r="F129" s="252"/>
      <c r="G129" s="252"/>
      <c r="H129" s="252"/>
      <c r="I129" s="252"/>
      <c r="J129" s="252"/>
      <c r="K129" s="282"/>
      <c r="L129" s="319"/>
      <c r="M129" s="319"/>
      <c r="N129" s="319"/>
      <c r="O129" s="319"/>
      <c r="P129" s="319"/>
    </row>
    <row r="130" spans="1:16" s="320" customFormat="1" ht="13.5">
      <c r="A130" s="252"/>
      <c r="B130" s="376"/>
      <c r="C130" s="252"/>
      <c r="D130" s="377"/>
      <c r="E130" s="377"/>
      <c r="F130" s="377"/>
      <c r="G130" s="377"/>
      <c r="H130" s="377"/>
      <c r="I130" s="377"/>
      <c r="J130" s="377"/>
      <c r="K130" s="282"/>
      <c r="L130" s="319"/>
      <c r="M130" s="319"/>
      <c r="N130" s="319"/>
      <c r="O130" s="319"/>
      <c r="P130" s="319"/>
    </row>
    <row r="131" spans="1:16" s="319" customFormat="1">
      <c r="A131" s="252"/>
      <c r="B131" s="376"/>
      <c r="C131" s="252"/>
      <c r="D131" s="377"/>
      <c r="E131" s="252"/>
      <c r="F131" s="377"/>
      <c r="G131" s="377"/>
      <c r="H131" s="377"/>
      <c r="I131" s="377"/>
      <c r="J131" s="377"/>
    </row>
    <row r="132" spans="1:16" s="319" customFormat="1">
      <c r="A132" s="252"/>
      <c r="B132" s="376"/>
      <c r="C132" s="252"/>
      <c r="D132" s="377"/>
      <c r="E132" s="252"/>
      <c r="F132" s="252"/>
      <c r="G132" s="252"/>
      <c r="H132" s="252"/>
      <c r="I132" s="252"/>
      <c r="J132" s="252"/>
    </row>
    <row r="133" spans="1:16" s="319" customFormat="1">
      <c r="A133" s="252"/>
      <c r="B133" s="376"/>
      <c r="C133" s="252"/>
      <c r="D133" s="377"/>
      <c r="E133" s="377"/>
      <c r="F133" s="252"/>
      <c r="G133" s="252"/>
      <c r="H133" s="252"/>
      <c r="I133" s="252"/>
      <c r="J133" s="252"/>
      <c r="K133" s="320"/>
    </row>
    <row r="134" spans="1:16" s="319" customFormat="1">
      <c r="A134" s="252"/>
      <c r="B134" s="376"/>
      <c r="C134" s="252"/>
      <c r="D134" s="252"/>
      <c r="E134" s="377"/>
      <c r="F134" s="377"/>
      <c r="G134" s="377"/>
      <c r="H134" s="377"/>
      <c r="I134" s="377"/>
      <c r="J134" s="377"/>
      <c r="K134" s="320"/>
    </row>
    <row r="135" spans="1:16" s="319" customFormat="1">
      <c r="A135" s="252"/>
      <c r="B135" s="376"/>
      <c r="C135" s="252"/>
      <c r="D135" s="252"/>
      <c r="E135" s="252"/>
      <c r="F135" s="377"/>
      <c r="G135" s="377"/>
      <c r="H135" s="377"/>
      <c r="I135" s="377"/>
      <c r="J135" s="377"/>
      <c r="K135" s="320"/>
    </row>
    <row r="136" spans="1:16" s="319" customFormat="1">
      <c r="A136" s="252"/>
      <c r="B136" s="376"/>
      <c r="C136" s="252"/>
      <c r="D136" s="377"/>
      <c r="E136" s="252"/>
      <c r="F136" s="252"/>
      <c r="G136" s="252"/>
      <c r="H136" s="252"/>
      <c r="I136" s="252"/>
      <c r="J136" s="252"/>
      <c r="K136" s="320"/>
    </row>
    <row r="137" spans="1:16" s="319" customFormat="1">
      <c r="A137" s="252" t="s">
        <v>1069</v>
      </c>
      <c r="B137" s="376"/>
      <c r="C137" s="252"/>
      <c r="D137" s="377"/>
      <c r="E137" s="377"/>
      <c r="F137" s="252"/>
      <c r="G137" s="252"/>
      <c r="H137" s="252"/>
      <c r="I137" s="252"/>
      <c r="J137" s="252"/>
      <c r="K137" s="320"/>
    </row>
    <row r="138" spans="1:16" s="319" customFormat="1">
      <c r="A138" s="252" t="s">
        <v>936</v>
      </c>
      <c r="B138" s="376"/>
      <c r="C138" s="252"/>
      <c r="D138" s="252"/>
      <c r="E138" s="377"/>
      <c r="F138" s="377"/>
      <c r="G138" s="377"/>
      <c r="H138" s="377"/>
      <c r="I138" s="377"/>
      <c r="J138" s="377"/>
      <c r="K138" s="320"/>
    </row>
    <row r="139" spans="1:16" s="319" customFormat="1">
      <c r="A139" s="252" t="s">
        <v>936</v>
      </c>
      <c r="B139" s="376"/>
      <c r="C139" s="252"/>
      <c r="D139" s="252"/>
      <c r="E139" s="252"/>
      <c r="F139" s="377"/>
      <c r="G139" s="377"/>
      <c r="H139" s="377"/>
      <c r="I139" s="377"/>
      <c r="J139" s="377"/>
      <c r="K139" s="320"/>
    </row>
    <row r="140" spans="1:16" s="319" customFormat="1">
      <c r="A140" s="252"/>
      <c r="B140" s="376"/>
      <c r="C140" s="252"/>
      <c r="D140" s="377"/>
      <c r="E140" s="252"/>
      <c r="F140" s="252"/>
      <c r="G140" s="252"/>
      <c r="H140" s="252"/>
      <c r="I140" s="252"/>
      <c r="J140" s="252"/>
      <c r="L140" s="320"/>
      <c r="M140" s="320"/>
      <c r="N140" s="320"/>
      <c r="O140" s="320"/>
      <c r="P140" s="320"/>
    </row>
    <row r="141" spans="1:16" s="319" customFormat="1">
      <c r="A141" s="252"/>
      <c r="B141" s="376"/>
      <c r="C141" s="252"/>
      <c r="D141" s="377"/>
      <c r="E141" s="377"/>
      <c r="F141" s="252"/>
      <c r="G141" s="252"/>
      <c r="H141" s="252"/>
      <c r="I141" s="252"/>
      <c r="J141" s="252"/>
      <c r="L141" s="320"/>
      <c r="M141" s="320"/>
      <c r="N141" s="320"/>
      <c r="O141" s="320"/>
      <c r="P141" s="320"/>
    </row>
    <row r="142" spans="1:16" s="319" customFormat="1">
      <c r="A142" s="252"/>
      <c r="B142" s="376"/>
      <c r="C142" s="252"/>
      <c r="D142" s="252"/>
      <c r="E142" s="377"/>
      <c r="F142" s="377"/>
      <c r="G142" s="377"/>
      <c r="H142" s="377"/>
      <c r="I142" s="377"/>
      <c r="J142" s="377"/>
      <c r="L142" s="320"/>
      <c r="M142" s="320"/>
      <c r="N142" s="320"/>
      <c r="O142" s="320"/>
      <c r="P142" s="320"/>
    </row>
    <row r="143" spans="1:16" s="319" customFormat="1">
      <c r="A143" s="252"/>
      <c r="B143" s="376"/>
      <c r="C143" s="252"/>
      <c r="D143" s="252"/>
      <c r="E143" s="252"/>
      <c r="F143" s="377"/>
      <c r="G143" s="377"/>
      <c r="H143" s="377"/>
      <c r="I143" s="377"/>
      <c r="J143" s="377"/>
      <c r="L143" s="320"/>
      <c r="M143" s="320"/>
      <c r="N143" s="320"/>
      <c r="O143" s="320"/>
      <c r="P143" s="320"/>
    </row>
    <row r="144" spans="1:16" s="319" customFormat="1">
      <c r="A144" s="252"/>
      <c r="B144" s="376"/>
      <c r="C144" s="252"/>
      <c r="D144" s="377"/>
      <c r="E144" s="252"/>
      <c r="F144" s="252"/>
      <c r="G144" s="252"/>
      <c r="H144" s="252"/>
      <c r="I144" s="252"/>
      <c r="J144" s="252"/>
      <c r="L144" s="320"/>
      <c r="M144" s="320"/>
      <c r="N144" s="320"/>
      <c r="O144" s="320"/>
      <c r="P144" s="320"/>
    </row>
    <row r="145" spans="1:16" s="319" customFormat="1">
      <c r="A145" s="252"/>
      <c r="B145" s="376"/>
      <c r="C145" s="252"/>
      <c r="D145" s="377"/>
      <c r="E145" s="377"/>
      <c r="F145" s="252"/>
      <c r="G145" s="252"/>
      <c r="H145" s="252"/>
      <c r="I145" s="252"/>
      <c r="J145" s="252"/>
      <c r="L145" s="320"/>
      <c r="M145" s="320"/>
      <c r="N145" s="320"/>
      <c r="O145" s="320"/>
      <c r="P145" s="320"/>
    </row>
    <row r="146" spans="1:16" s="319" customFormat="1">
      <c r="A146" s="252" t="s">
        <v>1070</v>
      </c>
      <c r="B146" s="376"/>
      <c r="C146" s="252"/>
      <c r="D146" s="252"/>
      <c r="E146" s="252"/>
      <c r="F146" s="377"/>
      <c r="G146" s="377"/>
      <c r="H146" s="377"/>
      <c r="I146" s="377"/>
      <c r="J146" s="377"/>
      <c r="L146" s="320"/>
      <c r="M146" s="320"/>
      <c r="N146" s="320"/>
      <c r="O146" s="320"/>
      <c r="P146" s="320"/>
    </row>
    <row r="147" spans="1:16" s="320" customFormat="1">
      <c r="A147" s="252"/>
      <c r="B147" s="376"/>
      <c r="C147" s="252"/>
      <c r="D147" s="252"/>
      <c r="E147" s="252"/>
      <c r="F147" s="252"/>
      <c r="G147" s="252"/>
      <c r="H147" s="252"/>
      <c r="I147" s="252"/>
      <c r="J147" s="252"/>
      <c r="K147" s="319"/>
    </row>
    <row r="148" spans="1:16" s="320" customFormat="1" ht="13.5">
      <c r="A148" s="252"/>
      <c r="B148" s="376"/>
      <c r="C148" s="252"/>
      <c r="D148" s="378"/>
      <c r="E148" s="377"/>
      <c r="F148" s="252"/>
      <c r="G148" s="252"/>
      <c r="H148" s="252"/>
      <c r="I148" s="252"/>
      <c r="J148" s="252"/>
      <c r="K148" s="319"/>
    </row>
    <row r="149" spans="1:16" s="320" customFormat="1">
      <c r="A149" s="252"/>
      <c r="B149" s="376"/>
      <c r="C149" s="252"/>
      <c r="D149" s="252"/>
      <c r="E149" s="377"/>
      <c r="F149" s="377"/>
      <c r="G149" s="377"/>
      <c r="H149" s="377"/>
      <c r="I149" s="377"/>
      <c r="J149" s="377"/>
      <c r="L149" s="319"/>
      <c r="M149" s="319"/>
      <c r="N149" s="319"/>
      <c r="O149" s="319"/>
      <c r="P149" s="319"/>
    </row>
    <row r="150" spans="1:16" s="320" customFormat="1">
      <c r="A150" s="252"/>
      <c r="B150" s="376"/>
      <c r="C150" s="252"/>
      <c r="D150" s="377"/>
      <c r="E150" s="377"/>
      <c r="F150" s="377"/>
      <c r="G150" s="377"/>
      <c r="H150" s="377"/>
      <c r="I150" s="377"/>
      <c r="J150" s="377"/>
      <c r="L150" s="319"/>
      <c r="M150" s="319"/>
      <c r="N150" s="319"/>
      <c r="O150" s="319"/>
      <c r="P150" s="319"/>
    </row>
    <row r="151" spans="1:16" s="320" customFormat="1">
      <c r="A151" s="252"/>
      <c r="B151" s="376"/>
      <c r="C151" s="252"/>
      <c r="D151" s="252"/>
      <c r="E151" s="377"/>
      <c r="F151" s="377"/>
      <c r="G151" s="377"/>
      <c r="H151" s="377"/>
      <c r="I151" s="377"/>
      <c r="J151" s="377"/>
      <c r="L151" s="319"/>
      <c r="M151" s="319"/>
      <c r="N151" s="319"/>
      <c r="O151" s="319"/>
      <c r="P151" s="319"/>
    </row>
    <row r="152" spans="1:16" s="320" customFormat="1">
      <c r="A152" s="252"/>
      <c r="B152" s="376"/>
      <c r="C152" s="252"/>
      <c r="D152" s="252"/>
      <c r="E152" s="252"/>
      <c r="F152" s="377"/>
      <c r="G152" s="377"/>
      <c r="H152" s="377"/>
      <c r="I152" s="377"/>
      <c r="J152" s="377"/>
      <c r="L152" s="319"/>
      <c r="M152" s="319"/>
      <c r="N152" s="319"/>
      <c r="O152" s="319"/>
      <c r="P152" s="319"/>
    </row>
    <row r="153" spans="1:16" s="320" customFormat="1">
      <c r="A153" s="252" t="s">
        <v>149</v>
      </c>
      <c r="B153" s="376"/>
      <c r="C153" s="252"/>
      <c r="D153" s="377"/>
      <c r="E153" s="252"/>
      <c r="F153" s="252"/>
      <c r="G153" s="252"/>
      <c r="H153" s="252"/>
      <c r="I153" s="252"/>
      <c r="J153" s="252"/>
      <c r="L153" s="319"/>
      <c r="M153" s="319"/>
      <c r="N153" s="319"/>
      <c r="O153" s="319"/>
      <c r="P153" s="319"/>
    </row>
    <row r="154" spans="1:16" s="320" customFormat="1">
      <c r="A154" s="252"/>
      <c r="B154" s="376"/>
      <c r="C154" s="252"/>
      <c r="D154" s="377"/>
      <c r="E154" s="377"/>
      <c r="F154" s="252"/>
      <c r="G154" s="252"/>
      <c r="H154" s="252"/>
      <c r="I154" s="252"/>
      <c r="J154" s="252"/>
      <c r="L154" s="319"/>
      <c r="M154" s="319"/>
      <c r="N154" s="319"/>
      <c r="O154" s="319"/>
      <c r="P154" s="319"/>
    </row>
    <row r="155" spans="1:16" s="319" customFormat="1">
      <c r="A155" s="252"/>
      <c r="B155" s="376"/>
      <c r="C155" s="252"/>
      <c r="D155" s="252"/>
      <c r="E155" s="377"/>
      <c r="F155" s="377"/>
      <c r="G155" s="377"/>
      <c r="H155" s="377"/>
      <c r="I155" s="377"/>
      <c r="J155" s="377"/>
      <c r="K155" s="320"/>
    </row>
    <row r="156" spans="1:16" s="319" customFormat="1">
      <c r="A156" s="252"/>
      <c r="B156" s="376"/>
      <c r="C156" s="252"/>
      <c r="D156" s="379"/>
      <c r="E156" s="252"/>
      <c r="F156" s="377"/>
      <c r="G156" s="377"/>
      <c r="H156" s="377"/>
      <c r="I156" s="377"/>
      <c r="J156" s="377"/>
      <c r="K156" s="320"/>
    </row>
    <row r="157" spans="1:16" s="319" customFormat="1">
      <c r="A157" s="252"/>
      <c r="B157" s="376"/>
      <c r="C157" s="252"/>
      <c r="D157" s="252"/>
      <c r="E157" s="252"/>
      <c r="F157" s="252"/>
      <c r="G157" s="252"/>
      <c r="H157" s="252"/>
      <c r="I157" s="252"/>
      <c r="J157" s="252"/>
      <c r="K157" s="320"/>
    </row>
    <row r="158" spans="1:16" s="319" customFormat="1" ht="14.25">
      <c r="A158" s="252" t="s">
        <v>149</v>
      </c>
      <c r="B158" s="376"/>
      <c r="C158" s="252"/>
      <c r="D158" s="380"/>
      <c r="E158" s="377"/>
      <c r="F158" s="252"/>
      <c r="G158" s="252"/>
      <c r="H158" s="252"/>
      <c r="I158" s="252"/>
      <c r="J158" s="252"/>
      <c r="K158" s="320"/>
    </row>
    <row r="159" spans="1:16" s="319" customFormat="1">
      <c r="A159" s="252"/>
      <c r="B159" s="376"/>
      <c r="C159" s="252"/>
      <c r="D159" s="252"/>
      <c r="E159" s="377"/>
      <c r="F159" s="377"/>
      <c r="G159" s="377"/>
      <c r="H159" s="377"/>
      <c r="I159" s="377"/>
      <c r="J159" s="377"/>
      <c r="K159" s="320"/>
    </row>
    <row r="160" spans="1:16" s="319" customFormat="1">
      <c r="A160" s="252"/>
      <c r="B160" s="376"/>
      <c r="C160" s="252"/>
      <c r="D160" s="252"/>
      <c r="E160" s="252"/>
      <c r="F160" s="377"/>
      <c r="G160" s="377"/>
      <c r="H160" s="377"/>
      <c r="I160" s="377"/>
      <c r="J160" s="377"/>
      <c r="K160" s="320"/>
    </row>
    <row r="161" spans="1:16" s="319" customFormat="1">
      <c r="A161" s="252"/>
      <c r="B161" s="376"/>
      <c r="C161" s="252"/>
      <c r="D161" s="252"/>
      <c r="E161" s="252"/>
      <c r="F161" s="252"/>
      <c r="G161" s="252"/>
      <c r="H161" s="252"/>
      <c r="I161" s="252"/>
      <c r="J161" s="252"/>
      <c r="K161" s="320"/>
    </row>
    <row r="162" spans="1:16" s="319" customFormat="1">
      <c r="A162" s="252"/>
      <c r="B162" s="376"/>
      <c r="C162" s="252"/>
      <c r="D162" s="252"/>
      <c r="E162" s="377"/>
      <c r="F162" s="252"/>
      <c r="G162" s="252"/>
      <c r="H162" s="252"/>
      <c r="I162" s="252"/>
      <c r="J162" s="252"/>
      <c r="L162" s="320"/>
      <c r="M162" s="320"/>
      <c r="N162" s="320"/>
      <c r="O162" s="320"/>
      <c r="P162" s="320"/>
    </row>
    <row r="163" spans="1:16" s="319" customFormat="1">
      <c r="A163" s="252" t="s">
        <v>1069</v>
      </c>
      <c r="B163" s="376"/>
      <c r="C163" s="252"/>
      <c r="D163" s="252"/>
      <c r="E163" s="377"/>
      <c r="F163" s="377"/>
      <c r="G163" s="377"/>
      <c r="H163" s="377"/>
      <c r="I163" s="377"/>
      <c r="J163" s="377"/>
      <c r="L163" s="320"/>
      <c r="M163" s="320"/>
      <c r="N163" s="320"/>
      <c r="O163" s="320"/>
      <c r="P163" s="320"/>
    </row>
    <row r="164" spans="1:16" s="320" customFormat="1">
      <c r="A164" s="252"/>
      <c r="B164" s="376"/>
      <c r="C164" s="252"/>
      <c r="D164" s="252"/>
      <c r="E164" s="252"/>
      <c r="F164" s="377"/>
      <c r="G164" s="377"/>
      <c r="H164" s="377"/>
      <c r="I164" s="377"/>
      <c r="J164" s="377"/>
      <c r="K164" s="319"/>
    </row>
    <row r="165" spans="1:16" s="320" customFormat="1">
      <c r="A165" s="252"/>
      <c r="B165" s="376"/>
      <c r="C165" s="252"/>
      <c r="D165" s="252"/>
      <c r="E165" s="252"/>
      <c r="F165" s="252"/>
      <c r="G165" s="252"/>
      <c r="H165" s="252"/>
      <c r="I165" s="252"/>
      <c r="J165" s="252"/>
      <c r="K165" s="319"/>
    </row>
    <row r="166" spans="1:16" s="320" customFormat="1">
      <c r="A166" s="252"/>
      <c r="B166" s="376"/>
      <c r="C166" s="252"/>
      <c r="D166" s="252"/>
      <c r="E166" s="252"/>
      <c r="F166" s="252"/>
      <c r="G166" s="252"/>
      <c r="H166" s="252"/>
      <c r="I166" s="252"/>
      <c r="J166" s="252"/>
      <c r="K166" s="319"/>
    </row>
    <row r="167" spans="1:16" s="320" customFormat="1">
      <c r="A167" s="252"/>
      <c r="B167" s="376"/>
      <c r="C167" s="252"/>
      <c r="D167" s="252"/>
      <c r="E167" s="252"/>
      <c r="F167" s="252"/>
      <c r="G167" s="252"/>
      <c r="H167" s="252"/>
      <c r="I167" s="252"/>
      <c r="J167" s="252"/>
      <c r="K167" s="319"/>
    </row>
    <row r="168" spans="1:16" s="320" customFormat="1">
      <c r="A168" s="252" t="s">
        <v>1070</v>
      </c>
      <c r="B168" s="376"/>
      <c r="C168" s="252"/>
      <c r="D168" s="252"/>
      <c r="E168" s="377"/>
      <c r="F168" s="252"/>
      <c r="G168" s="252"/>
      <c r="H168" s="252"/>
      <c r="I168" s="252"/>
      <c r="J168" s="252"/>
      <c r="K168" s="319"/>
    </row>
    <row r="169" spans="1:16" s="320" customFormat="1">
      <c r="A169" s="252"/>
      <c r="B169" s="376"/>
      <c r="C169" s="252"/>
      <c r="D169" s="252"/>
      <c r="E169" s="252"/>
      <c r="F169" s="377"/>
      <c r="G169" s="377"/>
      <c r="H169" s="377"/>
      <c r="I169" s="377"/>
      <c r="J169" s="377"/>
      <c r="L169" s="319"/>
      <c r="M169" s="319"/>
      <c r="N169" s="319"/>
      <c r="O169" s="319"/>
      <c r="P169" s="319"/>
    </row>
    <row r="170" spans="1:16" s="320" customFormat="1">
      <c r="A170" s="252" t="s">
        <v>149</v>
      </c>
      <c r="B170" s="376"/>
      <c r="C170" s="252"/>
      <c r="D170" s="252"/>
      <c r="E170" s="252"/>
      <c r="F170" s="252"/>
      <c r="G170" s="252"/>
      <c r="H170" s="252"/>
      <c r="I170" s="252"/>
      <c r="J170" s="252"/>
      <c r="L170" s="319"/>
      <c r="M170" s="319"/>
      <c r="N170" s="319"/>
      <c r="O170" s="319"/>
      <c r="P170" s="319"/>
    </row>
    <row r="171" spans="1:16" s="320" customFormat="1">
      <c r="A171" s="252"/>
      <c r="B171" s="376"/>
      <c r="C171" s="252"/>
      <c r="D171" s="252"/>
      <c r="E171" s="377"/>
      <c r="F171" s="252"/>
      <c r="G171" s="252"/>
      <c r="H171" s="252"/>
      <c r="I171" s="252"/>
      <c r="J171" s="252"/>
      <c r="L171" s="319"/>
      <c r="M171" s="319"/>
      <c r="N171" s="319"/>
      <c r="O171" s="319"/>
      <c r="P171" s="319"/>
    </row>
    <row r="172" spans="1:16" s="320" customFormat="1">
      <c r="A172" s="252" t="s">
        <v>149</v>
      </c>
      <c r="B172" s="376"/>
      <c r="C172" s="252"/>
      <c r="D172" s="252"/>
      <c r="E172" s="377"/>
      <c r="F172" s="377"/>
      <c r="G172" s="377"/>
      <c r="H172" s="377"/>
      <c r="I172" s="377"/>
      <c r="J172" s="377"/>
      <c r="L172" s="319"/>
      <c r="M172" s="319"/>
      <c r="N172" s="319"/>
      <c r="O172" s="319"/>
      <c r="P172" s="319"/>
    </row>
    <row r="173" spans="1:16" s="320" customFormat="1">
      <c r="A173" s="252"/>
      <c r="B173" s="376"/>
      <c r="C173" s="252"/>
      <c r="D173" s="252"/>
      <c r="E173" s="252"/>
      <c r="F173" s="377"/>
      <c r="G173" s="377"/>
      <c r="H173" s="377"/>
      <c r="I173" s="377"/>
      <c r="J173" s="377"/>
      <c r="L173" s="319"/>
      <c r="M173" s="319"/>
      <c r="N173" s="319"/>
      <c r="O173" s="319"/>
      <c r="P173" s="319"/>
    </row>
    <row r="174" spans="1:16" s="319" customFormat="1">
      <c r="A174" s="252" t="s">
        <v>1069</v>
      </c>
      <c r="B174" s="376"/>
      <c r="C174" s="252"/>
      <c r="D174" s="252"/>
      <c r="E174" s="379"/>
      <c r="F174" s="252"/>
      <c r="G174" s="252"/>
      <c r="H174" s="252"/>
      <c r="I174" s="252"/>
      <c r="J174" s="252"/>
      <c r="K174" s="320"/>
    </row>
    <row r="175" spans="1:16" s="319" customFormat="1">
      <c r="A175" s="252"/>
      <c r="B175" s="376"/>
      <c r="C175" s="252"/>
      <c r="D175" s="252"/>
      <c r="E175" s="252"/>
      <c r="F175" s="379"/>
      <c r="G175" s="379"/>
      <c r="H175" s="379"/>
      <c r="I175" s="379"/>
      <c r="J175" s="379"/>
      <c r="K175" s="320"/>
    </row>
    <row r="176" spans="1:16" s="319" customFormat="1" ht="14.25">
      <c r="A176" s="252"/>
      <c r="B176" s="376"/>
      <c r="C176" s="252"/>
      <c r="D176" s="252"/>
      <c r="E176" s="380"/>
      <c r="F176" s="252"/>
      <c r="G176" s="252"/>
      <c r="H176" s="252"/>
      <c r="I176" s="252"/>
      <c r="J176" s="252"/>
      <c r="L176" s="320"/>
      <c r="M176" s="320"/>
      <c r="N176" s="320"/>
      <c r="O176" s="320"/>
      <c r="P176" s="320"/>
    </row>
    <row r="177" spans="1:16" s="319" customFormat="1" ht="14.25">
      <c r="A177" s="252" t="s">
        <v>1070</v>
      </c>
      <c r="B177" s="376"/>
      <c r="C177" s="252"/>
      <c r="D177" s="252"/>
      <c r="E177" s="252"/>
      <c r="F177" s="380"/>
      <c r="G177" s="380"/>
      <c r="H177" s="380"/>
      <c r="I177" s="380"/>
      <c r="J177" s="380"/>
      <c r="L177" s="320"/>
      <c r="M177" s="320"/>
      <c r="N177" s="320"/>
      <c r="O177" s="320"/>
      <c r="P177" s="320"/>
    </row>
    <row r="178" spans="1:16" s="320" customFormat="1">
      <c r="A178" s="381" t="s">
        <v>149</v>
      </c>
      <c r="B178" s="376"/>
      <c r="C178" s="252"/>
      <c r="D178" s="252"/>
      <c r="E178" s="252"/>
      <c r="F178" s="252"/>
      <c r="G178" s="252"/>
      <c r="H178" s="252"/>
      <c r="I178" s="252"/>
      <c r="J178" s="252"/>
      <c r="K178" s="319"/>
    </row>
    <row r="179" spans="1:16" s="320" customFormat="1">
      <c r="A179" s="252" t="s">
        <v>149</v>
      </c>
      <c r="B179" s="376"/>
      <c r="C179" s="252"/>
      <c r="D179" s="252"/>
      <c r="E179" s="252"/>
      <c r="F179" s="252"/>
      <c r="G179" s="252"/>
      <c r="H179" s="252"/>
      <c r="I179" s="252"/>
      <c r="J179" s="252"/>
      <c r="K179" s="319"/>
    </row>
    <row r="180" spans="1:16" s="320" customFormat="1">
      <c r="A180" s="252" t="s">
        <v>1069</v>
      </c>
      <c r="B180" s="376"/>
      <c r="C180" s="252"/>
      <c r="D180" s="252"/>
      <c r="E180" s="252"/>
      <c r="F180" s="252"/>
      <c r="G180" s="252"/>
      <c r="H180" s="252"/>
      <c r="I180" s="252"/>
      <c r="J180" s="252"/>
      <c r="L180" s="319"/>
      <c r="M180" s="319"/>
      <c r="N180" s="319"/>
      <c r="O180" s="319"/>
      <c r="P180" s="319"/>
    </row>
    <row r="181" spans="1:16" s="320" customFormat="1">
      <c r="A181" s="252"/>
      <c r="B181" s="376"/>
      <c r="C181" s="252"/>
      <c r="D181" s="252"/>
      <c r="E181" s="252"/>
      <c r="F181" s="252"/>
      <c r="G181" s="252"/>
      <c r="H181" s="252"/>
      <c r="I181" s="252"/>
      <c r="J181" s="252"/>
      <c r="L181" s="319"/>
      <c r="M181" s="319"/>
      <c r="N181" s="319"/>
      <c r="O181" s="319"/>
      <c r="P181" s="319"/>
    </row>
    <row r="182" spans="1:16" s="319" customFormat="1">
      <c r="A182" s="252" t="s">
        <v>1070</v>
      </c>
      <c r="B182" s="376"/>
      <c r="C182" s="252"/>
      <c r="D182" s="252"/>
      <c r="E182" s="252"/>
      <c r="F182" s="252"/>
      <c r="G182" s="252"/>
      <c r="H182" s="252"/>
      <c r="I182" s="252"/>
      <c r="J182" s="252"/>
      <c r="K182" s="320"/>
    </row>
    <row r="183" spans="1:16" s="319" customFormat="1">
      <c r="A183" s="252" t="s">
        <v>149</v>
      </c>
      <c r="B183" s="376"/>
      <c r="C183" s="252"/>
      <c r="D183" s="252"/>
      <c r="E183" s="252"/>
      <c r="F183" s="376"/>
      <c r="G183" s="252"/>
      <c r="H183" s="252"/>
      <c r="I183" s="252"/>
      <c r="J183" s="252"/>
      <c r="K183" s="320"/>
    </row>
    <row r="184" spans="1:16" s="319" customFormat="1">
      <c r="A184" s="252" t="s">
        <v>149</v>
      </c>
      <c r="B184" s="376"/>
      <c r="C184" s="252"/>
      <c r="D184" s="252"/>
      <c r="E184" s="252"/>
      <c r="F184" s="376"/>
      <c r="G184" s="252"/>
      <c r="H184" s="252"/>
      <c r="I184" s="252"/>
      <c r="J184" s="252"/>
      <c r="L184" s="320"/>
      <c r="M184" s="320"/>
      <c r="N184" s="320"/>
      <c r="O184" s="320"/>
      <c r="P184" s="320"/>
    </row>
    <row r="185" spans="1:16" s="319" customFormat="1">
      <c r="A185" s="252" t="s">
        <v>1069</v>
      </c>
      <c r="B185" s="376"/>
      <c r="C185" s="252"/>
      <c r="D185" s="252"/>
      <c r="E185" s="252"/>
      <c r="F185" s="376"/>
      <c r="G185" s="252"/>
      <c r="H185" s="252"/>
      <c r="I185" s="252"/>
      <c r="J185" s="252"/>
      <c r="L185" s="320"/>
      <c r="M185" s="320"/>
      <c r="N185" s="320"/>
      <c r="O185" s="320"/>
      <c r="P185" s="320"/>
    </row>
    <row r="186" spans="1:16" s="320" customFormat="1">
      <c r="A186" s="252" t="s">
        <v>1070</v>
      </c>
      <c r="B186" s="376"/>
      <c r="C186" s="252"/>
      <c r="D186" s="252"/>
      <c r="E186" s="252"/>
      <c r="F186" s="376"/>
      <c r="G186" s="252"/>
      <c r="H186" s="252"/>
      <c r="I186" s="252"/>
      <c r="J186" s="252"/>
      <c r="K186" s="319"/>
    </row>
    <row r="187" spans="1:16" s="320" customFormat="1">
      <c r="A187" s="252" t="s">
        <v>149</v>
      </c>
      <c r="B187" s="376"/>
      <c r="C187" s="252"/>
      <c r="D187" s="252"/>
      <c r="E187" s="252"/>
      <c r="F187" s="376"/>
      <c r="G187" s="252"/>
      <c r="H187" s="252"/>
      <c r="I187" s="252"/>
      <c r="J187" s="252"/>
      <c r="L187" s="319"/>
      <c r="M187" s="319"/>
      <c r="N187" s="319"/>
      <c r="O187" s="319"/>
      <c r="P187" s="319"/>
    </row>
    <row r="188" spans="1:16" s="319" customFormat="1">
      <c r="A188" s="252" t="s">
        <v>1069</v>
      </c>
      <c r="B188" s="376"/>
      <c r="C188" s="252"/>
      <c r="D188" s="252"/>
      <c r="E188" s="252"/>
      <c r="F188" s="376"/>
      <c r="G188" s="252"/>
      <c r="H188" s="252"/>
      <c r="I188" s="252"/>
      <c r="J188" s="252"/>
    </row>
    <row r="189" spans="1:16" s="319" customFormat="1">
      <c r="A189" s="252" t="s">
        <v>1070</v>
      </c>
      <c r="B189" s="376"/>
      <c r="C189" s="252"/>
      <c r="D189" s="252"/>
      <c r="E189" s="252"/>
      <c r="F189" s="376"/>
      <c r="G189" s="252"/>
      <c r="H189" s="252"/>
      <c r="I189" s="252"/>
      <c r="J189" s="252"/>
    </row>
    <row r="190" spans="1:16" s="319" customFormat="1">
      <c r="A190" s="252" t="s">
        <v>149</v>
      </c>
      <c r="B190" s="376"/>
      <c r="C190" s="252"/>
      <c r="D190" s="252"/>
      <c r="E190" s="252"/>
      <c r="F190" s="376"/>
      <c r="G190" s="252"/>
      <c r="H190" s="252"/>
      <c r="I190" s="252"/>
      <c r="J190" s="252"/>
    </row>
    <row r="191" spans="1:16" s="319" customFormat="1">
      <c r="A191" s="252" t="s">
        <v>149</v>
      </c>
      <c r="B191" s="376"/>
      <c r="C191" s="252"/>
      <c r="D191" s="252"/>
      <c r="E191" s="252"/>
      <c r="F191" s="376"/>
      <c r="G191" s="252"/>
      <c r="H191" s="252"/>
      <c r="I191" s="252"/>
      <c r="J191" s="252"/>
    </row>
    <row r="192" spans="1:16" s="319" customFormat="1">
      <c r="A192" s="252" t="s">
        <v>149</v>
      </c>
      <c r="B192" s="376"/>
      <c r="C192" s="252"/>
      <c r="D192" s="252"/>
      <c r="E192" s="252"/>
      <c r="F192" s="376"/>
      <c r="G192" s="252"/>
      <c r="H192" s="252"/>
      <c r="I192" s="252"/>
      <c r="J192" s="252"/>
    </row>
    <row r="193" spans="1:16" s="319" customFormat="1">
      <c r="A193" s="252" t="s">
        <v>149</v>
      </c>
      <c r="B193" s="376"/>
      <c r="C193" s="252"/>
      <c r="D193" s="252"/>
      <c r="E193" s="252"/>
      <c r="F193" s="376"/>
      <c r="G193" s="252"/>
      <c r="H193" s="252"/>
      <c r="I193" s="252"/>
      <c r="J193" s="252"/>
    </row>
    <row r="194" spans="1:16" s="319" customFormat="1">
      <c r="A194" s="252" t="s">
        <v>1069</v>
      </c>
      <c r="B194" s="376"/>
      <c r="C194" s="252"/>
      <c r="D194" s="252"/>
      <c r="E194" s="252"/>
      <c r="F194" s="376"/>
      <c r="G194" s="252"/>
      <c r="H194" s="252"/>
      <c r="I194" s="252"/>
      <c r="J194" s="252"/>
    </row>
    <row r="195" spans="1:16" s="319" customFormat="1">
      <c r="A195" s="252" t="s">
        <v>1070</v>
      </c>
      <c r="B195" s="376"/>
      <c r="C195" s="252"/>
      <c r="D195" s="252"/>
      <c r="E195" s="252"/>
      <c r="F195" s="376"/>
      <c r="G195" s="252"/>
      <c r="H195" s="252"/>
      <c r="I195" s="252"/>
      <c r="J195" s="252"/>
      <c r="L195" s="320"/>
      <c r="M195" s="320"/>
      <c r="N195" s="320"/>
      <c r="O195" s="320"/>
      <c r="P195" s="320"/>
    </row>
    <row r="196" spans="1:16" s="319" customFormat="1">
      <c r="A196" s="252" t="s">
        <v>149</v>
      </c>
      <c r="B196" s="376"/>
      <c r="C196" s="252"/>
      <c r="D196" s="252"/>
      <c r="E196" s="252"/>
      <c r="F196" s="376"/>
      <c r="G196" s="252"/>
      <c r="H196" s="252"/>
      <c r="I196" s="252"/>
      <c r="J196" s="252"/>
      <c r="L196" s="320"/>
      <c r="M196" s="320"/>
      <c r="N196" s="320"/>
      <c r="O196" s="320"/>
      <c r="P196" s="320"/>
    </row>
    <row r="197" spans="1:16" s="319" customFormat="1">
      <c r="A197" s="252" t="s">
        <v>149</v>
      </c>
      <c r="B197" s="376"/>
      <c r="C197" s="252"/>
      <c r="D197" s="252"/>
      <c r="E197" s="252"/>
      <c r="F197" s="376"/>
      <c r="G197" s="252"/>
      <c r="H197" s="252"/>
      <c r="I197" s="252"/>
      <c r="J197" s="252"/>
      <c r="L197" s="320"/>
      <c r="M197" s="320"/>
      <c r="N197" s="320"/>
      <c r="O197" s="320"/>
      <c r="P197" s="320"/>
    </row>
    <row r="198" spans="1:16" s="319" customFormat="1">
      <c r="A198" s="252" t="s">
        <v>1069</v>
      </c>
      <c r="B198" s="376"/>
      <c r="C198" s="252"/>
      <c r="D198" s="252"/>
      <c r="E198" s="252"/>
      <c r="F198" s="376"/>
      <c r="G198" s="252"/>
      <c r="H198" s="252"/>
      <c r="I198" s="252"/>
      <c r="J198" s="252"/>
      <c r="L198" s="320"/>
      <c r="M198" s="320"/>
      <c r="N198" s="320"/>
      <c r="O198" s="320"/>
      <c r="P198" s="320"/>
    </row>
    <row r="199" spans="1:16" s="319" customFormat="1">
      <c r="A199" s="382" t="s">
        <v>1070</v>
      </c>
      <c r="B199" s="376"/>
      <c r="C199" s="252"/>
      <c r="D199" s="252"/>
      <c r="E199" s="252"/>
      <c r="F199" s="376"/>
      <c r="G199" s="252"/>
      <c r="H199" s="252"/>
      <c r="I199" s="252"/>
      <c r="J199" s="252"/>
      <c r="L199" s="320"/>
      <c r="M199" s="320"/>
      <c r="N199" s="320"/>
      <c r="O199" s="320"/>
      <c r="P199" s="320"/>
    </row>
    <row r="200" spans="1:16" s="319" customFormat="1">
      <c r="A200" s="383" t="s">
        <v>149</v>
      </c>
      <c r="B200" s="376"/>
      <c r="C200" s="252"/>
      <c r="D200" s="252"/>
      <c r="E200" s="252"/>
      <c r="F200" s="376"/>
      <c r="G200" s="252"/>
      <c r="H200" s="252"/>
      <c r="I200" s="252"/>
      <c r="J200" s="252"/>
      <c r="L200" s="320"/>
      <c r="M200" s="320"/>
      <c r="N200" s="320"/>
      <c r="O200" s="320"/>
      <c r="P200" s="320"/>
    </row>
    <row r="201" spans="1:16" s="319" customFormat="1">
      <c r="A201" s="384" t="s">
        <v>149</v>
      </c>
      <c r="B201" s="376"/>
      <c r="C201" s="252"/>
      <c r="D201" s="252"/>
      <c r="E201" s="252"/>
      <c r="F201" s="376"/>
      <c r="G201" s="252"/>
      <c r="H201" s="252"/>
      <c r="I201" s="252"/>
      <c r="J201" s="252"/>
      <c r="L201" s="320"/>
      <c r="M201" s="320"/>
      <c r="N201" s="320"/>
      <c r="O201" s="320"/>
      <c r="P201" s="320"/>
    </row>
    <row r="202" spans="1:16" s="320" customFormat="1">
      <c r="A202" s="252" t="s">
        <v>1069</v>
      </c>
      <c r="B202" s="376"/>
      <c r="C202" s="252"/>
      <c r="D202" s="252"/>
      <c r="E202" s="252"/>
      <c r="F202" s="376"/>
      <c r="G202" s="252"/>
      <c r="H202" s="252"/>
      <c r="I202" s="252"/>
      <c r="J202" s="252"/>
      <c r="L202" s="319"/>
      <c r="M202" s="319"/>
      <c r="N202" s="319"/>
      <c r="O202" s="319"/>
      <c r="P202" s="319"/>
    </row>
    <row r="203" spans="1:16" s="320" customFormat="1">
      <c r="A203" s="252" t="s">
        <v>1070</v>
      </c>
      <c r="B203" s="376"/>
      <c r="C203" s="252"/>
      <c r="D203" s="252"/>
      <c r="E203" s="252"/>
      <c r="F203" s="376"/>
      <c r="G203" s="252"/>
      <c r="H203" s="252"/>
      <c r="I203" s="252"/>
      <c r="J203" s="252"/>
      <c r="L203" s="319"/>
      <c r="M203" s="319"/>
      <c r="N203" s="319"/>
      <c r="O203" s="319"/>
      <c r="P203" s="319"/>
    </row>
    <row r="204" spans="1:16" s="320" customFormat="1">
      <c r="A204" s="252" t="s">
        <v>149</v>
      </c>
      <c r="B204" s="376"/>
      <c r="C204" s="252"/>
      <c r="D204" s="252"/>
      <c r="E204" s="252"/>
      <c r="F204" s="376"/>
      <c r="G204" s="252"/>
      <c r="H204" s="252"/>
      <c r="I204" s="252"/>
      <c r="J204" s="252"/>
      <c r="L204" s="319"/>
      <c r="M204" s="319"/>
      <c r="N204" s="319"/>
      <c r="O204" s="319"/>
      <c r="P204" s="319"/>
    </row>
    <row r="205" spans="1:16" s="320" customFormat="1">
      <c r="A205" s="252" t="s">
        <v>149</v>
      </c>
      <c r="B205" s="376"/>
      <c r="C205" s="252"/>
      <c r="D205" s="252"/>
      <c r="E205" s="252"/>
      <c r="F205" s="376"/>
      <c r="G205" s="252"/>
      <c r="H205" s="252"/>
      <c r="I205" s="252"/>
      <c r="J205" s="252"/>
      <c r="L205" s="319"/>
      <c r="M205" s="319"/>
      <c r="N205" s="319"/>
      <c r="O205" s="319"/>
      <c r="P205" s="319"/>
    </row>
    <row r="206" spans="1:16" s="320" customFormat="1">
      <c r="A206" s="252" t="s">
        <v>1069</v>
      </c>
      <c r="B206" s="376"/>
      <c r="C206" s="252"/>
      <c r="D206" s="252"/>
      <c r="E206" s="252"/>
      <c r="F206" s="376"/>
      <c r="G206" s="252"/>
      <c r="H206" s="252"/>
      <c r="I206" s="252"/>
      <c r="J206" s="252"/>
      <c r="L206" s="319"/>
      <c r="M206" s="319"/>
      <c r="N206" s="319"/>
      <c r="O206" s="319"/>
      <c r="P206" s="319"/>
    </row>
    <row r="207" spans="1:16" s="319" customFormat="1">
      <c r="A207" s="252" t="s">
        <v>936</v>
      </c>
      <c r="B207" s="376"/>
      <c r="C207" s="252"/>
      <c r="D207" s="252"/>
      <c r="E207" s="252"/>
      <c r="F207" s="376"/>
      <c r="G207" s="252"/>
      <c r="H207" s="252"/>
      <c r="I207" s="252"/>
      <c r="J207" s="252"/>
      <c r="K207" s="320"/>
    </row>
    <row r="208" spans="1:16" s="319" customFormat="1">
      <c r="A208" s="252" t="s">
        <v>936</v>
      </c>
      <c r="B208" s="376"/>
      <c r="C208" s="252"/>
      <c r="D208" s="252"/>
      <c r="E208" s="252"/>
      <c r="F208" s="376"/>
      <c r="G208" s="252"/>
      <c r="H208" s="252"/>
      <c r="I208" s="252"/>
      <c r="J208" s="252"/>
      <c r="K208" s="320"/>
    </row>
    <row r="209" spans="1:16" s="319" customFormat="1">
      <c r="A209" s="252" t="s">
        <v>1070</v>
      </c>
      <c r="B209" s="376"/>
      <c r="C209" s="252"/>
      <c r="D209" s="252"/>
      <c r="E209" s="252"/>
      <c r="F209" s="376"/>
      <c r="G209" s="252"/>
      <c r="H209" s="252"/>
      <c r="I209" s="252"/>
      <c r="J209" s="252"/>
      <c r="K209" s="320"/>
    </row>
    <row r="210" spans="1:16" s="319" customFormat="1">
      <c r="A210" s="252" t="s">
        <v>149</v>
      </c>
      <c r="B210" s="376"/>
      <c r="C210" s="252"/>
      <c r="D210" s="252"/>
      <c r="E210" s="252"/>
      <c r="F210" s="376"/>
      <c r="G210" s="252"/>
      <c r="H210" s="252"/>
      <c r="I210" s="252"/>
      <c r="J210" s="252"/>
      <c r="K210" s="320"/>
    </row>
    <row r="211" spans="1:16" s="319" customFormat="1">
      <c r="A211" s="252" t="s">
        <v>149</v>
      </c>
      <c r="B211" s="376"/>
      <c r="C211" s="252"/>
      <c r="D211" s="252"/>
      <c r="E211" s="252"/>
      <c r="F211" s="376"/>
      <c r="G211" s="252"/>
      <c r="H211" s="252"/>
      <c r="I211" s="252"/>
      <c r="J211" s="252"/>
      <c r="K211" s="320"/>
    </row>
    <row r="212" spans="1:16" s="319" customFormat="1">
      <c r="A212" s="252" t="s">
        <v>1069</v>
      </c>
      <c r="B212" s="376"/>
      <c r="C212" s="252"/>
      <c r="D212" s="252"/>
      <c r="E212" s="252"/>
      <c r="F212" s="376"/>
      <c r="G212" s="252"/>
      <c r="H212" s="252"/>
      <c r="I212" s="252"/>
      <c r="J212" s="252"/>
      <c r="K212" s="320"/>
      <c r="L212" s="320"/>
      <c r="M212" s="320"/>
      <c r="N212" s="320"/>
      <c r="O212" s="320"/>
      <c r="P212" s="320"/>
    </row>
    <row r="213" spans="1:16" s="319" customFormat="1">
      <c r="A213" s="252" t="s">
        <v>1070</v>
      </c>
      <c r="B213" s="376"/>
      <c r="C213" s="252"/>
      <c r="D213" s="252"/>
      <c r="E213" s="252"/>
      <c r="F213" s="376"/>
      <c r="G213" s="252"/>
      <c r="H213" s="252"/>
      <c r="I213" s="252"/>
      <c r="J213" s="252"/>
      <c r="K213" s="320"/>
      <c r="L213" s="320"/>
      <c r="M213" s="320"/>
      <c r="N213" s="320"/>
      <c r="O213" s="320"/>
      <c r="P213" s="320"/>
    </row>
    <row r="214" spans="1:16" s="319" customFormat="1">
      <c r="A214" s="252" t="s">
        <v>149</v>
      </c>
      <c r="B214" s="376"/>
      <c r="C214" s="252"/>
      <c r="D214" s="252"/>
      <c r="E214" s="252"/>
      <c r="F214" s="376"/>
      <c r="G214" s="252"/>
      <c r="H214" s="252"/>
      <c r="I214" s="252"/>
      <c r="J214" s="252"/>
      <c r="K214" s="320"/>
      <c r="L214" s="320"/>
      <c r="M214" s="320"/>
      <c r="N214" s="320"/>
      <c r="O214" s="320"/>
      <c r="P214" s="320"/>
    </row>
    <row r="215" spans="1:16" s="319" customFormat="1">
      <c r="A215" s="252" t="s">
        <v>149</v>
      </c>
      <c r="B215" s="376"/>
      <c r="C215" s="252"/>
      <c r="D215" s="252"/>
      <c r="E215" s="252"/>
      <c r="F215" s="376"/>
      <c r="G215" s="252"/>
      <c r="H215" s="252"/>
      <c r="I215" s="252"/>
      <c r="J215" s="252"/>
      <c r="K215" s="320"/>
      <c r="L215" s="320"/>
      <c r="M215" s="320"/>
      <c r="N215" s="320"/>
      <c r="O215" s="320"/>
      <c r="P215" s="320"/>
    </row>
    <row r="216" spans="1:16" s="319" customFormat="1">
      <c r="A216" s="252" t="s">
        <v>149</v>
      </c>
      <c r="B216" s="376"/>
      <c r="C216" s="252"/>
      <c r="D216" s="252"/>
      <c r="E216" s="252"/>
      <c r="F216" s="376"/>
      <c r="G216" s="252"/>
      <c r="H216" s="252"/>
      <c r="I216" s="252"/>
      <c r="J216" s="252"/>
      <c r="K216" s="320"/>
      <c r="L216" s="320"/>
      <c r="M216" s="320"/>
      <c r="N216" s="320"/>
      <c r="O216" s="320"/>
      <c r="P216" s="320"/>
    </row>
    <row r="217" spans="1:16" s="320" customFormat="1">
      <c r="A217" s="252" t="s">
        <v>1069</v>
      </c>
      <c r="B217" s="376"/>
      <c r="C217" s="252"/>
      <c r="D217" s="252"/>
      <c r="E217" s="252"/>
      <c r="F217" s="376"/>
      <c r="G217" s="252"/>
      <c r="H217" s="252"/>
      <c r="I217" s="252"/>
      <c r="J217" s="252"/>
    </row>
    <row r="218" spans="1:16" s="320" customFormat="1">
      <c r="A218" s="252"/>
      <c r="B218" s="376"/>
      <c r="C218" s="252"/>
      <c r="D218" s="252"/>
      <c r="E218" s="252"/>
      <c r="F218" s="376"/>
      <c r="G218" s="252"/>
      <c r="H218" s="252"/>
      <c r="I218" s="252"/>
      <c r="J218" s="252"/>
    </row>
    <row r="219" spans="1:16" s="320" customFormat="1">
      <c r="A219" s="252" t="s">
        <v>936</v>
      </c>
      <c r="B219" s="376"/>
      <c r="C219" s="252"/>
      <c r="D219" s="252"/>
      <c r="E219" s="252"/>
      <c r="F219" s="376"/>
      <c r="G219" s="252"/>
      <c r="H219" s="252"/>
      <c r="I219" s="252"/>
      <c r="J219" s="252"/>
      <c r="K219" s="319"/>
    </row>
    <row r="220" spans="1:16" s="320" customFormat="1" ht="14.25">
      <c r="A220" s="380" t="s">
        <v>936</v>
      </c>
      <c r="B220" s="376"/>
      <c r="C220" s="252"/>
      <c r="D220" s="252"/>
      <c r="E220" s="252"/>
      <c r="F220" s="376"/>
      <c r="G220" s="252"/>
      <c r="H220" s="252"/>
      <c r="I220" s="252"/>
      <c r="J220" s="252"/>
      <c r="K220" s="319"/>
    </row>
    <row r="221" spans="1:16" s="320" customFormat="1">
      <c r="A221" s="252" t="s">
        <v>936</v>
      </c>
      <c r="B221" s="376"/>
      <c r="C221" s="252"/>
      <c r="D221" s="252"/>
      <c r="E221" s="252"/>
      <c r="F221" s="376"/>
      <c r="G221" s="252"/>
      <c r="H221" s="252"/>
      <c r="I221" s="252"/>
      <c r="J221" s="252"/>
      <c r="K221" s="319"/>
    </row>
    <row r="222" spans="1:16" s="320" customFormat="1">
      <c r="A222" s="252" t="s">
        <v>936</v>
      </c>
      <c r="B222" s="376"/>
      <c r="C222" s="252"/>
      <c r="D222" s="252"/>
      <c r="E222" s="252"/>
      <c r="F222" s="376"/>
      <c r="G222" s="252"/>
      <c r="H222" s="252"/>
      <c r="I222" s="252"/>
      <c r="J222" s="252"/>
      <c r="K222" s="319"/>
    </row>
    <row r="223" spans="1:16" s="320" customFormat="1">
      <c r="A223" s="252" t="s">
        <v>1070</v>
      </c>
      <c r="B223" s="376"/>
      <c r="C223" s="252"/>
      <c r="D223" s="252"/>
      <c r="E223" s="252"/>
      <c r="F223" s="376"/>
      <c r="G223" s="252"/>
      <c r="H223" s="252"/>
      <c r="I223" s="252"/>
      <c r="J223" s="252"/>
      <c r="L223" s="319"/>
      <c r="M223" s="319"/>
      <c r="N223" s="319"/>
      <c r="O223" s="319"/>
      <c r="P223" s="319"/>
    </row>
    <row r="224" spans="1:16" s="320" customFormat="1">
      <c r="A224" s="252" t="s">
        <v>149</v>
      </c>
      <c r="B224" s="376"/>
      <c r="C224" s="252"/>
      <c r="D224" s="252"/>
      <c r="E224" s="252"/>
      <c r="F224" s="376"/>
      <c r="G224" s="252"/>
      <c r="H224" s="252"/>
      <c r="I224" s="252"/>
      <c r="J224" s="252"/>
      <c r="L224" s="319"/>
      <c r="M224" s="319"/>
      <c r="N224" s="319"/>
      <c r="O224" s="319"/>
      <c r="P224" s="319"/>
    </row>
    <row r="225" spans="1:16" s="320" customFormat="1">
      <c r="A225" s="252" t="s">
        <v>1069</v>
      </c>
      <c r="B225" s="376"/>
      <c r="C225" s="252"/>
      <c r="D225" s="252"/>
      <c r="E225" s="252"/>
      <c r="F225" s="376"/>
      <c r="G225" s="252"/>
      <c r="H225" s="252"/>
      <c r="I225" s="252"/>
      <c r="J225" s="252"/>
      <c r="L225" s="319"/>
      <c r="M225" s="319"/>
      <c r="N225" s="319"/>
      <c r="O225" s="319"/>
      <c r="P225" s="319"/>
    </row>
    <row r="226" spans="1:16" s="319" customFormat="1">
      <c r="A226" s="252" t="s">
        <v>1070</v>
      </c>
      <c r="B226" s="376"/>
      <c r="C226" s="252"/>
      <c r="D226" s="252"/>
      <c r="E226" s="252"/>
      <c r="F226" s="376"/>
      <c r="G226" s="252"/>
      <c r="H226" s="252"/>
      <c r="I226" s="252"/>
      <c r="J226" s="252"/>
      <c r="K226" s="320"/>
    </row>
    <row r="227" spans="1:16" s="319" customFormat="1">
      <c r="A227" s="252" t="s">
        <v>1070</v>
      </c>
      <c r="B227" s="376"/>
      <c r="C227" s="252"/>
      <c r="D227" s="252"/>
      <c r="E227" s="252"/>
      <c r="F227" s="376"/>
      <c r="G227" s="252"/>
      <c r="H227" s="252"/>
      <c r="I227" s="252"/>
      <c r="J227" s="252"/>
      <c r="L227" s="320"/>
      <c r="M227" s="320"/>
      <c r="N227" s="320"/>
      <c r="O227" s="320"/>
      <c r="P227" s="320"/>
    </row>
    <row r="228" spans="1:16" s="320" customFormat="1">
      <c r="A228" s="252" t="s">
        <v>1070</v>
      </c>
      <c r="B228" s="376"/>
      <c r="C228" s="252"/>
      <c r="D228" s="252"/>
      <c r="E228" s="252"/>
      <c r="F228" s="376"/>
      <c r="G228" s="252"/>
      <c r="H228" s="252"/>
      <c r="I228" s="252"/>
      <c r="J228" s="252"/>
      <c r="K228" s="319"/>
    </row>
    <row r="229" spans="1:16" s="320" customFormat="1">
      <c r="A229" s="252" t="s">
        <v>1070</v>
      </c>
      <c r="B229" s="376"/>
      <c r="C229" s="252"/>
      <c r="D229" s="252"/>
      <c r="E229" s="252"/>
      <c r="F229" s="376"/>
      <c r="G229" s="252"/>
      <c r="H229" s="252"/>
      <c r="I229" s="252"/>
      <c r="J229" s="252"/>
      <c r="L229" s="319"/>
      <c r="M229" s="319"/>
      <c r="N229" s="319"/>
      <c r="O229" s="319"/>
      <c r="P229" s="319"/>
    </row>
    <row r="230" spans="1:16" s="319" customFormat="1">
      <c r="A230" s="252" t="s">
        <v>1070</v>
      </c>
      <c r="B230" s="376"/>
      <c r="C230" s="252"/>
      <c r="D230" s="252"/>
      <c r="E230" s="252"/>
      <c r="F230" s="376"/>
      <c r="G230" s="252"/>
      <c r="H230" s="252"/>
      <c r="I230" s="252"/>
      <c r="J230" s="252"/>
      <c r="K230" s="320"/>
    </row>
    <row r="231" spans="1:16" s="319" customFormat="1">
      <c r="A231" s="252" t="s">
        <v>936</v>
      </c>
      <c r="B231" s="376"/>
      <c r="C231" s="252"/>
      <c r="D231" s="252"/>
      <c r="E231" s="252"/>
      <c r="F231" s="376"/>
      <c r="G231" s="252"/>
      <c r="H231" s="252"/>
      <c r="I231" s="252"/>
      <c r="J231" s="252"/>
      <c r="L231" s="320"/>
      <c r="M231" s="320"/>
      <c r="N231" s="320"/>
      <c r="O231" s="320"/>
      <c r="P231" s="320"/>
    </row>
    <row r="232" spans="1:16" s="320" customFormat="1">
      <c r="A232" s="252" t="s">
        <v>936</v>
      </c>
      <c r="B232" s="376"/>
      <c r="C232" s="252"/>
      <c r="D232" s="252"/>
      <c r="E232" s="252"/>
      <c r="F232" s="376"/>
      <c r="G232" s="252"/>
      <c r="H232" s="252"/>
      <c r="I232" s="252"/>
      <c r="J232" s="252"/>
      <c r="K232" s="319"/>
    </row>
    <row r="233" spans="1:16" s="320" customFormat="1">
      <c r="A233" s="252" t="s">
        <v>1070</v>
      </c>
      <c r="B233" s="376"/>
      <c r="C233" s="252"/>
      <c r="D233" s="252"/>
      <c r="E233" s="252"/>
      <c r="F233" s="376"/>
      <c r="G233" s="252"/>
      <c r="H233" s="252"/>
      <c r="I233" s="252"/>
      <c r="J233" s="252"/>
      <c r="L233" s="319"/>
      <c r="M233" s="319"/>
      <c r="N233" s="319"/>
      <c r="O233" s="319"/>
      <c r="P233" s="319"/>
    </row>
    <row r="234" spans="1:16" s="319" customFormat="1">
      <c r="A234" s="252" t="s">
        <v>149</v>
      </c>
      <c r="B234" s="376"/>
      <c r="C234" s="252"/>
      <c r="D234" s="252"/>
      <c r="E234" s="252"/>
      <c r="F234" s="376"/>
      <c r="G234" s="252"/>
      <c r="H234" s="252"/>
      <c r="I234" s="252"/>
      <c r="J234" s="252"/>
      <c r="K234" s="320"/>
    </row>
    <row r="235" spans="1:16" s="319" customFormat="1">
      <c r="A235" s="252" t="s">
        <v>149</v>
      </c>
      <c r="B235" s="376"/>
      <c r="C235" s="252"/>
      <c r="D235" s="252"/>
      <c r="E235" s="252"/>
      <c r="F235" s="376"/>
      <c r="G235" s="252"/>
      <c r="H235" s="252"/>
      <c r="I235" s="252"/>
      <c r="J235" s="252"/>
      <c r="L235" s="320"/>
      <c r="M235" s="320"/>
      <c r="N235" s="320"/>
      <c r="O235" s="320"/>
      <c r="P235" s="320"/>
    </row>
    <row r="236" spans="1:16" s="320" customFormat="1">
      <c r="A236" s="252" t="s">
        <v>149</v>
      </c>
      <c r="B236" s="376"/>
      <c r="C236" s="252"/>
      <c r="D236" s="252"/>
      <c r="E236" s="252"/>
      <c r="F236" s="376"/>
      <c r="G236" s="252"/>
      <c r="H236" s="252"/>
      <c r="I236" s="252"/>
      <c r="J236" s="252"/>
      <c r="K236" s="319"/>
    </row>
    <row r="237" spans="1:16" s="320" customFormat="1" ht="13.5">
      <c r="A237" s="252" t="s">
        <v>149</v>
      </c>
      <c r="B237" s="376"/>
      <c r="C237" s="252"/>
      <c r="D237" s="252"/>
      <c r="E237" s="252"/>
      <c r="F237" s="376"/>
      <c r="G237" s="252"/>
      <c r="H237" s="252"/>
      <c r="I237" s="252"/>
      <c r="J237" s="252"/>
      <c r="K237" s="282"/>
      <c r="L237" s="319"/>
      <c r="M237" s="319"/>
      <c r="N237" s="319"/>
      <c r="O237" s="319"/>
      <c r="P237" s="319"/>
    </row>
    <row r="238" spans="1:16" s="319" customFormat="1">
      <c r="A238" s="252" t="s">
        <v>1069</v>
      </c>
      <c r="B238" s="376"/>
      <c r="C238" s="252"/>
      <c r="D238" s="252"/>
      <c r="E238" s="252"/>
      <c r="F238" s="376"/>
      <c r="G238" s="252"/>
      <c r="H238" s="252"/>
      <c r="I238" s="252"/>
      <c r="J238" s="252"/>
    </row>
    <row r="239" spans="1:16" s="319" customFormat="1">
      <c r="A239" s="252" t="s">
        <v>1070</v>
      </c>
      <c r="B239" s="376"/>
      <c r="C239" s="252"/>
      <c r="D239" s="252"/>
      <c r="E239" s="252"/>
      <c r="F239" s="376"/>
      <c r="G239" s="252"/>
      <c r="H239" s="252"/>
      <c r="I239" s="252"/>
      <c r="J239" s="252"/>
      <c r="K239" s="320"/>
    </row>
    <row r="240" spans="1:16" s="319" customFormat="1">
      <c r="A240" s="252" t="s">
        <v>149</v>
      </c>
      <c r="B240" s="376"/>
      <c r="C240" s="252"/>
      <c r="D240" s="252"/>
      <c r="E240" s="252"/>
      <c r="F240" s="376"/>
      <c r="G240" s="252"/>
      <c r="H240" s="252"/>
      <c r="I240" s="252"/>
      <c r="J240" s="252"/>
      <c r="K240" s="320"/>
    </row>
    <row r="241" spans="1:16" s="319" customFormat="1">
      <c r="A241" s="252" t="s">
        <v>149</v>
      </c>
      <c r="B241" s="376"/>
      <c r="C241" s="252"/>
      <c r="D241" s="252"/>
      <c r="E241" s="252"/>
      <c r="F241" s="376"/>
      <c r="G241" s="252"/>
      <c r="H241" s="252"/>
      <c r="I241" s="252"/>
      <c r="J241" s="252"/>
      <c r="L241" s="320"/>
      <c r="M241" s="320"/>
      <c r="N241" s="320"/>
      <c r="O241" s="320"/>
      <c r="P241" s="320"/>
    </row>
    <row r="242" spans="1:16" s="320" customFormat="1">
      <c r="A242" s="252" t="s">
        <v>1069</v>
      </c>
      <c r="B242" s="376"/>
      <c r="C242" s="252"/>
      <c r="D242" s="252"/>
      <c r="E242" s="252"/>
      <c r="F242" s="376"/>
      <c r="G242" s="252"/>
      <c r="H242" s="252"/>
      <c r="I242" s="252"/>
      <c r="J242" s="252"/>
      <c r="K242" s="319"/>
    </row>
    <row r="243" spans="1:16" s="320" customFormat="1">
      <c r="A243" s="252" t="s">
        <v>936</v>
      </c>
      <c r="B243" s="376"/>
      <c r="C243" s="252"/>
      <c r="D243" s="252"/>
      <c r="E243" s="252"/>
      <c r="F243" s="376"/>
      <c r="G243" s="252"/>
      <c r="H243" s="252"/>
      <c r="I243" s="252"/>
      <c r="J243" s="252"/>
      <c r="L243" s="319"/>
      <c r="M243" s="319"/>
      <c r="N243" s="319"/>
      <c r="O243" s="319"/>
      <c r="P243" s="319"/>
    </row>
    <row r="244" spans="1:16" s="319" customFormat="1">
      <c r="A244" s="252" t="s">
        <v>936</v>
      </c>
      <c r="B244" s="376"/>
      <c r="C244" s="252"/>
      <c r="D244" s="252"/>
      <c r="E244" s="252"/>
      <c r="F244" s="376"/>
      <c r="G244" s="252"/>
      <c r="H244" s="252"/>
      <c r="I244" s="252"/>
      <c r="J244" s="252"/>
      <c r="K244" s="320"/>
    </row>
    <row r="245" spans="1:16" s="319" customFormat="1">
      <c r="A245" s="252" t="s">
        <v>1070</v>
      </c>
      <c r="B245" s="376"/>
      <c r="C245" s="252"/>
      <c r="D245" s="252"/>
      <c r="E245" s="252"/>
      <c r="F245" s="376"/>
      <c r="G245" s="252"/>
      <c r="H245" s="252"/>
      <c r="I245" s="252"/>
      <c r="J245" s="252"/>
      <c r="K245" s="320"/>
      <c r="L245" s="320"/>
      <c r="M245" s="320"/>
      <c r="N245" s="320"/>
      <c r="O245" s="320"/>
      <c r="P245" s="320"/>
    </row>
    <row r="246" spans="1:16" s="320" customFormat="1">
      <c r="A246" s="252" t="s">
        <v>149</v>
      </c>
      <c r="B246" s="376"/>
      <c r="C246" s="252"/>
      <c r="D246" s="252"/>
      <c r="E246" s="252"/>
      <c r="F246" s="376"/>
      <c r="G246" s="252"/>
      <c r="H246" s="252"/>
      <c r="I246" s="252"/>
      <c r="J246" s="252"/>
      <c r="K246" s="319"/>
    </row>
    <row r="247" spans="1:16" s="320" customFormat="1">
      <c r="A247" s="252" t="s">
        <v>149</v>
      </c>
      <c r="B247" s="376"/>
      <c r="C247" s="252"/>
      <c r="D247" s="252"/>
      <c r="E247" s="252"/>
      <c r="F247" s="376"/>
      <c r="G247" s="252"/>
      <c r="H247" s="252"/>
      <c r="I247" s="252"/>
      <c r="J247" s="252"/>
      <c r="K247" s="319"/>
    </row>
    <row r="248" spans="1:16" s="320" customFormat="1">
      <c r="A248" s="252" t="s">
        <v>1069</v>
      </c>
      <c r="B248" s="376"/>
      <c r="C248" s="252"/>
      <c r="D248" s="252"/>
      <c r="E248" s="252"/>
      <c r="F248" s="376"/>
      <c r="G248" s="252"/>
      <c r="H248" s="252"/>
      <c r="I248" s="252"/>
      <c r="J248" s="252"/>
      <c r="K248" s="319"/>
      <c r="L248" s="319"/>
      <c r="M248" s="319"/>
      <c r="N248" s="319"/>
      <c r="O248" s="319"/>
      <c r="P248" s="319"/>
    </row>
    <row r="249" spans="1:16" s="319" customFormat="1" ht="14.25">
      <c r="A249" s="252" t="s">
        <v>1070</v>
      </c>
      <c r="B249" s="376"/>
      <c r="C249" s="252"/>
      <c r="D249" s="252"/>
      <c r="E249" s="252"/>
      <c r="F249" s="376"/>
      <c r="G249" s="252"/>
      <c r="H249" s="252"/>
      <c r="I249" s="252"/>
      <c r="J249" s="252"/>
      <c r="K249" s="385"/>
    </row>
    <row r="250" spans="1:16" s="319" customFormat="1" ht="13.5">
      <c r="A250" s="252" t="s">
        <v>149</v>
      </c>
      <c r="B250" s="376"/>
      <c r="C250" s="252"/>
      <c r="D250" s="252"/>
      <c r="E250" s="252"/>
      <c r="F250" s="376"/>
      <c r="G250" s="252"/>
      <c r="H250" s="252"/>
      <c r="I250" s="252"/>
      <c r="J250" s="252"/>
      <c r="K250" s="378"/>
    </row>
    <row r="251" spans="1:16" s="319" customFormat="1" ht="15">
      <c r="A251" s="252" t="s">
        <v>149</v>
      </c>
      <c r="B251" s="376"/>
      <c r="C251" s="252"/>
      <c r="D251" s="252"/>
      <c r="E251" s="252"/>
      <c r="F251" s="376"/>
      <c r="G251" s="252"/>
      <c r="H251" s="252"/>
      <c r="I251" s="252"/>
      <c r="J251" s="252"/>
      <c r="K251" s="378"/>
      <c r="L251" s="385"/>
      <c r="M251" s="385"/>
      <c r="N251" s="385"/>
      <c r="O251" s="385"/>
      <c r="P251" s="385"/>
    </row>
    <row r="252" spans="1:16" s="385" customFormat="1" ht="14.25">
      <c r="A252" s="252" t="s">
        <v>1069</v>
      </c>
      <c r="B252" s="376"/>
      <c r="C252" s="252"/>
      <c r="D252" s="252"/>
      <c r="E252" s="252"/>
      <c r="F252" s="376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</row>
    <row r="253" spans="1:16">
      <c r="A253" s="252" t="s">
        <v>1070</v>
      </c>
      <c r="K253" s="377"/>
    </row>
    <row r="254" spans="1:16">
      <c r="A254" s="252" t="s">
        <v>149</v>
      </c>
    </row>
    <row r="255" spans="1:16">
      <c r="A255" s="252" t="s">
        <v>149</v>
      </c>
      <c r="L255" s="377"/>
      <c r="M255" s="377"/>
      <c r="N255" s="377"/>
      <c r="O255" s="377"/>
      <c r="P255" s="377"/>
    </row>
    <row r="256" spans="1:16" s="377" customFormat="1">
      <c r="A256" s="252" t="s">
        <v>1069</v>
      </c>
      <c r="B256" s="376"/>
      <c r="C256" s="252"/>
      <c r="D256" s="252"/>
      <c r="E256" s="252"/>
      <c r="F256" s="376"/>
      <c r="G256" s="252"/>
      <c r="H256" s="252"/>
      <c r="I256" s="252"/>
      <c r="J256" s="252"/>
      <c r="K256" s="252"/>
      <c r="L256" s="252"/>
      <c r="M256" s="252"/>
      <c r="N256" s="252"/>
      <c r="O256" s="252"/>
      <c r="P256" s="252"/>
    </row>
    <row r="257" spans="1:16">
      <c r="A257" s="252" t="s">
        <v>1070</v>
      </c>
    </row>
    <row r="258" spans="1:16">
      <c r="A258" s="252" t="s">
        <v>149</v>
      </c>
    </row>
    <row r="259" spans="1:16">
      <c r="A259" s="252" t="s">
        <v>149</v>
      </c>
    </row>
    <row r="260" spans="1:16">
      <c r="A260" s="252" t="s">
        <v>1069</v>
      </c>
    </row>
    <row r="261" spans="1:16">
      <c r="A261" s="252" t="s">
        <v>1070</v>
      </c>
    </row>
    <row r="262" spans="1:16">
      <c r="A262" s="252" t="s">
        <v>149</v>
      </c>
    </row>
    <row r="263" spans="1:16">
      <c r="A263" s="252" t="s">
        <v>1069</v>
      </c>
      <c r="K263" s="377"/>
    </row>
    <row r="264" spans="1:16">
      <c r="A264" s="252" t="s">
        <v>1070</v>
      </c>
      <c r="K264" s="377"/>
    </row>
    <row r="265" spans="1:16">
      <c r="A265" s="252" t="s">
        <v>149</v>
      </c>
      <c r="K265" s="377"/>
      <c r="L265" s="377"/>
      <c r="M265" s="377"/>
      <c r="N265" s="377"/>
      <c r="O265" s="377"/>
      <c r="P265" s="377"/>
    </row>
    <row r="266" spans="1:16" s="377" customFormat="1">
      <c r="A266" s="252" t="s">
        <v>149</v>
      </c>
      <c r="B266" s="376"/>
      <c r="C266" s="252"/>
      <c r="D266" s="252"/>
      <c r="E266" s="252"/>
      <c r="F266" s="376"/>
      <c r="G266" s="252"/>
      <c r="H266" s="252"/>
      <c r="I266" s="252"/>
      <c r="J266" s="252"/>
    </row>
    <row r="267" spans="1:16" s="377" customFormat="1">
      <c r="A267" s="252" t="s">
        <v>149</v>
      </c>
      <c r="B267" s="376"/>
      <c r="C267" s="252"/>
      <c r="D267" s="252"/>
      <c r="E267" s="252"/>
      <c r="F267" s="376"/>
      <c r="G267" s="252"/>
      <c r="H267" s="252"/>
      <c r="I267" s="252"/>
      <c r="J267" s="252"/>
      <c r="K267" s="252"/>
    </row>
    <row r="268" spans="1:16" s="377" customFormat="1">
      <c r="A268" s="252" t="s">
        <v>149</v>
      </c>
      <c r="B268" s="376"/>
      <c r="C268" s="252"/>
      <c r="D268" s="252"/>
      <c r="E268" s="252"/>
      <c r="F268" s="376"/>
      <c r="G268" s="252"/>
      <c r="H268" s="252"/>
      <c r="I268" s="252"/>
      <c r="J268" s="252"/>
      <c r="K268" s="252"/>
    </row>
    <row r="269" spans="1:16" s="377" customFormat="1">
      <c r="A269" s="252" t="s">
        <v>1069</v>
      </c>
      <c r="B269" s="376"/>
      <c r="C269" s="252"/>
      <c r="D269" s="252"/>
      <c r="E269" s="252"/>
      <c r="F269" s="376"/>
      <c r="G269" s="252"/>
      <c r="H269" s="252"/>
      <c r="I269" s="252"/>
      <c r="J269" s="252"/>
      <c r="L269" s="252"/>
      <c r="M269" s="252"/>
      <c r="N269" s="252"/>
      <c r="O269" s="252"/>
      <c r="P269" s="252"/>
    </row>
    <row r="270" spans="1:16">
      <c r="A270" s="252" t="s">
        <v>1070</v>
      </c>
      <c r="K270" s="377"/>
    </row>
    <row r="271" spans="1:16">
      <c r="A271" s="252" t="s">
        <v>149</v>
      </c>
      <c r="L271" s="377"/>
      <c r="M271" s="377"/>
      <c r="N271" s="377"/>
      <c r="O271" s="377"/>
      <c r="P271" s="377"/>
    </row>
    <row r="272" spans="1:16" s="377" customFormat="1">
      <c r="A272" s="252" t="s">
        <v>149</v>
      </c>
      <c r="B272" s="376"/>
      <c r="C272" s="252"/>
      <c r="D272" s="252"/>
      <c r="E272" s="252"/>
      <c r="F272" s="376"/>
      <c r="G272" s="252"/>
      <c r="H272" s="252"/>
      <c r="I272" s="252"/>
      <c r="J272" s="252"/>
      <c r="K272" s="252"/>
    </row>
    <row r="273" spans="1:16" s="377" customFormat="1">
      <c r="A273" s="252" t="s">
        <v>1069</v>
      </c>
      <c r="B273" s="376"/>
      <c r="C273" s="252"/>
      <c r="D273" s="252"/>
      <c r="E273" s="252"/>
      <c r="F273" s="376"/>
      <c r="G273" s="252"/>
      <c r="H273" s="252"/>
      <c r="I273" s="252"/>
      <c r="J273" s="252"/>
      <c r="K273" s="252"/>
      <c r="L273" s="252"/>
      <c r="M273" s="252"/>
      <c r="N273" s="252"/>
      <c r="O273" s="252"/>
      <c r="P273" s="252"/>
    </row>
    <row r="274" spans="1:16">
      <c r="A274" s="252" t="s">
        <v>1070</v>
      </c>
    </row>
    <row r="275" spans="1:16">
      <c r="A275" s="252" t="s">
        <v>149</v>
      </c>
      <c r="K275" s="377"/>
    </row>
    <row r="276" spans="1:16">
      <c r="A276" s="252" t="s">
        <v>149</v>
      </c>
      <c r="K276" s="377"/>
    </row>
    <row r="277" spans="1:16">
      <c r="A277" s="252" t="s">
        <v>1069</v>
      </c>
      <c r="L277" s="377"/>
      <c r="M277" s="377"/>
      <c r="N277" s="377"/>
      <c r="O277" s="377"/>
      <c r="P277" s="377"/>
    </row>
    <row r="278" spans="1:16" s="377" customFormat="1">
      <c r="A278" s="252" t="s">
        <v>1070</v>
      </c>
      <c r="B278" s="376"/>
      <c r="C278" s="252"/>
      <c r="D278" s="252"/>
      <c r="E278" s="252"/>
      <c r="F278" s="376"/>
      <c r="G278" s="252"/>
      <c r="H278" s="252"/>
      <c r="I278" s="252"/>
      <c r="J278" s="252"/>
      <c r="K278" s="252"/>
    </row>
    <row r="279" spans="1:16" s="377" customFormat="1">
      <c r="A279" s="252" t="s">
        <v>149</v>
      </c>
      <c r="B279" s="376"/>
      <c r="C279" s="252"/>
      <c r="D279" s="252"/>
      <c r="E279" s="252"/>
      <c r="F279" s="376"/>
      <c r="G279" s="252"/>
      <c r="H279" s="252"/>
      <c r="I279" s="252"/>
      <c r="J279" s="252"/>
      <c r="L279" s="252"/>
      <c r="M279" s="252"/>
      <c r="N279" s="252"/>
      <c r="O279" s="252"/>
      <c r="P279" s="252"/>
    </row>
    <row r="280" spans="1:16">
      <c r="A280" s="252" t="s">
        <v>149</v>
      </c>
      <c r="K280" s="377"/>
    </row>
    <row r="281" spans="1:16">
      <c r="A281" s="252" t="s">
        <v>1069</v>
      </c>
      <c r="L281" s="377"/>
      <c r="M281" s="377"/>
      <c r="N281" s="377"/>
      <c r="O281" s="377"/>
      <c r="P281" s="377"/>
    </row>
    <row r="282" spans="1:16" s="377" customFormat="1">
      <c r="A282" s="252" t="s">
        <v>936</v>
      </c>
      <c r="B282" s="376"/>
      <c r="C282" s="252"/>
      <c r="D282" s="252"/>
      <c r="E282" s="252"/>
      <c r="F282" s="376"/>
      <c r="G282" s="252"/>
      <c r="H282" s="252"/>
      <c r="I282" s="252"/>
      <c r="J282" s="252"/>
      <c r="K282" s="252"/>
    </row>
    <row r="283" spans="1:16" s="377" customFormat="1">
      <c r="A283" s="252" t="s">
        <v>936</v>
      </c>
      <c r="B283" s="376"/>
      <c r="C283" s="252"/>
      <c r="D283" s="252"/>
      <c r="E283" s="252"/>
      <c r="F283" s="376"/>
      <c r="G283" s="252"/>
      <c r="H283" s="252"/>
      <c r="I283" s="252"/>
      <c r="J283" s="252"/>
      <c r="L283" s="252"/>
      <c r="M283" s="252"/>
      <c r="N283" s="252"/>
      <c r="O283" s="252"/>
      <c r="P283" s="252"/>
    </row>
    <row r="284" spans="1:16">
      <c r="A284" s="252" t="s">
        <v>1070</v>
      </c>
      <c r="K284" s="377"/>
    </row>
    <row r="285" spans="1:16">
      <c r="A285" s="252" t="s">
        <v>149</v>
      </c>
      <c r="L285" s="377"/>
      <c r="M285" s="377"/>
      <c r="N285" s="377"/>
      <c r="O285" s="377"/>
      <c r="P285" s="377"/>
    </row>
    <row r="286" spans="1:16" s="377" customFormat="1">
      <c r="A286" s="252" t="s">
        <v>1069</v>
      </c>
      <c r="B286" s="376"/>
      <c r="C286" s="252"/>
      <c r="D286" s="252"/>
      <c r="E286" s="252"/>
      <c r="F286" s="376"/>
      <c r="G286" s="252"/>
      <c r="H286" s="252"/>
      <c r="I286" s="252"/>
      <c r="J286" s="252"/>
      <c r="K286" s="252"/>
    </row>
    <row r="287" spans="1:16" s="377" customFormat="1">
      <c r="A287" s="252" t="s">
        <v>1070</v>
      </c>
      <c r="B287" s="376"/>
      <c r="C287" s="252"/>
      <c r="D287" s="252"/>
      <c r="E287" s="252"/>
      <c r="F287" s="376"/>
      <c r="G287" s="252"/>
      <c r="H287" s="252"/>
      <c r="I287" s="252"/>
      <c r="J287" s="252"/>
      <c r="L287" s="252"/>
      <c r="M287" s="252"/>
      <c r="N287" s="252"/>
      <c r="O287" s="252"/>
      <c r="P287" s="252"/>
    </row>
    <row r="288" spans="1:16">
      <c r="A288" s="252" t="s">
        <v>149</v>
      </c>
      <c r="K288" s="377"/>
    </row>
    <row r="289" spans="1:16">
      <c r="A289" s="252" t="s">
        <v>149</v>
      </c>
      <c r="L289" s="377"/>
      <c r="M289" s="377"/>
      <c r="N289" s="377"/>
      <c r="O289" s="377"/>
      <c r="P289" s="377"/>
    </row>
    <row r="290" spans="1:16" s="377" customFormat="1">
      <c r="A290" s="252" t="s">
        <v>1069</v>
      </c>
      <c r="B290" s="376"/>
      <c r="C290" s="252"/>
      <c r="D290" s="252"/>
      <c r="E290" s="252"/>
      <c r="F290" s="376"/>
      <c r="G290" s="252"/>
      <c r="H290" s="252"/>
      <c r="I290" s="252"/>
      <c r="J290" s="252"/>
      <c r="K290" s="252"/>
    </row>
    <row r="291" spans="1:16" s="377" customFormat="1">
      <c r="A291" s="252"/>
      <c r="B291" s="376"/>
      <c r="C291" s="252"/>
      <c r="D291" s="252"/>
      <c r="E291" s="252"/>
      <c r="F291" s="376"/>
      <c r="G291" s="252"/>
      <c r="H291" s="252"/>
      <c r="I291" s="252"/>
      <c r="J291" s="252"/>
      <c r="L291" s="252"/>
      <c r="M291" s="252"/>
      <c r="N291" s="252"/>
      <c r="O291" s="252"/>
      <c r="P291" s="252"/>
    </row>
    <row r="292" spans="1:16">
      <c r="A292" s="252" t="s">
        <v>936</v>
      </c>
    </row>
    <row r="293" spans="1:16" ht="14.25">
      <c r="A293" s="380" t="s">
        <v>936</v>
      </c>
      <c r="L293" s="377"/>
      <c r="M293" s="377"/>
      <c r="N293" s="377"/>
      <c r="O293" s="377"/>
      <c r="P293" s="377"/>
    </row>
    <row r="294" spans="1:16" s="377" customFormat="1">
      <c r="A294" s="252">
        <v>1</v>
      </c>
      <c r="B294" s="376"/>
      <c r="C294" s="252"/>
      <c r="D294" s="252"/>
      <c r="E294" s="252"/>
      <c r="F294" s="376"/>
      <c r="G294" s="252"/>
      <c r="H294" s="252"/>
      <c r="I294" s="252"/>
      <c r="J294" s="252"/>
      <c r="L294" s="252"/>
      <c r="M294" s="252"/>
      <c r="N294" s="252"/>
      <c r="O294" s="252"/>
      <c r="P294" s="252"/>
    </row>
    <row r="295" spans="1:16">
      <c r="A295" s="252">
        <v>1</v>
      </c>
      <c r="K295" s="377"/>
    </row>
  </sheetData>
  <sheetProtection selectLockedCells="1" selectUnlockedCells="1"/>
  <autoFilter ref="A7:J295" xr:uid="{00000000-0009-0000-0000-000003000000}"/>
  <mergeCells count="4">
    <mergeCell ref="D2:E2"/>
    <mergeCell ref="F2:G2"/>
    <mergeCell ref="D3:E3"/>
    <mergeCell ref="H5:J5"/>
  </mergeCells>
  <printOptions horizontalCentered="1"/>
  <pageMargins left="0.51180555555555551" right="0.11805555555555555" top="0.51180555555555551" bottom="0.51180555555555562" header="0.51180555555555551" footer="0.27569444444444446"/>
  <pageSetup paperSize="9" scale="77" firstPageNumber="0" fitToHeight="4" orientation="portrait" horizontalDpi="300" verticalDpi="300" r:id="rId1"/>
  <headerFooter alignWithMargins="0">
    <oddFooter>&amp;CStrana : &amp;P / &amp;N</oddFooter>
  </headerFooter>
  <rowBreaks count="2" manualBreakCount="2">
    <brk id="41" max="16383" man="1"/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4"/>
  <sheetViews>
    <sheetView zoomScale="115" zoomScaleNormal="115" workbookViewId="0">
      <selection activeCell="F12" sqref="F12"/>
    </sheetView>
  </sheetViews>
  <sheetFormatPr defaultColWidth="9.33203125" defaultRowHeight="12.75"/>
  <cols>
    <col min="1" max="1" width="9.33203125" style="437"/>
    <col min="2" max="2" width="91.83203125" style="387" customWidth="1"/>
    <col min="3" max="3" width="9.33203125" style="387"/>
    <col min="4" max="4" width="13.33203125" style="387" bestFit="1" customWidth="1"/>
    <col min="5" max="5" width="23" style="387" customWidth="1"/>
    <col min="6" max="6" width="18.1640625" style="387" customWidth="1"/>
    <col min="7" max="7" width="66" style="387" customWidth="1"/>
    <col min="8" max="16384" width="9.33203125" style="387"/>
  </cols>
  <sheetData>
    <row r="1" spans="1:7" ht="22.5">
      <c r="A1" s="386" t="s">
        <v>1071</v>
      </c>
      <c r="B1" s="386" t="s">
        <v>52</v>
      </c>
      <c r="C1" s="386" t="s">
        <v>124</v>
      </c>
      <c r="D1" s="386" t="s">
        <v>1072</v>
      </c>
      <c r="E1" s="386" t="s">
        <v>1073</v>
      </c>
      <c r="F1" s="386" t="s">
        <v>1074</v>
      </c>
      <c r="G1" s="386" t="s">
        <v>1075</v>
      </c>
    </row>
    <row r="2" spans="1:7">
      <c r="A2" s="386">
        <v>1</v>
      </c>
      <c r="B2" s="386">
        <v>2</v>
      </c>
      <c r="C2" s="386">
        <v>3</v>
      </c>
      <c r="D2" s="386">
        <v>4</v>
      </c>
      <c r="E2" s="386">
        <v>5</v>
      </c>
      <c r="F2" s="386">
        <v>6</v>
      </c>
      <c r="G2" s="386">
        <v>7</v>
      </c>
    </row>
    <row r="3" spans="1:7">
      <c r="A3" s="388"/>
      <c r="B3" s="389" t="s">
        <v>1076</v>
      </c>
      <c r="C3" s="390"/>
      <c r="D3" s="391"/>
      <c r="E3" s="392"/>
      <c r="F3" s="393"/>
      <c r="G3" s="394"/>
    </row>
    <row r="4" spans="1:7">
      <c r="A4" s="388">
        <v>1</v>
      </c>
      <c r="B4" s="395" t="s">
        <v>1077</v>
      </c>
      <c r="C4" s="396" t="s">
        <v>216</v>
      </c>
      <c r="D4" s="397">
        <v>40</v>
      </c>
      <c r="E4" s="398"/>
      <c r="F4" s="398">
        <f>E4*D4</f>
        <v>0</v>
      </c>
      <c r="G4" s="399"/>
    </row>
    <row r="5" spans="1:7">
      <c r="A5" s="388">
        <v>2</v>
      </c>
      <c r="B5" s="395" t="s">
        <v>1078</v>
      </c>
      <c r="C5" s="396" t="s">
        <v>216</v>
      </c>
      <c r="D5" s="397">
        <v>15</v>
      </c>
      <c r="E5" s="398"/>
      <c r="F5" s="398">
        <f t="shared" ref="F5:F11" si="0">E5*D5</f>
        <v>0</v>
      </c>
      <c r="G5" s="399"/>
    </row>
    <row r="6" spans="1:7">
      <c r="A6" s="388">
        <v>3</v>
      </c>
      <c r="B6" s="395" t="s">
        <v>1079</v>
      </c>
      <c r="C6" s="396" t="s">
        <v>216</v>
      </c>
      <c r="D6" s="397">
        <v>15</v>
      </c>
      <c r="E6" s="398"/>
      <c r="F6" s="398">
        <f t="shared" si="0"/>
        <v>0</v>
      </c>
      <c r="G6" s="399"/>
    </row>
    <row r="7" spans="1:7" ht="25.5">
      <c r="A7" s="681">
        <v>4</v>
      </c>
      <c r="B7" s="682" t="s">
        <v>1080</v>
      </c>
      <c r="C7" s="683" t="s">
        <v>216</v>
      </c>
      <c r="D7" s="684">
        <v>280</v>
      </c>
      <c r="E7" s="685"/>
      <c r="F7" s="685">
        <f t="shared" si="0"/>
        <v>0</v>
      </c>
      <c r="G7" s="399"/>
    </row>
    <row r="8" spans="1:7" ht="25.5">
      <c r="A8" s="388">
        <v>5</v>
      </c>
      <c r="B8" s="400" t="s">
        <v>1081</v>
      </c>
      <c r="C8" s="401" t="s">
        <v>216</v>
      </c>
      <c r="D8" s="397">
        <f>D4</f>
        <v>40</v>
      </c>
      <c r="E8" s="398"/>
      <c r="F8" s="398">
        <f t="shared" si="0"/>
        <v>0</v>
      </c>
      <c r="G8" s="402"/>
    </row>
    <row r="9" spans="1:7" ht="25.5">
      <c r="A9" s="388">
        <v>6</v>
      </c>
      <c r="B9" s="403" t="s">
        <v>1082</v>
      </c>
      <c r="C9" s="401" t="s">
        <v>216</v>
      </c>
      <c r="D9" s="397">
        <f>D5</f>
        <v>15</v>
      </c>
      <c r="E9" s="398"/>
      <c r="F9" s="398">
        <f t="shared" si="0"/>
        <v>0</v>
      </c>
      <c r="G9" s="402"/>
    </row>
    <row r="10" spans="1:7" ht="25.5">
      <c r="A10" s="388">
        <v>7</v>
      </c>
      <c r="B10" s="403" t="s">
        <v>1083</v>
      </c>
      <c r="C10" s="401" t="s">
        <v>216</v>
      </c>
      <c r="D10" s="397">
        <f>D6</f>
        <v>15</v>
      </c>
      <c r="E10" s="398"/>
      <c r="F10" s="398">
        <f t="shared" si="0"/>
        <v>0</v>
      </c>
      <c r="G10" s="402"/>
    </row>
    <row r="11" spans="1:7" ht="25.5">
      <c r="A11" s="388">
        <v>8</v>
      </c>
      <c r="B11" s="686" t="s">
        <v>1084</v>
      </c>
      <c r="C11" s="687" t="s">
        <v>216</v>
      </c>
      <c r="D11" s="684">
        <f>D7</f>
        <v>280</v>
      </c>
      <c r="E11" s="685"/>
      <c r="F11" s="685">
        <f t="shared" si="0"/>
        <v>0</v>
      </c>
      <c r="G11" s="402"/>
    </row>
    <row r="12" spans="1:7">
      <c r="A12" s="388">
        <v>9</v>
      </c>
      <c r="B12" s="395" t="s">
        <v>1085</v>
      </c>
      <c r="C12" s="396" t="s">
        <v>446</v>
      </c>
      <c r="D12" s="404" t="s">
        <v>1086</v>
      </c>
      <c r="E12" s="398"/>
      <c r="F12" s="398"/>
      <c r="G12" s="399"/>
    </row>
    <row r="13" spans="1:7">
      <c r="A13" s="388"/>
      <c r="B13" s="405"/>
      <c r="C13" s="406"/>
      <c r="D13" s="407"/>
      <c r="E13" s="408"/>
      <c r="F13" s="398"/>
      <c r="G13" s="409"/>
    </row>
    <row r="14" spans="1:7">
      <c r="A14" s="388"/>
      <c r="B14" s="410" t="s">
        <v>1087</v>
      </c>
      <c r="C14" s="411"/>
      <c r="D14" s="391"/>
      <c r="E14" s="392"/>
      <c r="F14" s="393"/>
      <c r="G14" s="394"/>
    </row>
    <row r="15" spans="1:7">
      <c r="A15" s="412"/>
      <c r="B15" s="413" t="s">
        <v>1088</v>
      </c>
      <c r="C15" s="414"/>
      <c r="D15" s="415"/>
      <c r="E15" s="416"/>
      <c r="F15" s="416"/>
      <c r="G15" s="409"/>
    </row>
    <row r="16" spans="1:7" ht="25.5">
      <c r="A16" s="412">
        <v>8</v>
      </c>
      <c r="B16" s="417" t="s">
        <v>1089</v>
      </c>
      <c r="C16" s="418" t="s">
        <v>154</v>
      </c>
      <c r="D16" s="397">
        <v>6</v>
      </c>
      <c r="E16" s="419"/>
      <c r="F16" s="420">
        <f>E16*D16</f>
        <v>0</v>
      </c>
      <c r="G16" s="399"/>
    </row>
    <row r="17" spans="1:7">
      <c r="A17" s="412"/>
      <c r="B17" s="413" t="s">
        <v>1090</v>
      </c>
      <c r="C17" s="418"/>
      <c r="D17" s="397"/>
      <c r="E17" s="419"/>
      <c r="F17" s="420"/>
      <c r="G17" s="399"/>
    </row>
    <row r="18" spans="1:7" ht="25.5">
      <c r="A18" s="412">
        <v>9</v>
      </c>
      <c r="B18" s="417" t="s">
        <v>1091</v>
      </c>
      <c r="C18" s="418" t="s">
        <v>154</v>
      </c>
      <c r="D18" s="397">
        <v>1</v>
      </c>
      <c r="E18" s="419"/>
      <c r="F18" s="420">
        <f>E18*D18</f>
        <v>0</v>
      </c>
      <c r="G18" s="399"/>
    </row>
    <row r="19" spans="1:7" ht="25.5">
      <c r="A19" s="412">
        <v>10</v>
      </c>
      <c r="B19" s="417" t="s">
        <v>1092</v>
      </c>
      <c r="C19" s="418" t="s">
        <v>154</v>
      </c>
      <c r="D19" s="397">
        <v>1</v>
      </c>
      <c r="E19" s="419"/>
      <c r="F19" s="420">
        <f t="shared" ref="F19:F24" si="1">E19*D19</f>
        <v>0</v>
      </c>
      <c r="G19" s="399"/>
    </row>
    <row r="20" spans="1:7">
      <c r="A20" s="388"/>
      <c r="B20" s="421" t="s">
        <v>1093</v>
      </c>
      <c r="C20" s="422"/>
      <c r="D20" s="397"/>
      <c r="E20" s="423"/>
      <c r="F20" s="420">
        <f t="shared" si="1"/>
        <v>0</v>
      </c>
      <c r="G20" s="424"/>
    </row>
    <row r="21" spans="1:7">
      <c r="A21" s="388">
        <v>11</v>
      </c>
      <c r="B21" s="405" t="s">
        <v>1094</v>
      </c>
      <c r="C21" s="422" t="s">
        <v>154</v>
      </c>
      <c r="D21" s="397">
        <f>SUM(D16:D19)</f>
        <v>8</v>
      </c>
      <c r="E21" s="423"/>
      <c r="F21" s="420">
        <f t="shared" si="1"/>
        <v>0</v>
      </c>
      <c r="G21" s="424"/>
    </row>
    <row r="22" spans="1:7" ht="25.5">
      <c r="A22" s="388">
        <v>12</v>
      </c>
      <c r="B22" s="403" t="s">
        <v>1095</v>
      </c>
      <c r="C22" s="422" t="s">
        <v>154</v>
      </c>
      <c r="D22" s="397">
        <f>SUM(D16:D16)</f>
        <v>6</v>
      </c>
      <c r="E22" s="423"/>
      <c r="F22" s="420">
        <f t="shared" si="1"/>
        <v>0</v>
      </c>
      <c r="G22" s="424"/>
    </row>
    <row r="23" spans="1:7" ht="25.5">
      <c r="A23" s="388">
        <v>13</v>
      </c>
      <c r="B23" s="403" t="s">
        <v>1096</v>
      </c>
      <c r="C23" s="425" t="s">
        <v>154</v>
      </c>
      <c r="D23" s="397">
        <f>D18+D19</f>
        <v>2</v>
      </c>
      <c r="E23" s="423"/>
      <c r="F23" s="420">
        <f t="shared" si="1"/>
        <v>0</v>
      </c>
      <c r="G23" s="424"/>
    </row>
    <row r="24" spans="1:7">
      <c r="A24" s="388">
        <v>14</v>
      </c>
      <c r="B24" s="403" t="s">
        <v>1097</v>
      </c>
      <c r="C24" s="425" t="s">
        <v>154</v>
      </c>
      <c r="D24" s="397">
        <f>SUM(D22:D23)</f>
        <v>8</v>
      </c>
      <c r="E24" s="408"/>
      <c r="F24" s="420">
        <f t="shared" si="1"/>
        <v>0</v>
      </c>
      <c r="G24" s="399"/>
    </row>
    <row r="25" spans="1:7">
      <c r="A25" s="388"/>
      <c r="B25" s="426"/>
      <c r="C25" s="406"/>
      <c r="D25" s="407"/>
      <c r="E25" s="408"/>
      <c r="F25" s="398"/>
      <c r="G25" s="424"/>
    </row>
    <row r="26" spans="1:7">
      <c r="A26" s="388"/>
      <c r="B26" s="427" t="s">
        <v>122</v>
      </c>
      <c r="C26" s="428"/>
      <c r="D26" s="429"/>
      <c r="E26" s="430"/>
      <c r="F26" s="393"/>
      <c r="G26" s="394"/>
    </row>
    <row r="27" spans="1:7" ht="27.75" customHeight="1">
      <c r="A27" s="388">
        <v>15</v>
      </c>
      <c r="B27" s="405" t="s">
        <v>1098</v>
      </c>
      <c r="C27" s="431" t="s">
        <v>964</v>
      </c>
      <c r="D27" s="432">
        <v>1</v>
      </c>
      <c r="E27" s="408"/>
      <c r="F27" s="408">
        <f>E27</f>
        <v>0</v>
      </c>
      <c r="G27" s="400"/>
    </row>
    <row r="28" spans="1:7" ht="32.25" customHeight="1">
      <c r="A28" s="388">
        <f>A27+1</f>
        <v>16</v>
      </c>
      <c r="B28" s="405" t="s">
        <v>1099</v>
      </c>
      <c r="C28" s="431" t="s">
        <v>964</v>
      </c>
      <c r="D28" s="432">
        <v>1</v>
      </c>
      <c r="E28" s="408"/>
      <c r="F28" s="408">
        <f t="shared" ref="F28:F34" si="2">E28</f>
        <v>0</v>
      </c>
      <c r="G28" s="400"/>
    </row>
    <row r="29" spans="1:7" ht="14.25" customHeight="1">
      <c r="A29" s="388">
        <f t="shared" ref="A29:A34" si="3">A28+1</f>
        <v>17</v>
      </c>
      <c r="B29" s="405" t="s">
        <v>1100</v>
      </c>
      <c r="C29" s="433" t="s">
        <v>964</v>
      </c>
      <c r="D29" s="434">
        <v>1</v>
      </c>
      <c r="E29" s="408"/>
      <c r="F29" s="408">
        <f t="shared" si="2"/>
        <v>0</v>
      </c>
      <c r="G29" s="400"/>
    </row>
    <row r="30" spans="1:7" ht="14.25" customHeight="1">
      <c r="A30" s="388">
        <f t="shared" si="3"/>
        <v>18</v>
      </c>
      <c r="B30" s="405" t="s">
        <v>1101</v>
      </c>
      <c r="C30" s="433" t="s">
        <v>964</v>
      </c>
      <c r="D30" s="434">
        <v>1</v>
      </c>
      <c r="E30" s="408"/>
      <c r="F30" s="408">
        <f t="shared" si="2"/>
        <v>0</v>
      </c>
      <c r="G30" s="400"/>
    </row>
    <row r="31" spans="1:7">
      <c r="A31" s="388">
        <f t="shared" si="3"/>
        <v>19</v>
      </c>
      <c r="B31" s="405" t="s">
        <v>1102</v>
      </c>
      <c r="C31" s="433" t="s">
        <v>1103</v>
      </c>
      <c r="D31" s="434">
        <v>84</v>
      </c>
      <c r="E31" s="408"/>
      <c r="F31" s="408">
        <f t="shared" si="2"/>
        <v>0</v>
      </c>
      <c r="G31" s="400"/>
    </row>
    <row r="32" spans="1:7">
      <c r="A32" s="388">
        <f t="shared" si="3"/>
        <v>20</v>
      </c>
      <c r="B32" s="405" t="s">
        <v>1104</v>
      </c>
      <c r="C32" s="433" t="s">
        <v>964</v>
      </c>
      <c r="D32" s="434">
        <v>1</v>
      </c>
      <c r="E32" s="408"/>
      <c r="F32" s="408">
        <f t="shared" si="2"/>
        <v>0</v>
      </c>
      <c r="G32" s="400"/>
    </row>
    <row r="33" spans="1:7">
      <c r="A33" s="388">
        <f t="shared" si="3"/>
        <v>21</v>
      </c>
      <c r="B33" s="405" t="s">
        <v>1105</v>
      </c>
      <c r="C33" s="433" t="s">
        <v>964</v>
      </c>
      <c r="D33" s="434">
        <v>1</v>
      </c>
      <c r="E33" s="408"/>
      <c r="F33" s="408">
        <f t="shared" si="2"/>
        <v>0</v>
      </c>
      <c r="G33" s="400"/>
    </row>
    <row r="34" spans="1:7" ht="25.5">
      <c r="A34" s="388">
        <f t="shared" si="3"/>
        <v>22</v>
      </c>
      <c r="B34" s="405" t="s">
        <v>1106</v>
      </c>
      <c r="C34" s="433" t="s">
        <v>964</v>
      </c>
      <c r="D34" s="434">
        <v>1</v>
      </c>
      <c r="E34" s="408"/>
      <c r="F34" s="408">
        <f t="shared" si="2"/>
        <v>0</v>
      </c>
      <c r="G34" s="409"/>
    </row>
    <row r="35" spans="1:7">
      <c r="A35" s="388"/>
      <c r="B35" s="409"/>
      <c r="C35" s="388"/>
      <c r="D35" s="407"/>
      <c r="E35" s="435" t="s">
        <v>1107</v>
      </c>
      <c r="F35" s="436">
        <f>SUM(F3:F33)</f>
        <v>0</v>
      </c>
      <c r="G35" s="435"/>
    </row>
    <row r="36" spans="1:7">
      <c r="C36" s="437"/>
      <c r="D36" s="438"/>
    </row>
    <row r="37" spans="1:7" ht="22.5" hidden="1">
      <c r="B37" s="439" t="s">
        <v>1108</v>
      </c>
      <c r="C37" s="439" t="s">
        <v>154</v>
      </c>
      <c r="D37" s="440">
        <v>5</v>
      </c>
      <c r="E37" s="441">
        <v>11000</v>
      </c>
    </row>
    <row r="38" spans="1:7">
      <c r="C38" s="437"/>
      <c r="D38" s="438"/>
    </row>
    <row r="39" spans="1:7">
      <c r="C39" s="437"/>
      <c r="D39" s="438"/>
    </row>
    <row r="40" spans="1:7">
      <c r="C40" s="437"/>
    </row>
    <row r="41" spans="1:7">
      <c r="C41" s="437"/>
    </row>
    <row r="42" spans="1:7">
      <c r="C42" s="437"/>
    </row>
    <row r="43" spans="1:7">
      <c r="C43" s="437"/>
    </row>
    <row r="44" spans="1:7">
      <c r="C44" s="437"/>
    </row>
    <row r="45" spans="1:7">
      <c r="C45" s="437"/>
    </row>
    <row r="46" spans="1:7">
      <c r="C46" s="437"/>
    </row>
    <row r="47" spans="1:7">
      <c r="C47" s="437"/>
    </row>
    <row r="48" spans="1:7">
      <c r="C48" s="437"/>
    </row>
    <row r="49" spans="3:3">
      <c r="C49" s="437"/>
    </row>
    <row r="50" spans="3:3">
      <c r="C50" s="437"/>
    </row>
    <row r="51" spans="3:3">
      <c r="C51" s="437"/>
    </row>
    <row r="52" spans="3:3">
      <c r="C52" s="437"/>
    </row>
    <row r="53" spans="3:3">
      <c r="C53" s="437"/>
    </row>
    <row r="54" spans="3:3">
      <c r="C54" s="437"/>
    </row>
    <row r="55" spans="3:3">
      <c r="C55" s="437"/>
    </row>
    <row r="56" spans="3:3">
      <c r="C56" s="437"/>
    </row>
    <row r="57" spans="3:3">
      <c r="C57" s="437"/>
    </row>
    <row r="58" spans="3:3">
      <c r="C58" s="437"/>
    </row>
    <row r="59" spans="3:3">
      <c r="C59" s="437"/>
    </row>
    <row r="60" spans="3:3">
      <c r="C60" s="437"/>
    </row>
    <row r="61" spans="3:3">
      <c r="C61" s="437"/>
    </row>
    <row r="62" spans="3:3">
      <c r="C62" s="437"/>
    </row>
    <row r="63" spans="3:3">
      <c r="C63" s="437"/>
    </row>
    <row r="64" spans="3:3">
      <c r="C64" s="437"/>
    </row>
    <row r="65" spans="3:3">
      <c r="C65" s="437"/>
    </row>
    <row r="66" spans="3:3">
      <c r="C66" s="437"/>
    </row>
    <row r="67" spans="3:3">
      <c r="C67" s="437"/>
    </row>
    <row r="68" spans="3:3">
      <c r="C68" s="437"/>
    </row>
    <row r="69" spans="3:3">
      <c r="C69" s="437"/>
    </row>
    <row r="70" spans="3:3">
      <c r="C70" s="437"/>
    </row>
    <row r="71" spans="3:3">
      <c r="C71" s="437"/>
    </row>
    <row r="72" spans="3:3">
      <c r="C72" s="437"/>
    </row>
    <row r="73" spans="3:3">
      <c r="C73" s="437"/>
    </row>
    <row r="74" spans="3:3">
      <c r="C74" s="437"/>
    </row>
  </sheetData>
  <pageMargins left="0.7" right="0.7" top="0.78740157499999996" bottom="0.78740157499999996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9"/>
  <sheetViews>
    <sheetView topLeftCell="C1" zoomScaleNormal="100" zoomScaleSheetLayoutView="100" workbookViewId="0">
      <pane ySplit="6" topLeftCell="A21" activePane="bottomLeft" state="frozen"/>
      <selection activeCell="B1" sqref="B1"/>
      <selection pane="bottomLeft" activeCell="I23" sqref="I23"/>
    </sheetView>
  </sheetViews>
  <sheetFormatPr defaultColWidth="9.33203125" defaultRowHeight="12.75"/>
  <cols>
    <col min="1" max="1" width="2.5" style="442" hidden="1" customWidth="1"/>
    <col min="2" max="2" width="2.5" style="442" customWidth="1"/>
    <col min="3" max="3" width="11" style="442" customWidth="1"/>
    <col min="4" max="4" width="0.1640625" style="442" hidden="1" customWidth="1"/>
    <col min="5" max="5" width="106.33203125" style="442" customWidth="1"/>
    <col min="6" max="6" width="4.6640625" style="442" bestFit="1" customWidth="1"/>
    <col min="7" max="7" width="10.83203125" style="442" customWidth="1"/>
    <col min="8" max="8" width="9.33203125" style="442"/>
    <col min="9" max="9" width="16.1640625" style="442" customWidth="1"/>
    <col min="10" max="16384" width="9.33203125" style="442"/>
  </cols>
  <sheetData>
    <row r="1" spans="3:9" ht="25.5">
      <c r="D1" s="443"/>
      <c r="E1" s="444" t="s">
        <v>1109</v>
      </c>
      <c r="F1" s="443"/>
      <c r="G1" s="443"/>
    </row>
    <row r="2" spans="3:9" ht="14.25" customHeight="1" thickBot="1">
      <c r="C2" s="445"/>
      <c r="D2" s="730"/>
      <c r="E2" s="730"/>
      <c r="F2" s="730"/>
      <c r="G2" s="446"/>
    </row>
    <row r="3" spans="3:9" ht="17.25" customHeight="1">
      <c r="C3" s="447"/>
      <c r="D3" s="448" t="s">
        <v>1110</v>
      </c>
      <c r="E3" s="449" t="s">
        <v>1111</v>
      </c>
      <c r="F3" s="447"/>
      <c r="G3" s="447"/>
      <c r="H3" s="450"/>
      <c r="I3" s="450"/>
    </row>
    <row r="4" spans="3:9" ht="13.5" thickBot="1">
      <c r="C4" s="451"/>
      <c r="D4" s="452"/>
      <c r="E4" s="452"/>
      <c r="F4" s="452"/>
      <c r="G4" s="452"/>
    </row>
    <row r="5" spans="3:9" ht="24">
      <c r="C5" s="453" t="s">
        <v>1112</v>
      </c>
      <c r="D5" s="454"/>
      <c r="E5" s="454" t="s">
        <v>1113</v>
      </c>
      <c r="F5" s="454" t="s">
        <v>1114</v>
      </c>
      <c r="G5" s="455" t="s">
        <v>1115</v>
      </c>
      <c r="H5" s="455" t="s">
        <v>1116</v>
      </c>
      <c r="I5" s="456" t="s">
        <v>1117</v>
      </c>
    </row>
    <row r="6" spans="3:9" s="463" customFormat="1">
      <c r="C6" s="457"/>
      <c r="D6" s="458"/>
      <c r="E6" s="458"/>
      <c r="F6" s="459"/>
      <c r="G6" s="460"/>
      <c r="H6" s="461"/>
      <c r="I6" s="462"/>
    </row>
    <row r="7" spans="3:9" s="463" customFormat="1" ht="25.5" customHeight="1">
      <c r="C7" s="464"/>
      <c r="D7" s="465"/>
      <c r="E7" s="466" t="s">
        <v>1118</v>
      </c>
      <c r="F7" s="467"/>
      <c r="G7" s="468"/>
      <c r="H7" s="465"/>
      <c r="I7" s="469"/>
    </row>
    <row r="8" spans="3:9" s="463" customFormat="1">
      <c r="C8" s="470">
        <v>1</v>
      </c>
      <c r="D8" s="461"/>
      <c r="E8" s="471" t="s">
        <v>1119</v>
      </c>
      <c r="F8" s="472" t="s">
        <v>216</v>
      </c>
      <c r="G8" s="473">
        <v>60</v>
      </c>
      <c r="H8" s="474"/>
      <c r="I8" s="475">
        <f t="shared" ref="I8:I46" si="0">G8*H8</f>
        <v>0</v>
      </c>
    </row>
    <row r="9" spans="3:9" s="463" customFormat="1">
      <c r="C9" s="464"/>
      <c r="D9" s="465"/>
      <c r="E9" s="466" t="s">
        <v>1120</v>
      </c>
      <c r="F9" s="467"/>
      <c r="G9" s="468"/>
      <c r="H9" s="465"/>
      <c r="I9" s="469"/>
    </row>
    <row r="10" spans="3:9" s="463" customFormat="1">
      <c r="C10" s="470">
        <v>2</v>
      </c>
      <c r="D10" s="461"/>
      <c r="E10" s="471" t="s">
        <v>1121</v>
      </c>
      <c r="F10" s="472" t="s">
        <v>216</v>
      </c>
      <c r="G10" s="473">
        <v>140</v>
      </c>
      <c r="H10" s="474"/>
      <c r="I10" s="475">
        <f t="shared" si="0"/>
        <v>0</v>
      </c>
    </row>
    <row r="11" spans="3:9" s="463" customFormat="1">
      <c r="C11" s="470">
        <v>3</v>
      </c>
      <c r="D11" s="461"/>
      <c r="E11" s="471" t="s">
        <v>1122</v>
      </c>
      <c r="F11" s="472" t="s">
        <v>216</v>
      </c>
      <c r="G11" s="473">
        <v>860</v>
      </c>
      <c r="H11" s="474"/>
      <c r="I11" s="475">
        <f t="shared" si="0"/>
        <v>0</v>
      </c>
    </row>
    <row r="12" spans="3:9" s="463" customFormat="1">
      <c r="C12" s="470">
        <v>4</v>
      </c>
      <c r="D12" s="461"/>
      <c r="E12" s="471" t="s">
        <v>1123</v>
      </c>
      <c r="F12" s="472" t="s">
        <v>216</v>
      </c>
      <c r="G12" s="473">
        <v>40</v>
      </c>
      <c r="H12" s="474"/>
      <c r="I12" s="475">
        <f t="shared" si="0"/>
        <v>0</v>
      </c>
    </row>
    <row r="13" spans="3:9" s="463" customFormat="1">
      <c r="C13" s="470">
        <v>5</v>
      </c>
      <c r="D13" s="461"/>
      <c r="E13" s="471" t="s">
        <v>1124</v>
      </c>
      <c r="F13" s="472" t="s">
        <v>216</v>
      </c>
      <c r="G13" s="473">
        <v>80</v>
      </c>
      <c r="H13" s="474"/>
      <c r="I13" s="475">
        <f t="shared" si="0"/>
        <v>0</v>
      </c>
    </row>
    <row r="14" spans="3:9" s="463" customFormat="1">
      <c r="C14" s="470">
        <v>6</v>
      </c>
      <c r="D14" s="461"/>
      <c r="E14" s="471" t="s">
        <v>1125</v>
      </c>
      <c r="F14" s="472" t="s">
        <v>216</v>
      </c>
      <c r="G14" s="473">
        <v>40</v>
      </c>
      <c r="H14" s="474"/>
      <c r="I14" s="475">
        <f t="shared" si="0"/>
        <v>0</v>
      </c>
    </row>
    <row r="15" spans="3:9" s="463" customFormat="1">
      <c r="C15" s="470">
        <v>7</v>
      </c>
      <c r="D15" s="461"/>
      <c r="E15" s="471" t="s">
        <v>1126</v>
      </c>
      <c r="F15" s="472" t="s">
        <v>216</v>
      </c>
      <c r="G15" s="473">
        <v>60</v>
      </c>
      <c r="H15" s="474"/>
      <c r="I15" s="475">
        <f t="shared" si="0"/>
        <v>0</v>
      </c>
    </row>
    <row r="16" spans="3:9" s="463" customFormat="1">
      <c r="C16" s="470">
        <v>8</v>
      </c>
      <c r="D16" s="461"/>
      <c r="E16" s="471" t="s">
        <v>1127</v>
      </c>
      <c r="F16" s="472" t="s">
        <v>216</v>
      </c>
      <c r="G16" s="473">
        <v>50</v>
      </c>
      <c r="H16" s="474"/>
      <c r="I16" s="475">
        <f t="shared" si="0"/>
        <v>0</v>
      </c>
    </row>
    <row r="17" spans="3:9" s="463" customFormat="1">
      <c r="C17" s="470">
        <v>8</v>
      </c>
      <c r="D17" s="461"/>
      <c r="E17" s="471" t="s">
        <v>1128</v>
      </c>
      <c r="F17" s="472" t="s">
        <v>216</v>
      </c>
      <c r="G17" s="473">
        <v>50</v>
      </c>
      <c r="H17" s="474"/>
      <c r="I17" s="475">
        <f t="shared" si="0"/>
        <v>0</v>
      </c>
    </row>
    <row r="18" spans="3:9" s="463" customFormat="1">
      <c r="C18" s="470">
        <v>9</v>
      </c>
      <c r="D18" s="461"/>
      <c r="E18" s="471" t="s">
        <v>1129</v>
      </c>
      <c r="F18" s="472" t="s">
        <v>216</v>
      </c>
      <c r="G18" s="473">
        <v>5</v>
      </c>
      <c r="H18" s="474"/>
      <c r="I18" s="475">
        <f t="shared" si="0"/>
        <v>0</v>
      </c>
    </row>
    <row r="19" spans="3:9" s="463" customFormat="1">
      <c r="C19" s="470">
        <v>10</v>
      </c>
      <c r="D19" s="461"/>
      <c r="E19" s="471" t="s">
        <v>1130</v>
      </c>
      <c r="F19" s="472" t="s">
        <v>216</v>
      </c>
      <c r="G19" s="473">
        <v>5</v>
      </c>
      <c r="H19" s="474"/>
      <c r="I19" s="475">
        <f t="shared" si="0"/>
        <v>0</v>
      </c>
    </row>
    <row r="20" spans="3:9" s="463" customFormat="1">
      <c r="C20" s="470">
        <v>11</v>
      </c>
      <c r="D20" s="461"/>
      <c r="E20" s="471" t="s">
        <v>1131</v>
      </c>
      <c r="F20" s="472" t="s">
        <v>216</v>
      </c>
      <c r="G20" s="473">
        <v>20</v>
      </c>
      <c r="H20" s="474"/>
      <c r="I20" s="475">
        <f t="shared" si="0"/>
        <v>0</v>
      </c>
    </row>
    <row r="21" spans="3:9" s="463" customFormat="1">
      <c r="C21" s="470">
        <v>12</v>
      </c>
      <c r="D21" s="461"/>
      <c r="E21" s="476" t="s">
        <v>1132</v>
      </c>
      <c r="F21" s="472" t="s">
        <v>947</v>
      </c>
      <c r="G21" s="473">
        <v>1</v>
      </c>
      <c r="H21" s="474"/>
      <c r="I21" s="475">
        <f t="shared" si="0"/>
        <v>0</v>
      </c>
    </row>
    <row r="22" spans="3:9" s="463" customFormat="1">
      <c r="C22" s="464"/>
      <c r="D22" s="465"/>
      <c r="E22" s="477" t="s">
        <v>1133</v>
      </c>
      <c r="F22" s="467"/>
      <c r="G22" s="468"/>
      <c r="H22" s="478"/>
      <c r="I22" s="479"/>
    </row>
    <row r="23" spans="3:9" s="463" customFormat="1" ht="12.75" customHeight="1">
      <c r="C23" s="470">
        <v>13</v>
      </c>
      <c r="D23" s="461"/>
      <c r="E23" s="480" t="s">
        <v>1134</v>
      </c>
      <c r="F23" s="481" t="s">
        <v>947</v>
      </c>
      <c r="G23" s="482">
        <v>1</v>
      </c>
      <c r="H23" s="474"/>
      <c r="I23" s="475"/>
    </row>
    <row r="24" spans="3:9" s="463" customFormat="1" ht="24">
      <c r="C24" s="464"/>
      <c r="D24" s="465"/>
      <c r="E24" s="483" t="s">
        <v>1135</v>
      </c>
      <c r="F24" s="467"/>
      <c r="G24" s="468"/>
      <c r="H24" s="478"/>
      <c r="I24" s="479"/>
    </row>
    <row r="25" spans="3:9" s="463" customFormat="1" ht="25.5" customHeight="1">
      <c r="C25" s="470">
        <v>14</v>
      </c>
      <c r="D25" s="461"/>
      <c r="E25" s="480" t="s">
        <v>1136</v>
      </c>
      <c r="F25" s="481" t="s">
        <v>947</v>
      </c>
      <c r="G25" s="473">
        <v>23</v>
      </c>
      <c r="H25" s="484"/>
      <c r="I25" s="485">
        <f t="shared" si="0"/>
        <v>0</v>
      </c>
    </row>
    <row r="26" spans="3:9" s="463" customFormat="1">
      <c r="C26" s="470">
        <v>15</v>
      </c>
      <c r="D26" s="461"/>
      <c r="E26" s="486" t="s">
        <v>1137</v>
      </c>
      <c r="F26" s="481" t="s">
        <v>947</v>
      </c>
      <c r="G26" s="473">
        <v>2</v>
      </c>
      <c r="H26" s="474"/>
      <c r="I26" s="475">
        <f t="shared" si="0"/>
        <v>0</v>
      </c>
    </row>
    <row r="27" spans="3:9" s="463" customFormat="1">
      <c r="C27" s="470">
        <v>16</v>
      </c>
      <c r="D27" s="461"/>
      <c r="E27" s="486" t="s">
        <v>1138</v>
      </c>
      <c r="F27" s="481" t="s">
        <v>947</v>
      </c>
      <c r="G27" s="473">
        <v>2</v>
      </c>
      <c r="H27" s="474"/>
      <c r="I27" s="475">
        <f t="shared" si="0"/>
        <v>0</v>
      </c>
    </row>
    <row r="28" spans="3:9" s="463" customFormat="1">
      <c r="C28" s="470">
        <v>17</v>
      </c>
      <c r="D28" s="461"/>
      <c r="E28" s="486" t="s">
        <v>1139</v>
      </c>
      <c r="F28" s="481" t="s">
        <v>947</v>
      </c>
      <c r="G28" s="473">
        <v>7</v>
      </c>
      <c r="H28" s="474"/>
      <c r="I28" s="475">
        <f t="shared" si="0"/>
        <v>0</v>
      </c>
    </row>
    <row r="29" spans="3:9" s="463" customFormat="1">
      <c r="C29" s="470">
        <v>18</v>
      </c>
      <c r="D29" s="461"/>
      <c r="E29" s="486" t="s">
        <v>1140</v>
      </c>
      <c r="F29" s="481" t="s">
        <v>947</v>
      </c>
      <c r="G29" s="473">
        <v>1</v>
      </c>
      <c r="H29" s="474"/>
      <c r="I29" s="475">
        <f t="shared" si="0"/>
        <v>0</v>
      </c>
    </row>
    <row r="30" spans="3:9" s="463" customFormat="1">
      <c r="C30" s="470">
        <v>19</v>
      </c>
      <c r="D30" s="461"/>
      <c r="E30" s="486" t="s">
        <v>1141</v>
      </c>
      <c r="F30" s="481" t="s">
        <v>947</v>
      </c>
      <c r="G30" s="473">
        <v>1</v>
      </c>
      <c r="H30" s="474"/>
      <c r="I30" s="475">
        <f t="shared" si="0"/>
        <v>0</v>
      </c>
    </row>
    <row r="31" spans="3:9" s="463" customFormat="1">
      <c r="C31" s="470">
        <v>20</v>
      </c>
      <c r="D31" s="461"/>
      <c r="E31" s="480" t="s">
        <v>1142</v>
      </c>
      <c r="F31" s="481" t="s">
        <v>216</v>
      </c>
      <c r="G31" s="473">
        <v>20</v>
      </c>
      <c r="H31" s="474"/>
      <c r="I31" s="475">
        <f t="shared" si="0"/>
        <v>0</v>
      </c>
    </row>
    <row r="32" spans="3:9" s="463" customFormat="1">
      <c r="C32" s="470">
        <v>21</v>
      </c>
      <c r="D32" s="461"/>
      <c r="E32" s="486" t="s">
        <v>1143</v>
      </c>
      <c r="F32" s="481" t="s">
        <v>947</v>
      </c>
      <c r="G32" s="473">
        <v>80</v>
      </c>
      <c r="H32" s="474"/>
      <c r="I32" s="475">
        <f t="shared" si="0"/>
        <v>0</v>
      </c>
    </row>
    <row r="33" spans="3:9" s="463" customFormat="1">
      <c r="C33" s="464"/>
      <c r="D33" s="465"/>
      <c r="E33" s="477" t="s">
        <v>1144</v>
      </c>
      <c r="F33" s="467"/>
      <c r="G33" s="487"/>
      <c r="H33" s="478"/>
      <c r="I33" s="479"/>
    </row>
    <row r="34" spans="3:9" s="463" customFormat="1">
      <c r="C34" s="470">
        <v>22</v>
      </c>
      <c r="D34" s="458"/>
      <c r="E34" s="488" t="s">
        <v>1145</v>
      </c>
      <c r="F34" s="488" t="s">
        <v>947</v>
      </c>
      <c r="G34" s="489">
        <v>4</v>
      </c>
      <c r="H34" s="474"/>
      <c r="I34" s="475">
        <f t="shared" si="0"/>
        <v>0</v>
      </c>
    </row>
    <row r="35" spans="3:9" s="463" customFormat="1">
      <c r="C35" s="470">
        <v>23</v>
      </c>
      <c r="D35" s="458"/>
      <c r="E35" s="488" t="s">
        <v>1146</v>
      </c>
      <c r="F35" s="488" t="s">
        <v>947</v>
      </c>
      <c r="G35" s="489">
        <v>1</v>
      </c>
      <c r="H35" s="474"/>
      <c r="I35" s="475">
        <f t="shared" si="0"/>
        <v>0</v>
      </c>
    </row>
    <row r="36" spans="3:9" s="463" customFormat="1">
      <c r="C36" s="490">
        <v>24</v>
      </c>
      <c r="D36" s="491"/>
      <c r="E36" s="492" t="s">
        <v>1147</v>
      </c>
      <c r="F36" s="492" t="s">
        <v>947</v>
      </c>
      <c r="G36" s="493">
        <v>11</v>
      </c>
      <c r="H36" s="494"/>
      <c r="I36" s="495">
        <f t="shared" si="0"/>
        <v>0</v>
      </c>
    </row>
    <row r="37" spans="3:9" s="463" customFormat="1">
      <c r="C37" s="490">
        <v>25</v>
      </c>
      <c r="D37" s="491"/>
      <c r="E37" s="492" t="s">
        <v>1148</v>
      </c>
      <c r="F37" s="492" t="s">
        <v>947</v>
      </c>
      <c r="G37" s="493">
        <v>2</v>
      </c>
      <c r="H37" s="494"/>
      <c r="I37" s="495">
        <f t="shared" si="0"/>
        <v>0</v>
      </c>
    </row>
    <row r="38" spans="3:9" s="463" customFormat="1">
      <c r="C38" s="470">
        <v>26</v>
      </c>
      <c r="D38" s="458"/>
      <c r="E38" s="488" t="s">
        <v>1149</v>
      </c>
      <c r="F38" s="488" t="s">
        <v>947</v>
      </c>
      <c r="G38" s="489">
        <v>1</v>
      </c>
      <c r="H38" s="474"/>
      <c r="I38" s="475">
        <f t="shared" si="0"/>
        <v>0</v>
      </c>
    </row>
    <row r="39" spans="3:9" s="463" customFormat="1">
      <c r="C39" s="470">
        <v>27</v>
      </c>
      <c r="D39" s="458"/>
      <c r="E39" s="488" t="s">
        <v>1150</v>
      </c>
      <c r="F39" s="488" t="s">
        <v>947</v>
      </c>
      <c r="G39" s="489">
        <v>6</v>
      </c>
      <c r="H39" s="474"/>
      <c r="I39" s="475">
        <f t="shared" si="0"/>
        <v>0</v>
      </c>
    </row>
    <row r="40" spans="3:9" s="501" customFormat="1">
      <c r="C40" s="496"/>
      <c r="D40" s="497" t="s">
        <v>1133</v>
      </c>
      <c r="E40" s="498" t="s">
        <v>1151</v>
      </c>
      <c r="F40" s="499"/>
      <c r="G40" s="500"/>
      <c r="H40" s="478"/>
      <c r="I40" s="479"/>
    </row>
    <row r="41" spans="3:9" s="501" customFormat="1" ht="15.75" customHeight="1">
      <c r="C41" s="490">
        <v>28</v>
      </c>
      <c r="D41" s="502"/>
      <c r="E41" s="476" t="s">
        <v>1152</v>
      </c>
      <c r="F41" s="472" t="s">
        <v>886</v>
      </c>
      <c r="G41" s="473">
        <v>10</v>
      </c>
      <c r="H41" s="484"/>
      <c r="I41" s="485">
        <f t="shared" si="0"/>
        <v>0</v>
      </c>
    </row>
    <row r="42" spans="3:9" s="501" customFormat="1">
      <c r="C42" s="490">
        <v>29</v>
      </c>
      <c r="D42" s="502"/>
      <c r="E42" s="471" t="s">
        <v>1153</v>
      </c>
      <c r="F42" s="472" t="s">
        <v>964</v>
      </c>
      <c r="G42" s="473">
        <v>1</v>
      </c>
      <c r="H42" s="474"/>
      <c r="I42" s="475">
        <f t="shared" si="0"/>
        <v>0</v>
      </c>
    </row>
    <row r="43" spans="3:9" s="501" customFormat="1">
      <c r="C43" s="490">
        <v>30</v>
      </c>
      <c r="D43" s="502"/>
      <c r="E43" s="471" t="s">
        <v>1154</v>
      </c>
      <c r="F43" s="472" t="s">
        <v>964</v>
      </c>
      <c r="G43" s="473">
        <v>1</v>
      </c>
      <c r="H43" s="474"/>
      <c r="I43" s="475">
        <f t="shared" si="0"/>
        <v>0</v>
      </c>
    </row>
    <row r="44" spans="3:9" s="501" customFormat="1">
      <c r="C44" s="490">
        <v>31</v>
      </c>
      <c r="D44" s="502"/>
      <c r="E44" s="471" t="s">
        <v>1155</v>
      </c>
      <c r="F44" s="472" t="s">
        <v>886</v>
      </c>
      <c r="G44" s="473">
        <v>80</v>
      </c>
      <c r="H44" s="474"/>
      <c r="I44" s="475">
        <f t="shared" si="0"/>
        <v>0</v>
      </c>
    </row>
    <row r="45" spans="3:9" s="501" customFormat="1">
      <c r="C45" s="490">
        <v>32</v>
      </c>
      <c r="D45" s="502"/>
      <c r="E45" s="471" t="s">
        <v>1156</v>
      </c>
      <c r="F45" s="472" t="s">
        <v>886</v>
      </c>
      <c r="G45" s="473">
        <v>20</v>
      </c>
      <c r="H45" s="474"/>
      <c r="I45" s="475">
        <f t="shared" si="0"/>
        <v>0</v>
      </c>
    </row>
    <row r="46" spans="3:9" s="501" customFormat="1" ht="13.5" thickBot="1">
      <c r="C46" s="503">
        <v>33</v>
      </c>
      <c r="D46" s="504"/>
      <c r="E46" s="505" t="s">
        <v>1157</v>
      </c>
      <c r="F46" s="506" t="s">
        <v>964</v>
      </c>
      <c r="G46" s="507">
        <v>1</v>
      </c>
      <c r="H46" s="508"/>
      <c r="I46" s="509">
        <f t="shared" si="0"/>
        <v>0</v>
      </c>
    </row>
    <row r="47" spans="3:9">
      <c r="C47" s="510"/>
      <c r="D47" s="511"/>
      <c r="E47" s="512"/>
      <c r="F47" s="513"/>
      <c r="G47" s="513"/>
    </row>
    <row r="48" spans="3:9">
      <c r="C48" s="510"/>
      <c r="D48" s="511"/>
    </row>
    <row r="49" spans="3:9" ht="18">
      <c r="C49" s="510"/>
      <c r="D49" s="511"/>
      <c r="E49" s="514" t="s">
        <v>1158</v>
      </c>
      <c r="F49" s="514"/>
      <c r="G49" s="514"/>
      <c r="H49" s="514"/>
      <c r="I49" s="515">
        <f>SUM(I8:I48)</f>
        <v>0</v>
      </c>
    </row>
    <row r="50" spans="3:9">
      <c r="C50" s="510"/>
      <c r="D50" s="511"/>
      <c r="E50" s="512"/>
      <c r="F50" s="513"/>
      <c r="G50" s="513"/>
    </row>
    <row r="51" spans="3:9">
      <c r="C51" s="510"/>
      <c r="D51" s="511"/>
      <c r="E51" s="512"/>
      <c r="F51" s="513"/>
      <c r="G51" s="513"/>
    </row>
    <row r="52" spans="3:9">
      <c r="C52" s="510"/>
      <c r="D52" s="511"/>
      <c r="E52" s="512"/>
      <c r="F52" s="513"/>
      <c r="G52" s="513"/>
    </row>
    <row r="53" spans="3:9">
      <c r="C53" s="510"/>
      <c r="D53" s="511"/>
      <c r="E53" s="512"/>
      <c r="F53" s="513"/>
      <c r="G53" s="513"/>
    </row>
    <row r="54" spans="3:9">
      <c r="C54" s="510"/>
      <c r="D54" s="511"/>
      <c r="E54" s="512"/>
      <c r="F54" s="513"/>
      <c r="G54" s="513"/>
    </row>
    <row r="55" spans="3:9">
      <c r="C55" s="510"/>
      <c r="D55" s="511"/>
      <c r="E55" s="512"/>
      <c r="F55" s="513"/>
      <c r="G55" s="513"/>
    </row>
    <row r="56" spans="3:9">
      <c r="C56" s="510"/>
      <c r="D56" s="511"/>
      <c r="E56" s="512"/>
      <c r="F56" s="513"/>
      <c r="G56" s="513"/>
    </row>
    <row r="57" spans="3:9">
      <c r="C57" s="510"/>
      <c r="D57" s="511"/>
      <c r="E57" s="512"/>
      <c r="F57" s="513"/>
      <c r="G57" s="513"/>
    </row>
    <row r="58" spans="3:9">
      <c r="C58" s="510"/>
      <c r="D58" s="511"/>
      <c r="E58" s="512"/>
      <c r="F58" s="513"/>
      <c r="G58" s="513"/>
    </row>
    <row r="59" spans="3:9">
      <c r="C59" s="510"/>
      <c r="D59" s="511"/>
      <c r="E59" s="512"/>
      <c r="F59" s="513"/>
      <c r="G59" s="513"/>
    </row>
  </sheetData>
  <mergeCells count="1">
    <mergeCell ref="D2:F2"/>
  </mergeCells>
  <printOptions horizontalCentered="1"/>
  <pageMargins left="0" right="0" top="0.47244094488188981" bottom="0.62992125984251968" header="0.35433070866141736" footer="0.31496062992125984"/>
  <pageSetup paperSize="9" scale="80" fitToHeight="0" orientation="portrait" horizontalDpi="4294967293" r:id="rId1"/>
  <headerFooter alignWithMargins="0">
    <oddFooter>&amp;C&amp;P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11"/>
  <sheetViews>
    <sheetView topLeftCell="B4" zoomScale="115" zoomScaleNormal="115" zoomScaleSheetLayoutView="100" workbookViewId="0">
      <selection activeCell="H15" sqref="H15"/>
    </sheetView>
  </sheetViews>
  <sheetFormatPr defaultRowHeight="12.75"/>
  <cols>
    <col min="1" max="1" width="3.5" style="442" customWidth="1"/>
    <col min="2" max="2" width="11.1640625" style="442" customWidth="1"/>
    <col min="3" max="3" width="0.1640625" style="442" hidden="1" customWidth="1"/>
    <col min="4" max="4" width="78.6640625" style="442" customWidth="1"/>
    <col min="5" max="6" width="11.83203125" style="442" customWidth="1"/>
    <col min="7" max="7" width="14.6640625" style="442" customWidth="1"/>
    <col min="8" max="8" width="27.33203125" style="442" customWidth="1"/>
    <col min="9" max="9" width="11.83203125" style="442" bestFit="1" customWidth="1"/>
    <col min="10" max="10" width="9.33203125" style="442"/>
    <col min="11" max="11" width="22.83203125" style="442" customWidth="1"/>
    <col min="12" max="13" width="7.5" style="442" customWidth="1"/>
    <col min="14" max="14" width="7" style="442" customWidth="1"/>
    <col min="15" max="15" width="6.5" style="442" customWidth="1"/>
    <col min="16" max="256" width="9.33203125" style="442"/>
    <col min="257" max="257" width="3.5" style="442" customWidth="1"/>
    <col min="258" max="258" width="11.1640625" style="442" customWidth="1"/>
    <col min="259" max="259" width="0" style="442" hidden="1" customWidth="1"/>
    <col min="260" max="260" width="78.6640625" style="442" customWidth="1"/>
    <col min="261" max="262" width="11.83203125" style="442" customWidth="1"/>
    <col min="263" max="263" width="14.6640625" style="442" customWidth="1"/>
    <col min="264" max="264" width="27.33203125" style="442" customWidth="1"/>
    <col min="265" max="265" width="11.83203125" style="442" bestFit="1" customWidth="1"/>
    <col min="266" max="266" width="9.33203125" style="442"/>
    <col min="267" max="267" width="22.83203125" style="442" customWidth="1"/>
    <col min="268" max="269" width="7.5" style="442" customWidth="1"/>
    <col min="270" max="270" width="7" style="442" customWidth="1"/>
    <col min="271" max="271" width="6.5" style="442" customWidth="1"/>
    <col min="272" max="512" width="9.33203125" style="442"/>
    <col min="513" max="513" width="3.5" style="442" customWidth="1"/>
    <col min="514" max="514" width="11.1640625" style="442" customWidth="1"/>
    <col min="515" max="515" width="0" style="442" hidden="1" customWidth="1"/>
    <col min="516" max="516" width="78.6640625" style="442" customWidth="1"/>
    <col min="517" max="518" width="11.83203125" style="442" customWidth="1"/>
    <col min="519" max="519" width="14.6640625" style="442" customWidth="1"/>
    <col min="520" max="520" width="27.33203125" style="442" customWidth="1"/>
    <col min="521" max="521" width="11.83203125" style="442" bestFit="1" customWidth="1"/>
    <col min="522" max="522" width="9.33203125" style="442"/>
    <col min="523" max="523" width="22.83203125" style="442" customWidth="1"/>
    <col min="524" max="525" width="7.5" style="442" customWidth="1"/>
    <col min="526" max="526" width="7" style="442" customWidth="1"/>
    <col min="527" max="527" width="6.5" style="442" customWidth="1"/>
    <col min="528" max="768" width="9.33203125" style="442"/>
    <col min="769" max="769" width="3.5" style="442" customWidth="1"/>
    <col min="770" max="770" width="11.1640625" style="442" customWidth="1"/>
    <col min="771" max="771" width="0" style="442" hidden="1" customWidth="1"/>
    <col min="772" max="772" width="78.6640625" style="442" customWidth="1"/>
    <col min="773" max="774" width="11.83203125" style="442" customWidth="1"/>
    <col min="775" max="775" width="14.6640625" style="442" customWidth="1"/>
    <col min="776" max="776" width="27.33203125" style="442" customWidth="1"/>
    <col min="777" max="777" width="11.83203125" style="442" bestFit="1" customWidth="1"/>
    <col min="778" max="778" width="9.33203125" style="442"/>
    <col min="779" max="779" width="22.83203125" style="442" customWidth="1"/>
    <col min="780" max="781" width="7.5" style="442" customWidth="1"/>
    <col min="782" max="782" width="7" style="442" customWidth="1"/>
    <col min="783" max="783" width="6.5" style="442" customWidth="1"/>
    <col min="784" max="1024" width="9.33203125" style="442"/>
    <col min="1025" max="1025" width="3.5" style="442" customWidth="1"/>
    <col min="1026" max="1026" width="11.1640625" style="442" customWidth="1"/>
    <col min="1027" max="1027" width="0" style="442" hidden="1" customWidth="1"/>
    <col min="1028" max="1028" width="78.6640625" style="442" customWidth="1"/>
    <col min="1029" max="1030" width="11.83203125" style="442" customWidth="1"/>
    <col min="1031" max="1031" width="14.6640625" style="442" customWidth="1"/>
    <col min="1032" max="1032" width="27.33203125" style="442" customWidth="1"/>
    <col min="1033" max="1033" width="11.83203125" style="442" bestFit="1" customWidth="1"/>
    <col min="1034" max="1034" width="9.33203125" style="442"/>
    <col min="1035" max="1035" width="22.83203125" style="442" customWidth="1"/>
    <col min="1036" max="1037" width="7.5" style="442" customWidth="1"/>
    <col min="1038" max="1038" width="7" style="442" customWidth="1"/>
    <col min="1039" max="1039" width="6.5" style="442" customWidth="1"/>
    <col min="1040" max="1280" width="9.33203125" style="442"/>
    <col min="1281" max="1281" width="3.5" style="442" customWidth="1"/>
    <col min="1282" max="1282" width="11.1640625" style="442" customWidth="1"/>
    <col min="1283" max="1283" width="0" style="442" hidden="1" customWidth="1"/>
    <col min="1284" max="1284" width="78.6640625" style="442" customWidth="1"/>
    <col min="1285" max="1286" width="11.83203125" style="442" customWidth="1"/>
    <col min="1287" max="1287" width="14.6640625" style="442" customWidth="1"/>
    <col min="1288" max="1288" width="27.33203125" style="442" customWidth="1"/>
    <col min="1289" max="1289" width="11.83203125" style="442" bestFit="1" customWidth="1"/>
    <col min="1290" max="1290" width="9.33203125" style="442"/>
    <col min="1291" max="1291" width="22.83203125" style="442" customWidth="1"/>
    <col min="1292" max="1293" width="7.5" style="442" customWidth="1"/>
    <col min="1294" max="1294" width="7" style="442" customWidth="1"/>
    <col min="1295" max="1295" width="6.5" style="442" customWidth="1"/>
    <col min="1296" max="1536" width="9.33203125" style="442"/>
    <col min="1537" max="1537" width="3.5" style="442" customWidth="1"/>
    <col min="1538" max="1538" width="11.1640625" style="442" customWidth="1"/>
    <col min="1539" max="1539" width="0" style="442" hidden="1" customWidth="1"/>
    <col min="1540" max="1540" width="78.6640625" style="442" customWidth="1"/>
    <col min="1541" max="1542" width="11.83203125" style="442" customWidth="1"/>
    <col min="1543" max="1543" width="14.6640625" style="442" customWidth="1"/>
    <col min="1544" max="1544" width="27.33203125" style="442" customWidth="1"/>
    <col min="1545" max="1545" width="11.83203125" style="442" bestFit="1" customWidth="1"/>
    <col min="1546" max="1546" width="9.33203125" style="442"/>
    <col min="1547" max="1547" width="22.83203125" style="442" customWidth="1"/>
    <col min="1548" max="1549" width="7.5" style="442" customWidth="1"/>
    <col min="1550" max="1550" width="7" style="442" customWidth="1"/>
    <col min="1551" max="1551" width="6.5" style="442" customWidth="1"/>
    <col min="1552" max="1792" width="9.33203125" style="442"/>
    <col min="1793" max="1793" width="3.5" style="442" customWidth="1"/>
    <col min="1794" max="1794" width="11.1640625" style="442" customWidth="1"/>
    <col min="1795" max="1795" width="0" style="442" hidden="1" customWidth="1"/>
    <col min="1796" max="1796" width="78.6640625" style="442" customWidth="1"/>
    <col min="1797" max="1798" width="11.83203125" style="442" customWidth="1"/>
    <col min="1799" max="1799" width="14.6640625" style="442" customWidth="1"/>
    <col min="1800" max="1800" width="27.33203125" style="442" customWidth="1"/>
    <col min="1801" max="1801" width="11.83203125" style="442" bestFit="1" customWidth="1"/>
    <col min="1802" max="1802" width="9.33203125" style="442"/>
    <col min="1803" max="1803" width="22.83203125" style="442" customWidth="1"/>
    <col min="1804" max="1805" width="7.5" style="442" customWidth="1"/>
    <col min="1806" max="1806" width="7" style="442" customWidth="1"/>
    <col min="1807" max="1807" width="6.5" style="442" customWidth="1"/>
    <col min="1808" max="2048" width="9.33203125" style="442"/>
    <col min="2049" max="2049" width="3.5" style="442" customWidth="1"/>
    <col min="2050" max="2050" width="11.1640625" style="442" customWidth="1"/>
    <col min="2051" max="2051" width="0" style="442" hidden="1" customWidth="1"/>
    <col min="2052" max="2052" width="78.6640625" style="442" customWidth="1"/>
    <col min="2053" max="2054" width="11.83203125" style="442" customWidth="1"/>
    <col min="2055" max="2055" width="14.6640625" style="442" customWidth="1"/>
    <col min="2056" max="2056" width="27.33203125" style="442" customWidth="1"/>
    <col min="2057" max="2057" width="11.83203125" style="442" bestFit="1" customWidth="1"/>
    <col min="2058" max="2058" width="9.33203125" style="442"/>
    <col min="2059" max="2059" width="22.83203125" style="442" customWidth="1"/>
    <col min="2060" max="2061" width="7.5" style="442" customWidth="1"/>
    <col min="2062" max="2062" width="7" style="442" customWidth="1"/>
    <col min="2063" max="2063" width="6.5" style="442" customWidth="1"/>
    <col min="2064" max="2304" width="9.33203125" style="442"/>
    <col min="2305" max="2305" width="3.5" style="442" customWidth="1"/>
    <col min="2306" max="2306" width="11.1640625" style="442" customWidth="1"/>
    <col min="2307" max="2307" width="0" style="442" hidden="1" customWidth="1"/>
    <col min="2308" max="2308" width="78.6640625" style="442" customWidth="1"/>
    <col min="2309" max="2310" width="11.83203125" style="442" customWidth="1"/>
    <col min="2311" max="2311" width="14.6640625" style="442" customWidth="1"/>
    <col min="2312" max="2312" width="27.33203125" style="442" customWidth="1"/>
    <col min="2313" max="2313" width="11.83203125" style="442" bestFit="1" customWidth="1"/>
    <col min="2314" max="2314" width="9.33203125" style="442"/>
    <col min="2315" max="2315" width="22.83203125" style="442" customWidth="1"/>
    <col min="2316" max="2317" width="7.5" style="442" customWidth="1"/>
    <col min="2318" max="2318" width="7" style="442" customWidth="1"/>
    <col min="2319" max="2319" width="6.5" style="442" customWidth="1"/>
    <col min="2320" max="2560" width="9.33203125" style="442"/>
    <col min="2561" max="2561" width="3.5" style="442" customWidth="1"/>
    <col min="2562" max="2562" width="11.1640625" style="442" customWidth="1"/>
    <col min="2563" max="2563" width="0" style="442" hidden="1" customWidth="1"/>
    <col min="2564" max="2564" width="78.6640625" style="442" customWidth="1"/>
    <col min="2565" max="2566" width="11.83203125" style="442" customWidth="1"/>
    <col min="2567" max="2567" width="14.6640625" style="442" customWidth="1"/>
    <col min="2568" max="2568" width="27.33203125" style="442" customWidth="1"/>
    <col min="2569" max="2569" width="11.83203125" style="442" bestFit="1" customWidth="1"/>
    <col min="2570" max="2570" width="9.33203125" style="442"/>
    <col min="2571" max="2571" width="22.83203125" style="442" customWidth="1"/>
    <col min="2572" max="2573" width="7.5" style="442" customWidth="1"/>
    <col min="2574" max="2574" width="7" style="442" customWidth="1"/>
    <col min="2575" max="2575" width="6.5" style="442" customWidth="1"/>
    <col min="2576" max="2816" width="9.33203125" style="442"/>
    <col min="2817" max="2817" width="3.5" style="442" customWidth="1"/>
    <col min="2818" max="2818" width="11.1640625" style="442" customWidth="1"/>
    <col min="2819" max="2819" width="0" style="442" hidden="1" customWidth="1"/>
    <col min="2820" max="2820" width="78.6640625" style="442" customWidth="1"/>
    <col min="2821" max="2822" width="11.83203125" style="442" customWidth="1"/>
    <col min="2823" max="2823" width="14.6640625" style="442" customWidth="1"/>
    <col min="2824" max="2824" width="27.33203125" style="442" customWidth="1"/>
    <col min="2825" max="2825" width="11.83203125" style="442" bestFit="1" customWidth="1"/>
    <col min="2826" max="2826" width="9.33203125" style="442"/>
    <col min="2827" max="2827" width="22.83203125" style="442" customWidth="1"/>
    <col min="2828" max="2829" width="7.5" style="442" customWidth="1"/>
    <col min="2830" max="2830" width="7" style="442" customWidth="1"/>
    <col min="2831" max="2831" width="6.5" style="442" customWidth="1"/>
    <col min="2832" max="3072" width="9.33203125" style="442"/>
    <col min="3073" max="3073" width="3.5" style="442" customWidth="1"/>
    <col min="3074" max="3074" width="11.1640625" style="442" customWidth="1"/>
    <col min="3075" max="3075" width="0" style="442" hidden="1" customWidth="1"/>
    <col min="3076" max="3076" width="78.6640625" style="442" customWidth="1"/>
    <col min="3077" max="3078" width="11.83203125" style="442" customWidth="1"/>
    <col min="3079" max="3079" width="14.6640625" style="442" customWidth="1"/>
    <col min="3080" max="3080" width="27.33203125" style="442" customWidth="1"/>
    <col min="3081" max="3081" width="11.83203125" style="442" bestFit="1" customWidth="1"/>
    <col min="3082" max="3082" width="9.33203125" style="442"/>
    <col min="3083" max="3083" width="22.83203125" style="442" customWidth="1"/>
    <col min="3084" max="3085" width="7.5" style="442" customWidth="1"/>
    <col min="3086" max="3086" width="7" style="442" customWidth="1"/>
    <col min="3087" max="3087" width="6.5" style="442" customWidth="1"/>
    <col min="3088" max="3328" width="9.33203125" style="442"/>
    <col min="3329" max="3329" width="3.5" style="442" customWidth="1"/>
    <col min="3330" max="3330" width="11.1640625" style="442" customWidth="1"/>
    <col min="3331" max="3331" width="0" style="442" hidden="1" customWidth="1"/>
    <col min="3332" max="3332" width="78.6640625" style="442" customWidth="1"/>
    <col min="3333" max="3334" width="11.83203125" style="442" customWidth="1"/>
    <col min="3335" max="3335" width="14.6640625" style="442" customWidth="1"/>
    <col min="3336" max="3336" width="27.33203125" style="442" customWidth="1"/>
    <col min="3337" max="3337" width="11.83203125" style="442" bestFit="1" customWidth="1"/>
    <col min="3338" max="3338" width="9.33203125" style="442"/>
    <col min="3339" max="3339" width="22.83203125" style="442" customWidth="1"/>
    <col min="3340" max="3341" width="7.5" style="442" customWidth="1"/>
    <col min="3342" max="3342" width="7" style="442" customWidth="1"/>
    <col min="3343" max="3343" width="6.5" style="442" customWidth="1"/>
    <col min="3344" max="3584" width="9.33203125" style="442"/>
    <col min="3585" max="3585" width="3.5" style="442" customWidth="1"/>
    <col min="3586" max="3586" width="11.1640625" style="442" customWidth="1"/>
    <col min="3587" max="3587" width="0" style="442" hidden="1" customWidth="1"/>
    <col min="3588" max="3588" width="78.6640625" style="442" customWidth="1"/>
    <col min="3589" max="3590" width="11.83203125" style="442" customWidth="1"/>
    <col min="3591" max="3591" width="14.6640625" style="442" customWidth="1"/>
    <col min="3592" max="3592" width="27.33203125" style="442" customWidth="1"/>
    <col min="3593" max="3593" width="11.83203125" style="442" bestFit="1" customWidth="1"/>
    <col min="3594" max="3594" width="9.33203125" style="442"/>
    <col min="3595" max="3595" width="22.83203125" style="442" customWidth="1"/>
    <col min="3596" max="3597" width="7.5" style="442" customWidth="1"/>
    <col min="3598" max="3598" width="7" style="442" customWidth="1"/>
    <col min="3599" max="3599" width="6.5" style="442" customWidth="1"/>
    <col min="3600" max="3840" width="9.33203125" style="442"/>
    <col min="3841" max="3841" width="3.5" style="442" customWidth="1"/>
    <col min="3842" max="3842" width="11.1640625" style="442" customWidth="1"/>
    <col min="3843" max="3843" width="0" style="442" hidden="1" customWidth="1"/>
    <col min="3844" max="3844" width="78.6640625" style="442" customWidth="1"/>
    <col min="3845" max="3846" width="11.83203125" style="442" customWidth="1"/>
    <col min="3847" max="3847" width="14.6640625" style="442" customWidth="1"/>
    <col min="3848" max="3848" width="27.33203125" style="442" customWidth="1"/>
    <col min="3849" max="3849" width="11.83203125" style="442" bestFit="1" customWidth="1"/>
    <col min="3850" max="3850" width="9.33203125" style="442"/>
    <col min="3851" max="3851" width="22.83203125" style="442" customWidth="1"/>
    <col min="3852" max="3853" width="7.5" style="442" customWidth="1"/>
    <col min="3854" max="3854" width="7" style="442" customWidth="1"/>
    <col min="3855" max="3855" width="6.5" style="442" customWidth="1"/>
    <col min="3856" max="4096" width="9.33203125" style="442"/>
    <col min="4097" max="4097" width="3.5" style="442" customWidth="1"/>
    <col min="4098" max="4098" width="11.1640625" style="442" customWidth="1"/>
    <col min="4099" max="4099" width="0" style="442" hidden="1" customWidth="1"/>
    <col min="4100" max="4100" width="78.6640625" style="442" customWidth="1"/>
    <col min="4101" max="4102" width="11.83203125" style="442" customWidth="1"/>
    <col min="4103" max="4103" width="14.6640625" style="442" customWidth="1"/>
    <col min="4104" max="4104" width="27.33203125" style="442" customWidth="1"/>
    <col min="4105" max="4105" width="11.83203125" style="442" bestFit="1" customWidth="1"/>
    <col min="4106" max="4106" width="9.33203125" style="442"/>
    <col min="4107" max="4107" width="22.83203125" style="442" customWidth="1"/>
    <col min="4108" max="4109" width="7.5" style="442" customWidth="1"/>
    <col min="4110" max="4110" width="7" style="442" customWidth="1"/>
    <col min="4111" max="4111" width="6.5" style="442" customWidth="1"/>
    <col min="4112" max="4352" width="9.33203125" style="442"/>
    <col min="4353" max="4353" width="3.5" style="442" customWidth="1"/>
    <col min="4354" max="4354" width="11.1640625" style="442" customWidth="1"/>
    <col min="4355" max="4355" width="0" style="442" hidden="1" customWidth="1"/>
    <col min="4356" max="4356" width="78.6640625" style="442" customWidth="1"/>
    <col min="4357" max="4358" width="11.83203125" style="442" customWidth="1"/>
    <col min="4359" max="4359" width="14.6640625" style="442" customWidth="1"/>
    <col min="4360" max="4360" width="27.33203125" style="442" customWidth="1"/>
    <col min="4361" max="4361" width="11.83203125" style="442" bestFit="1" customWidth="1"/>
    <col min="4362" max="4362" width="9.33203125" style="442"/>
    <col min="4363" max="4363" width="22.83203125" style="442" customWidth="1"/>
    <col min="4364" max="4365" width="7.5" style="442" customWidth="1"/>
    <col min="4366" max="4366" width="7" style="442" customWidth="1"/>
    <col min="4367" max="4367" width="6.5" style="442" customWidth="1"/>
    <col min="4368" max="4608" width="9.33203125" style="442"/>
    <col min="4609" max="4609" width="3.5" style="442" customWidth="1"/>
    <col min="4610" max="4610" width="11.1640625" style="442" customWidth="1"/>
    <col min="4611" max="4611" width="0" style="442" hidden="1" customWidth="1"/>
    <col min="4612" max="4612" width="78.6640625" style="442" customWidth="1"/>
    <col min="4613" max="4614" width="11.83203125" style="442" customWidth="1"/>
    <col min="4615" max="4615" width="14.6640625" style="442" customWidth="1"/>
    <col min="4616" max="4616" width="27.33203125" style="442" customWidth="1"/>
    <col min="4617" max="4617" width="11.83203125" style="442" bestFit="1" customWidth="1"/>
    <col min="4618" max="4618" width="9.33203125" style="442"/>
    <col min="4619" max="4619" width="22.83203125" style="442" customWidth="1"/>
    <col min="4620" max="4621" width="7.5" style="442" customWidth="1"/>
    <col min="4622" max="4622" width="7" style="442" customWidth="1"/>
    <col min="4623" max="4623" width="6.5" style="442" customWidth="1"/>
    <col min="4624" max="4864" width="9.33203125" style="442"/>
    <col min="4865" max="4865" width="3.5" style="442" customWidth="1"/>
    <col min="4866" max="4866" width="11.1640625" style="442" customWidth="1"/>
    <col min="4867" max="4867" width="0" style="442" hidden="1" customWidth="1"/>
    <col min="4868" max="4868" width="78.6640625" style="442" customWidth="1"/>
    <col min="4869" max="4870" width="11.83203125" style="442" customWidth="1"/>
    <col min="4871" max="4871" width="14.6640625" style="442" customWidth="1"/>
    <col min="4872" max="4872" width="27.33203125" style="442" customWidth="1"/>
    <col min="4873" max="4873" width="11.83203125" style="442" bestFit="1" customWidth="1"/>
    <col min="4874" max="4874" width="9.33203125" style="442"/>
    <col min="4875" max="4875" width="22.83203125" style="442" customWidth="1"/>
    <col min="4876" max="4877" width="7.5" style="442" customWidth="1"/>
    <col min="4878" max="4878" width="7" style="442" customWidth="1"/>
    <col min="4879" max="4879" width="6.5" style="442" customWidth="1"/>
    <col min="4880" max="5120" width="9.33203125" style="442"/>
    <col min="5121" max="5121" width="3.5" style="442" customWidth="1"/>
    <col min="5122" max="5122" width="11.1640625" style="442" customWidth="1"/>
    <col min="5123" max="5123" width="0" style="442" hidden="1" customWidth="1"/>
    <col min="5124" max="5124" width="78.6640625" style="442" customWidth="1"/>
    <col min="5125" max="5126" width="11.83203125" style="442" customWidth="1"/>
    <col min="5127" max="5127" width="14.6640625" style="442" customWidth="1"/>
    <col min="5128" max="5128" width="27.33203125" style="442" customWidth="1"/>
    <col min="5129" max="5129" width="11.83203125" style="442" bestFit="1" customWidth="1"/>
    <col min="5130" max="5130" width="9.33203125" style="442"/>
    <col min="5131" max="5131" width="22.83203125" style="442" customWidth="1"/>
    <col min="5132" max="5133" width="7.5" style="442" customWidth="1"/>
    <col min="5134" max="5134" width="7" style="442" customWidth="1"/>
    <col min="5135" max="5135" width="6.5" style="442" customWidth="1"/>
    <col min="5136" max="5376" width="9.33203125" style="442"/>
    <col min="5377" max="5377" width="3.5" style="442" customWidth="1"/>
    <col min="5378" max="5378" width="11.1640625" style="442" customWidth="1"/>
    <col min="5379" max="5379" width="0" style="442" hidden="1" customWidth="1"/>
    <col min="5380" max="5380" width="78.6640625" style="442" customWidth="1"/>
    <col min="5381" max="5382" width="11.83203125" style="442" customWidth="1"/>
    <col min="5383" max="5383" width="14.6640625" style="442" customWidth="1"/>
    <col min="5384" max="5384" width="27.33203125" style="442" customWidth="1"/>
    <col min="5385" max="5385" width="11.83203125" style="442" bestFit="1" customWidth="1"/>
    <col min="5386" max="5386" width="9.33203125" style="442"/>
    <col min="5387" max="5387" width="22.83203125" style="442" customWidth="1"/>
    <col min="5388" max="5389" width="7.5" style="442" customWidth="1"/>
    <col min="5390" max="5390" width="7" style="442" customWidth="1"/>
    <col min="5391" max="5391" width="6.5" style="442" customWidth="1"/>
    <col min="5392" max="5632" width="9.33203125" style="442"/>
    <col min="5633" max="5633" width="3.5" style="442" customWidth="1"/>
    <col min="5634" max="5634" width="11.1640625" style="442" customWidth="1"/>
    <col min="5635" max="5635" width="0" style="442" hidden="1" customWidth="1"/>
    <col min="5636" max="5636" width="78.6640625" style="442" customWidth="1"/>
    <col min="5637" max="5638" width="11.83203125" style="442" customWidth="1"/>
    <col min="5639" max="5639" width="14.6640625" style="442" customWidth="1"/>
    <col min="5640" max="5640" width="27.33203125" style="442" customWidth="1"/>
    <col min="5641" max="5641" width="11.83203125" style="442" bestFit="1" customWidth="1"/>
    <col min="5642" max="5642" width="9.33203125" style="442"/>
    <col min="5643" max="5643" width="22.83203125" style="442" customWidth="1"/>
    <col min="5644" max="5645" width="7.5" style="442" customWidth="1"/>
    <col min="5646" max="5646" width="7" style="442" customWidth="1"/>
    <col min="5647" max="5647" width="6.5" style="442" customWidth="1"/>
    <col min="5648" max="5888" width="9.33203125" style="442"/>
    <col min="5889" max="5889" width="3.5" style="442" customWidth="1"/>
    <col min="5890" max="5890" width="11.1640625" style="442" customWidth="1"/>
    <col min="5891" max="5891" width="0" style="442" hidden="1" customWidth="1"/>
    <col min="5892" max="5892" width="78.6640625" style="442" customWidth="1"/>
    <col min="5893" max="5894" width="11.83203125" style="442" customWidth="1"/>
    <col min="5895" max="5895" width="14.6640625" style="442" customWidth="1"/>
    <col min="5896" max="5896" width="27.33203125" style="442" customWidth="1"/>
    <col min="5897" max="5897" width="11.83203125" style="442" bestFit="1" customWidth="1"/>
    <col min="5898" max="5898" width="9.33203125" style="442"/>
    <col min="5899" max="5899" width="22.83203125" style="442" customWidth="1"/>
    <col min="5900" max="5901" width="7.5" style="442" customWidth="1"/>
    <col min="5902" max="5902" width="7" style="442" customWidth="1"/>
    <col min="5903" max="5903" width="6.5" style="442" customWidth="1"/>
    <col min="5904" max="6144" width="9.33203125" style="442"/>
    <col min="6145" max="6145" width="3.5" style="442" customWidth="1"/>
    <col min="6146" max="6146" width="11.1640625" style="442" customWidth="1"/>
    <col min="6147" max="6147" width="0" style="442" hidden="1" customWidth="1"/>
    <col min="6148" max="6148" width="78.6640625" style="442" customWidth="1"/>
    <col min="6149" max="6150" width="11.83203125" style="442" customWidth="1"/>
    <col min="6151" max="6151" width="14.6640625" style="442" customWidth="1"/>
    <col min="6152" max="6152" width="27.33203125" style="442" customWidth="1"/>
    <col min="6153" max="6153" width="11.83203125" style="442" bestFit="1" customWidth="1"/>
    <col min="6154" max="6154" width="9.33203125" style="442"/>
    <col min="6155" max="6155" width="22.83203125" style="442" customWidth="1"/>
    <col min="6156" max="6157" width="7.5" style="442" customWidth="1"/>
    <col min="6158" max="6158" width="7" style="442" customWidth="1"/>
    <col min="6159" max="6159" width="6.5" style="442" customWidth="1"/>
    <col min="6160" max="6400" width="9.33203125" style="442"/>
    <col min="6401" max="6401" width="3.5" style="442" customWidth="1"/>
    <col min="6402" max="6402" width="11.1640625" style="442" customWidth="1"/>
    <col min="6403" max="6403" width="0" style="442" hidden="1" customWidth="1"/>
    <col min="6404" max="6404" width="78.6640625" style="442" customWidth="1"/>
    <col min="6405" max="6406" width="11.83203125" style="442" customWidth="1"/>
    <col min="6407" max="6407" width="14.6640625" style="442" customWidth="1"/>
    <col min="6408" max="6408" width="27.33203125" style="442" customWidth="1"/>
    <col min="6409" max="6409" width="11.83203125" style="442" bestFit="1" customWidth="1"/>
    <col min="6410" max="6410" width="9.33203125" style="442"/>
    <col min="6411" max="6411" width="22.83203125" style="442" customWidth="1"/>
    <col min="6412" max="6413" width="7.5" style="442" customWidth="1"/>
    <col min="6414" max="6414" width="7" style="442" customWidth="1"/>
    <col min="6415" max="6415" width="6.5" style="442" customWidth="1"/>
    <col min="6416" max="6656" width="9.33203125" style="442"/>
    <col min="6657" max="6657" width="3.5" style="442" customWidth="1"/>
    <col min="6658" max="6658" width="11.1640625" style="442" customWidth="1"/>
    <col min="6659" max="6659" width="0" style="442" hidden="1" customWidth="1"/>
    <col min="6660" max="6660" width="78.6640625" style="442" customWidth="1"/>
    <col min="6661" max="6662" width="11.83203125" style="442" customWidth="1"/>
    <col min="6663" max="6663" width="14.6640625" style="442" customWidth="1"/>
    <col min="6664" max="6664" width="27.33203125" style="442" customWidth="1"/>
    <col min="6665" max="6665" width="11.83203125" style="442" bestFit="1" customWidth="1"/>
    <col min="6666" max="6666" width="9.33203125" style="442"/>
    <col min="6667" max="6667" width="22.83203125" style="442" customWidth="1"/>
    <col min="6668" max="6669" width="7.5" style="442" customWidth="1"/>
    <col min="6670" max="6670" width="7" style="442" customWidth="1"/>
    <col min="6671" max="6671" width="6.5" style="442" customWidth="1"/>
    <col min="6672" max="6912" width="9.33203125" style="442"/>
    <col min="6913" max="6913" width="3.5" style="442" customWidth="1"/>
    <col min="6914" max="6914" width="11.1640625" style="442" customWidth="1"/>
    <col min="6915" max="6915" width="0" style="442" hidden="1" customWidth="1"/>
    <col min="6916" max="6916" width="78.6640625" style="442" customWidth="1"/>
    <col min="6917" max="6918" width="11.83203125" style="442" customWidth="1"/>
    <col min="6919" max="6919" width="14.6640625" style="442" customWidth="1"/>
    <col min="6920" max="6920" width="27.33203125" style="442" customWidth="1"/>
    <col min="6921" max="6921" width="11.83203125" style="442" bestFit="1" customWidth="1"/>
    <col min="6922" max="6922" width="9.33203125" style="442"/>
    <col min="6923" max="6923" width="22.83203125" style="442" customWidth="1"/>
    <col min="6924" max="6925" width="7.5" style="442" customWidth="1"/>
    <col min="6926" max="6926" width="7" style="442" customWidth="1"/>
    <col min="6927" max="6927" width="6.5" style="442" customWidth="1"/>
    <col min="6928" max="7168" width="9.33203125" style="442"/>
    <col min="7169" max="7169" width="3.5" style="442" customWidth="1"/>
    <col min="7170" max="7170" width="11.1640625" style="442" customWidth="1"/>
    <col min="7171" max="7171" width="0" style="442" hidden="1" customWidth="1"/>
    <col min="7172" max="7172" width="78.6640625" style="442" customWidth="1"/>
    <col min="7173" max="7174" width="11.83203125" style="442" customWidth="1"/>
    <col min="7175" max="7175" width="14.6640625" style="442" customWidth="1"/>
    <col min="7176" max="7176" width="27.33203125" style="442" customWidth="1"/>
    <col min="7177" max="7177" width="11.83203125" style="442" bestFit="1" customWidth="1"/>
    <col min="7178" max="7178" width="9.33203125" style="442"/>
    <col min="7179" max="7179" width="22.83203125" style="442" customWidth="1"/>
    <col min="7180" max="7181" width="7.5" style="442" customWidth="1"/>
    <col min="7182" max="7182" width="7" style="442" customWidth="1"/>
    <col min="7183" max="7183" width="6.5" style="442" customWidth="1"/>
    <col min="7184" max="7424" width="9.33203125" style="442"/>
    <col min="7425" max="7425" width="3.5" style="442" customWidth="1"/>
    <col min="7426" max="7426" width="11.1640625" style="442" customWidth="1"/>
    <col min="7427" max="7427" width="0" style="442" hidden="1" customWidth="1"/>
    <col min="7428" max="7428" width="78.6640625" style="442" customWidth="1"/>
    <col min="7429" max="7430" width="11.83203125" style="442" customWidth="1"/>
    <col min="7431" max="7431" width="14.6640625" style="442" customWidth="1"/>
    <col min="7432" max="7432" width="27.33203125" style="442" customWidth="1"/>
    <col min="7433" max="7433" width="11.83203125" style="442" bestFit="1" customWidth="1"/>
    <col min="7434" max="7434" width="9.33203125" style="442"/>
    <col min="7435" max="7435" width="22.83203125" style="442" customWidth="1"/>
    <col min="7436" max="7437" width="7.5" style="442" customWidth="1"/>
    <col min="7438" max="7438" width="7" style="442" customWidth="1"/>
    <col min="7439" max="7439" width="6.5" style="442" customWidth="1"/>
    <col min="7440" max="7680" width="9.33203125" style="442"/>
    <col min="7681" max="7681" width="3.5" style="442" customWidth="1"/>
    <col min="7682" max="7682" width="11.1640625" style="442" customWidth="1"/>
    <col min="7683" max="7683" width="0" style="442" hidden="1" customWidth="1"/>
    <col min="7684" max="7684" width="78.6640625" style="442" customWidth="1"/>
    <col min="7685" max="7686" width="11.83203125" style="442" customWidth="1"/>
    <col min="7687" max="7687" width="14.6640625" style="442" customWidth="1"/>
    <col min="7688" max="7688" width="27.33203125" style="442" customWidth="1"/>
    <col min="7689" max="7689" width="11.83203125" style="442" bestFit="1" customWidth="1"/>
    <col min="7690" max="7690" width="9.33203125" style="442"/>
    <col min="7691" max="7691" width="22.83203125" style="442" customWidth="1"/>
    <col min="7692" max="7693" width="7.5" style="442" customWidth="1"/>
    <col min="7694" max="7694" width="7" style="442" customWidth="1"/>
    <col min="7695" max="7695" width="6.5" style="442" customWidth="1"/>
    <col min="7696" max="7936" width="9.33203125" style="442"/>
    <col min="7937" max="7937" width="3.5" style="442" customWidth="1"/>
    <col min="7938" max="7938" width="11.1640625" style="442" customWidth="1"/>
    <col min="7939" max="7939" width="0" style="442" hidden="1" customWidth="1"/>
    <col min="7940" max="7940" width="78.6640625" style="442" customWidth="1"/>
    <col min="7941" max="7942" width="11.83203125" style="442" customWidth="1"/>
    <col min="7943" max="7943" width="14.6640625" style="442" customWidth="1"/>
    <col min="7944" max="7944" width="27.33203125" style="442" customWidth="1"/>
    <col min="7945" max="7945" width="11.83203125" style="442" bestFit="1" customWidth="1"/>
    <col min="7946" max="7946" width="9.33203125" style="442"/>
    <col min="7947" max="7947" width="22.83203125" style="442" customWidth="1"/>
    <col min="7948" max="7949" width="7.5" style="442" customWidth="1"/>
    <col min="7950" max="7950" width="7" style="442" customWidth="1"/>
    <col min="7951" max="7951" width="6.5" style="442" customWidth="1"/>
    <col min="7952" max="8192" width="9.33203125" style="442"/>
    <col min="8193" max="8193" width="3.5" style="442" customWidth="1"/>
    <col min="8194" max="8194" width="11.1640625" style="442" customWidth="1"/>
    <col min="8195" max="8195" width="0" style="442" hidden="1" customWidth="1"/>
    <col min="8196" max="8196" width="78.6640625" style="442" customWidth="1"/>
    <col min="8197" max="8198" width="11.83203125" style="442" customWidth="1"/>
    <col min="8199" max="8199" width="14.6640625" style="442" customWidth="1"/>
    <col min="8200" max="8200" width="27.33203125" style="442" customWidth="1"/>
    <col min="8201" max="8201" width="11.83203125" style="442" bestFit="1" customWidth="1"/>
    <col min="8202" max="8202" width="9.33203125" style="442"/>
    <col min="8203" max="8203" width="22.83203125" style="442" customWidth="1"/>
    <col min="8204" max="8205" width="7.5" style="442" customWidth="1"/>
    <col min="8206" max="8206" width="7" style="442" customWidth="1"/>
    <col min="8207" max="8207" width="6.5" style="442" customWidth="1"/>
    <col min="8208" max="8448" width="9.33203125" style="442"/>
    <col min="8449" max="8449" width="3.5" style="442" customWidth="1"/>
    <col min="8450" max="8450" width="11.1640625" style="442" customWidth="1"/>
    <col min="8451" max="8451" width="0" style="442" hidden="1" customWidth="1"/>
    <col min="8452" max="8452" width="78.6640625" style="442" customWidth="1"/>
    <col min="8453" max="8454" width="11.83203125" style="442" customWidth="1"/>
    <col min="8455" max="8455" width="14.6640625" style="442" customWidth="1"/>
    <col min="8456" max="8456" width="27.33203125" style="442" customWidth="1"/>
    <col min="8457" max="8457" width="11.83203125" style="442" bestFit="1" customWidth="1"/>
    <col min="8458" max="8458" width="9.33203125" style="442"/>
    <col min="8459" max="8459" width="22.83203125" style="442" customWidth="1"/>
    <col min="8460" max="8461" width="7.5" style="442" customWidth="1"/>
    <col min="8462" max="8462" width="7" style="442" customWidth="1"/>
    <col min="8463" max="8463" width="6.5" style="442" customWidth="1"/>
    <col min="8464" max="8704" width="9.33203125" style="442"/>
    <col min="8705" max="8705" width="3.5" style="442" customWidth="1"/>
    <col min="8706" max="8706" width="11.1640625" style="442" customWidth="1"/>
    <col min="8707" max="8707" width="0" style="442" hidden="1" customWidth="1"/>
    <col min="8708" max="8708" width="78.6640625" style="442" customWidth="1"/>
    <col min="8709" max="8710" width="11.83203125" style="442" customWidth="1"/>
    <col min="8711" max="8711" width="14.6640625" style="442" customWidth="1"/>
    <col min="8712" max="8712" width="27.33203125" style="442" customWidth="1"/>
    <col min="8713" max="8713" width="11.83203125" style="442" bestFit="1" customWidth="1"/>
    <col min="8714" max="8714" width="9.33203125" style="442"/>
    <col min="8715" max="8715" width="22.83203125" style="442" customWidth="1"/>
    <col min="8716" max="8717" width="7.5" style="442" customWidth="1"/>
    <col min="8718" max="8718" width="7" style="442" customWidth="1"/>
    <col min="8719" max="8719" width="6.5" style="442" customWidth="1"/>
    <col min="8720" max="8960" width="9.33203125" style="442"/>
    <col min="8961" max="8961" width="3.5" style="442" customWidth="1"/>
    <col min="8962" max="8962" width="11.1640625" style="442" customWidth="1"/>
    <col min="8963" max="8963" width="0" style="442" hidden="1" customWidth="1"/>
    <col min="8964" max="8964" width="78.6640625" style="442" customWidth="1"/>
    <col min="8965" max="8966" width="11.83203125" style="442" customWidth="1"/>
    <col min="8967" max="8967" width="14.6640625" style="442" customWidth="1"/>
    <col min="8968" max="8968" width="27.33203125" style="442" customWidth="1"/>
    <col min="8969" max="8969" width="11.83203125" style="442" bestFit="1" customWidth="1"/>
    <col min="8970" max="8970" width="9.33203125" style="442"/>
    <col min="8971" max="8971" width="22.83203125" style="442" customWidth="1"/>
    <col min="8972" max="8973" width="7.5" style="442" customWidth="1"/>
    <col min="8974" max="8974" width="7" style="442" customWidth="1"/>
    <col min="8975" max="8975" width="6.5" style="442" customWidth="1"/>
    <col min="8976" max="9216" width="9.33203125" style="442"/>
    <col min="9217" max="9217" width="3.5" style="442" customWidth="1"/>
    <col min="9218" max="9218" width="11.1640625" style="442" customWidth="1"/>
    <col min="9219" max="9219" width="0" style="442" hidden="1" customWidth="1"/>
    <col min="9220" max="9220" width="78.6640625" style="442" customWidth="1"/>
    <col min="9221" max="9222" width="11.83203125" style="442" customWidth="1"/>
    <col min="9223" max="9223" width="14.6640625" style="442" customWidth="1"/>
    <col min="9224" max="9224" width="27.33203125" style="442" customWidth="1"/>
    <col min="9225" max="9225" width="11.83203125" style="442" bestFit="1" customWidth="1"/>
    <col min="9226" max="9226" width="9.33203125" style="442"/>
    <col min="9227" max="9227" width="22.83203125" style="442" customWidth="1"/>
    <col min="9228" max="9229" width="7.5" style="442" customWidth="1"/>
    <col min="9230" max="9230" width="7" style="442" customWidth="1"/>
    <col min="9231" max="9231" width="6.5" style="442" customWidth="1"/>
    <col min="9232" max="9472" width="9.33203125" style="442"/>
    <col min="9473" max="9473" width="3.5" style="442" customWidth="1"/>
    <col min="9474" max="9474" width="11.1640625" style="442" customWidth="1"/>
    <col min="9475" max="9475" width="0" style="442" hidden="1" customWidth="1"/>
    <col min="9476" max="9476" width="78.6640625" style="442" customWidth="1"/>
    <col min="9477" max="9478" width="11.83203125" style="442" customWidth="1"/>
    <col min="9479" max="9479" width="14.6640625" style="442" customWidth="1"/>
    <col min="9480" max="9480" width="27.33203125" style="442" customWidth="1"/>
    <col min="9481" max="9481" width="11.83203125" style="442" bestFit="1" customWidth="1"/>
    <col min="9482" max="9482" width="9.33203125" style="442"/>
    <col min="9483" max="9483" width="22.83203125" style="442" customWidth="1"/>
    <col min="9484" max="9485" width="7.5" style="442" customWidth="1"/>
    <col min="9486" max="9486" width="7" style="442" customWidth="1"/>
    <col min="9487" max="9487" width="6.5" style="442" customWidth="1"/>
    <col min="9488" max="9728" width="9.33203125" style="442"/>
    <col min="9729" max="9729" width="3.5" style="442" customWidth="1"/>
    <col min="9730" max="9730" width="11.1640625" style="442" customWidth="1"/>
    <col min="9731" max="9731" width="0" style="442" hidden="1" customWidth="1"/>
    <col min="9732" max="9732" width="78.6640625" style="442" customWidth="1"/>
    <col min="9733" max="9734" width="11.83203125" style="442" customWidth="1"/>
    <col min="9735" max="9735" width="14.6640625" style="442" customWidth="1"/>
    <col min="9736" max="9736" width="27.33203125" style="442" customWidth="1"/>
    <col min="9737" max="9737" width="11.83203125" style="442" bestFit="1" customWidth="1"/>
    <col min="9738" max="9738" width="9.33203125" style="442"/>
    <col min="9739" max="9739" width="22.83203125" style="442" customWidth="1"/>
    <col min="9740" max="9741" width="7.5" style="442" customWidth="1"/>
    <col min="9742" max="9742" width="7" style="442" customWidth="1"/>
    <col min="9743" max="9743" width="6.5" style="442" customWidth="1"/>
    <col min="9744" max="9984" width="9.33203125" style="442"/>
    <col min="9985" max="9985" width="3.5" style="442" customWidth="1"/>
    <col min="9986" max="9986" width="11.1640625" style="442" customWidth="1"/>
    <col min="9987" max="9987" width="0" style="442" hidden="1" customWidth="1"/>
    <col min="9988" max="9988" width="78.6640625" style="442" customWidth="1"/>
    <col min="9989" max="9990" width="11.83203125" style="442" customWidth="1"/>
    <col min="9991" max="9991" width="14.6640625" style="442" customWidth="1"/>
    <col min="9992" max="9992" width="27.33203125" style="442" customWidth="1"/>
    <col min="9993" max="9993" width="11.83203125" style="442" bestFit="1" customWidth="1"/>
    <col min="9994" max="9994" width="9.33203125" style="442"/>
    <col min="9995" max="9995" width="22.83203125" style="442" customWidth="1"/>
    <col min="9996" max="9997" width="7.5" style="442" customWidth="1"/>
    <col min="9998" max="9998" width="7" style="442" customWidth="1"/>
    <col min="9999" max="9999" width="6.5" style="442" customWidth="1"/>
    <col min="10000" max="10240" width="9.33203125" style="442"/>
    <col min="10241" max="10241" width="3.5" style="442" customWidth="1"/>
    <col min="10242" max="10242" width="11.1640625" style="442" customWidth="1"/>
    <col min="10243" max="10243" width="0" style="442" hidden="1" customWidth="1"/>
    <col min="10244" max="10244" width="78.6640625" style="442" customWidth="1"/>
    <col min="10245" max="10246" width="11.83203125" style="442" customWidth="1"/>
    <col min="10247" max="10247" width="14.6640625" style="442" customWidth="1"/>
    <col min="10248" max="10248" width="27.33203125" style="442" customWidth="1"/>
    <col min="10249" max="10249" width="11.83203125" style="442" bestFit="1" customWidth="1"/>
    <col min="10250" max="10250" width="9.33203125" style="442"/>
    <col min="10251" max="10251" width="22.83203125" style="442" customWidth="1"/>
    <col min="10252" max="10253" width="7.5" style="442" customWidth="1"/>
    <col min="10254" max="10254" width="7" style="442" customWidth="1"/>
    <col min="10255" max="10255" width="6.5" style="442" customWidth="1"/>
    <col min="10256" max="10496" width="9.33203125" style="442"/>
    <col min="10497" max="10497" width="3.5" style="442" customWidth="1"/>
    <col min="10498" max="10498" width="11.1640625" style="442" customWidth="1"/>
    <col min="10499" max="10499" width="0" style="442" hidden="1" customWidth="1"/>
    <col min="10500" max="10500" width="78.6640625" style="442" customWidth="1"/>
    <col min="10501" max="10502" width="11.83203125" style="442" customWidth="1"/>
    <col min="10503" max="10503" width="14.6640625" style="442" customWidth="1"/>
    <col min="10504" max="10504" width="27.33203125" style="442" customWidth="1"/>
    <col min="10505" max="10505" width="11.83203125" style="442" bestFit="1" customWidth="1"/>
    <col min="10506" max="10506" width="9.33203125" style="442"/>
    <col min="10507" max="10507" width="22.83203125" style="442" customWidth="1"/>
    <col min="10508" max="10509" width="7.5" style="442" customWidth="1"/>
    <col min="10510" max="10510" width="7" style="442" customWidth="1"/>
    <col min="10511" max="10511" width="6.5" style="442" customWidth="1"/>
    <col min="10512" max="10752" width="9.33203125" style="442"/>
    <col min="10753" max="10753" width="3.5" style="442" customWidth="1"/>
    <col min="10754" max="10754" width="11.1640625" style="442" customWidth="1"/>
    <col min="10755" max="10755" width="0" style="442" hidden="1" customWidth="1"/>
    <col min="10756" max="10756" width="78.6640625" style="442" customWidth="1"/>
    <col min="10757" max="10758" width="11.83203125" style="442" customWidth="1"/>
    <col min="10759" max="10759" width="14.6640625" style="442" customWidth="1"/>
    <col min="10760" max="10760" width="27.33203125" style="442" customWidth="1"/>
    <col min="10761" max="10761" width="11.83203125" style="442" bestFit="1" customWidth="1"/>
    <col min="10762" max="10762" width="9.33203125" style="442"/>
    <col min="10763" max="10763" width="22.83203125" style="442" customWidth="1"/>
    <col min="10764" max="10765" width="7.5" style="442" customWidth="1"/>
    <col min="10766" max="10766" width="7" style="442" customWidth="1"/>
    <col min="10767" max="10767" width="6.5" style="442" customWidth="1"/>
    <col min="10768" max="11008" width="9.33203125" style="442"/>
    <col min="11009" max="11009" width="3.5" style="442" customWidth="1"/>
    <col min="11010" max="11010" width="11.1640625" style="442" customWidth="1"/>
    <col min="11011" max="11011" width="0" style="442" hidden="1" customWidth="1"/>
    <col min="11012" max="11012" width="78.6640625" style="442" customWidth="1"/>
    <col min="11013" max="11014" width="11.83203125" style="442" customWidth="1"/>
    <col min="11015" max="11015" width="14.6640625" style="442" customWidth="1"/>
    <col min="11016" max="11016" width="27.33203125" style="442" customWidth="1"/>
    <col min="11017" max="11017" width="11.83203125" style="442" bestFit="1" customWidth="1"/>
    <col min="11018" max="11018" width="9.33203125" style="442"/>
    <col min="11019" max="11019" width="22.83203125" style="442" customWidth="1"/>
    <col min="11020" max="11021" width="7.5" style="442" customWidth="1"/>
    <col min="11022" max="11022" width="7" style="442" customWidth="1"/>
    <col min="11023" max="11023" width="6.5" style="442" customWidth="1"/>
    <col min="11024" max="11264" width="9.33203125" style="442"/>
    <col min="11265" max="11265" width="3.5" style="442" customWidth="1"/>
    <col min="11266" max="11266" width="11.1640625" style="442" customWidth="1"/>
    <col min="11267" max="11267" width="0" style="442" hidden="1" customWidth="1"/>
    <col min="11268" max="11268" width="78.6640625" style="442" customWidth="1"/>
    <col min="11269" max="11270" width="11.83203125" style="442" customWidth="1"/>
    <col min="11271" max="11271" width="14.6640625" style="442" customWidth="1"/>
    <col min="11272" max="11272" width="27.33203125" style="442" customWidth="1"/>
    <col min="11273" max="11273" width="11.83203125" style="442" bestFit="1" customWidth="1"/>
    <col min="11274" max="11274" width="9.33203125" style="442"/>
    <col min="11275" max="11275" width="22.83203125" style="442" customWidth="1"/>
    <col min="11276" max="11277" width="7.5" style="442" customWidth="1"/>
    <col min="11278" max="11278" width="7" style="442" customWidth="1"/>
    <col min="11279" max="11279" width="6.5" style="442" customWidth="1"/>
    <col min="11280" max="11520" width="9.33203125" style="442"/>
    <col min="11521" max="11521" width="3.5" style="442" customWidth="1"/>
    <col min="11522" max="11522" width="11.1640625" style="442" customWidth="1"/>
    <col min="11523" max="11523" width="0" style="442" hidden="1" customWidth="1"/>
    <col min="11524" max="11524" width="78.6640625" style="442" customWidth="1"/>
    <col min="11525" max="11526" width="11.83203125" style="442" customWidth="1"/>
    <col min="11527" max="11527" width="14.6640625" style="442" customWidth="1"/>
    <col min="11528" max="11528" width="27.33203125" style="442" customWidth="1"/>
    <col min="11529" max="11529" width="11.83203125" style="442" bestFit="1" customWidth="1"/>
    <col min="11530" max="11530" width="9.33203125" style="442"/>
    <col min="11531" max="11531" width="22.83203125" style="442" customWidth="1"/>
    <col min="11532" max="11533" width="7.5" style="442" customWidth="1"/>
    <col min="11534" max="11534" width="7" style="442" customWidth="1"/>
    <col min="11535" max="11535" width="6.5" style="442" customWidth="1"/>
    <col min="11536" max="11776" width="9.33203125" style="442"/>
    <col min="11777" max="11777" width="3.5" style="442" customWidth="1"/>
    <col min="11778" max="11778" width="11.1640625" style="442" customWidth="1"/>
    <col min="11779" max="11779" width="0" style="442" hidden="1" customWidth="1"/>
    <col min="11780" max="11780" width="78.6640625" style="442" customWidth="1"/>
    <col min="11781" max="11782" width="11.83203125" style="442" customWidth="1"/>
    <col min="11783" max="11783" width="14.6640625" style="442" customWidth="1"/>
    <col min="11784" max="11784" width="27.33203125" style="442" customWidth="1"/>
    <col min="11785" max="11785" width="11.83203125" style="442" bestFit="1" customWidth="1"/>
    <col min="11786" max="11786" width="9.33203125" style="442"/>
    <col min="11787" max="11787" width="22.83203125" style="442" customWidth="1"/>
    <col min="11788" max="11789" width="7.5" style="442" customWidth="1"/>
    <col min="11790" max="11790" width="7" style="442" customWidth="1"/>
    <col min="11791" max="11791" width="6.5" style="442" customWidth="1"/>
    <col min="11792" max="12032" width="9.33203125" style="442"/>
    <col min="12033" max="12033" width="3.5" style="442" customWidth="1"/>
    <col min="12034" max="12034" width="11.1640625" style="442" customWidth="1"/>
    <col min="12035" max="12035" width="0" style="442" hidden="1" customWidth="1"/>
    <col min="12036" max="12036" width="78.6640625" style="442" customWidth="1"/>
    <col min="12037" max="12038" width="11.83203125" style="442" customWidth="1"/>
    <col min="12039" max="12039" width="14.6640625" style="442" customWidth="1"/>
    <col min="12040" max="12040" width="27.33203125" style="442" customWidth="1"/>
    <col min="12041" max="12041" width="11.83203125" style="442" bestFit="1" customWidth="1"/>
    <col min="12042" max="12042" width="9.33203125" style="442"/>
    <col min="12043" max="12043" width="22.83203125" style="442" customWidth="1"/>
    <col min="12044" max="12045" width="7.5" style="442" customWidth="1"/>
    <col min="12046" max="12046" width="7" style="442" customWidth="1"/>
    <col min="12047" max="12047" width="6.5" style="442" customWidth="1"/>
    <col min="12048" max="12288" width="9.33203125" style="442"/>
    <col min="12289" max="12289" width="3.5" style="442" customWidth="1"/>
    <col min="12290" max="12290" width="11.1640625" style="442" customWidth="1"/>
    <col min="12291" max="12291" width="0" style="442" hidden="1" customWidth="1"/>
    <col min="12292" max="12292" width="78.6640625" style="442" customWidth="1"/>
    <col min="12293" max="12294" width="11.83203125" style="442" customWidth="1"/>
    <col min="12295" max="12295" width="14.6640625" style="442" customWidth="1"/>
    <col min="12296" max="12296" width="27.33203125" style="442" customWidth="1"/>
    <col min="12297" max="12297" width="11.83203125" style="442" bestFit="1" customWidth="1"/>
    <col min="12298" max="12298" width="9.33203125" style="442"/>
    <col min="12299" max="12299" width="22.83203125" style="442" customWidth="1"/>
    <col min="12300" max="12301" width="7.5" style="442" customWidth="1"/>
    <col min="12302" max="12302" width="7" style="442" customWidth="1"/>
    <col min="12303" max="12303" width="6.5" style="442" customWidth="1"/>
    <col min="12304" max="12544" width="9.33203125" style="442"/>
    <col min="12545" max="12545" width="3.5" style="442" customWidth="1"/>
    <col min="12546" max="12546" width="11.1640625" style="442" customWidth="1"/>
    <col min="12547" max="12547" width="0" style="442" hidden="1" customWidth="1"/>
    <col min="12548" max="12548" width="78.6640625" style="442" customWidth="1"/>
    <col min="12549" max="12550" width="11.83203125" style="442" customWidth="1"/>
    <col min="12551" max="12551" width="14.6640625" style="442" customWidth="1"/>
    <col min="12552" max="12552" width="27.33203125" style="442" customWidth="1"/>
    <col min="12553" max="12553" width="11.83203125" style="442" bestFit="1" customWidth="1"/>
    <col min="12554" max="12554" width="9.33203125" style="442"/>
    <col min="12555" max="12555" width="22.83203125" style="442" customWidth="1"/>
    <col min="12556" max="12557" width="7.5" style="442" customWidth="1"/>
    <col min="12558" max="12558" width="7" style="442" customWidth="1"/>
    <col min="12559" max="12559" width="6.5" style="442" customWidth="1"/>
    <col min="12560" max="12800" width="9.33203125" style="442"/>
    <col min="12801" max="12801" width="3.5" style="442" customWidth="1"/>
    <col min="12802" max="12802" width="11.1640625" style="442" customWidth="1"/>
    <col min="12803" max="12803" width="0" style="442" hidden="1" customWidth="1"/>
    <col min="12804" max="12804" width="78.6640625" style="442" customWidth="1"/>
    <col min="12805" max="12806" width="11.83203125" style="442" customWidth="1"/>
    <col min="12807" max="12807" width="14.6640625" style="442" customWidth="1"/>
    <col min="12808" max="12808" width="27.33203125" style="442" customWidth="1"/>
    <col min="12809" max="12809" width="11.83203125" style="442" bestFit="1" customWidth="1"/>
    <col min="12810" max="12810" width="9.33203125" style="442"/>
    <col min="12811" max="12811" width="22.83203125" style="442" customWidth="1"/>
    <col min="12812" max="12813" width="7.5" style="442" customWidth="1"/>
    <col min="12814" max="12814" width="7" style="442" customWidth="1"/>
    <col min="12815" max="12815" width="6.5" style="442" customWidth="1"/>
    <col min="12816" max="13056" width="9.33203125" style="442"/>
    <col min="13057" max="13057" width="3.5" style="442" customWidth="1"/>
    <col min="13058" max="13058" width="11.1640625" style="442" customWidth="1"/>
    <col min="13059" max="13059" width="0" style="442" hidden="1" customWidth="1"/>
    <col min="13060" max="13060" width="78.6640625" style="442" customWidth="1"/>
    <col min="13061" max="13062" width="11.83203125" style="442" customWidth="1"/>
    <col min="13063" max="13063" width="14.6640625" style="442" customWidth="1"/>
    <col min="13064" max="13064" width="27.33203125" style="442" customWidth="1"/>
    <col min="13065" max="13065" width="11.83203125" style="442" bestFit="1" customWidth="1"/>
    <col min="13066" max="13066" width="9.33203125" style="442"/>
    <col min="13067" max="13067" width="22.83203125" style="442" customWidth="1"/>
    <col min="13068" max="13069" width="7.5" style="442" customWidth="1"/>
    <col min="13070" max="13070" width="7" style="442" customWidth="1"/>
    <col min="13071" max="13071" width="6.5" style="442" customWidth="1"/>
    <col min="13072" max="13312" width="9.33203125" style="442"/>
    <col min="13313" max="13313" width="3.5" style="442" customWidth="1"/>
    <col min="13314" max="13314" width="11.1640625" style="442" customWidth="1"/>
    <col min="13315" max="13315" width="0" style="442" hidden="1" customWidth="1"/>
    <col min="13316" max="13316" width="78.6640625" style="442" customWidth="1"/>
    <col min="13317" max="13318" width="11.83203125" style="442" customWidth="1"/>
    <col min="13319" max="13319" width="14.6640625" style="442" customWidth="1"/>
    <col min="13320" max="13320" width="27.33203125" style="442" customWidth="1"/>
    <col min="13321" max="13321" width="11.83203125" style="442" bestFit="1" customWidth="1"/>
    <col min="13322" max="13322" width="9.33203125" style="442"/>
    <col min="13323" max="13323" width="22.83203125" style="442" customWidth="1"/>
    <col min="13324" max="13325" width="7.5" style="442" customWidth="1"/>
    <col min="13326" max="13326" width="7" style="442" customWidth="1"/>
    <col min="13327" max="13327" width="6.5" style="442" customWidth="1"/>
    <col min="13328" max="13568" width="9.33203125" style="442"/>
    <col min="13569" max="13569" width="3.5" style="442" customWidth="1"/>
    <col min="13570" max="13570" width="11.1640625" style="442" customWidth="1"/>
    <col min="13571" max="13571" width="0" style="442" hidden="1" customWidth="1"/>
    <col min="13572" max="13572" width="78.6640625" style="442" customWidth="1"/>
    <col min="13573" max="13574" width="11.83203125" style="442" customWidth="1"/>
    <col min="13575" max="13575" width="14.6640625" style="442" customWidth="1"/>
    <col min="13576" max="13576" width="27.33203125" style="442" customWidth="1"/>
    <col min="13577" max="13577" width="11.83203125" style="442" bestFit="1" customWidth="1"/>
    <col min="13578" max="13578" width="9.33203125" style="442"/>
    <col min="13579" max="13579" width="22.83203125" style="442" customWidth="1"/>
    <col min="13580" max="13581" width="7.5" style="442" customWidth="1"/>
    <col min="13582" max="13582" width="7" style="442" customWidth="1"/>
    <col min="13583" max="13583" width="6.5" style="442" customWidth="1"/>
    <col min="13584" max="13824" width="9.33203125" style="442"/>
    <col min="13825" max="13825" width="3.5" style="442" customWidth="1"/>
    <col min="13826" max="13826" width="11.1640625" style="442" customWidth="1"/>
    <col min="13827" max="13827" width="0" style="442" hidden="1" customWidth="1"/>
    <col min="13828" max="13828" width="78.6640625" style="442" customWidth="1"/>
    <col min="13829" max="13830" width="11.83203125" style="442" customWidth="1"/>
    <col min="13831" max="13831" width="14.6640625" style="442" customWidth="1"/>
    <col min="13832" max="13832" width="27.33203125" style="442" customWidth="1"/>
    <col min="13833" max="13833" width="11.83203125" style="442" bestFit="1" customWidth="1"/>
    <col min="13834" max="13834" width="9.33203125" style="442"/>
    <col min="13835" max="13835" width="22.83203125" style="442" customWidth="1"/>
    <col min="13836" max="13837" width="7.5" style="442" customWidth="1"/>
    <col min="13838" max="13838" width="7" style="442" customWidth="1"/>
    <col min="13839" max="13839" width="6.5" style="442" customWidth="1"/>
    <col min="13840" max="14080" width="9.33203125" style="442"/>
    <col min="14081" max="14081" width="3.5" style="442" customWidth="1"/>
    <col min="14082" max="14082" width="11.1640625" style="442" customWidth="1"/>
    <col min="14083" max="14083" width="0" style="442" hidden="1" customWidth="1"/>
    <col min="14084" max="14084" width="78.6640625" style="442" customWidth="1"/>
    <col min="14085" max="14086" width="11.83203125" style="442" customWidth="1"/>
    <col min="14087" max="14087" width="14.6640625" style="442" customWidth="1"/>
    <col min="14088" max="14088" width="27.33203125" style="442" customWidth="1"/>
    <col min="14089" max="14089" width="11.83203125" style="442" bestFit="1" customWidth="1"/>
    <col min="14090" max="14090" width="9.33203125" style="442"/>
    <col min="14091" max="14091" width="22.83203125" style="442" customWidth="1"/>
    <col min="14092" max="14093" width="7.5" style="442" customWidth="1"/>
    <col min="14094" max="14094" width="7" style="442" customWidth="1"/>
    <col min="14095" max="14095" width="6.5" style="442" customWidth="1"/>
    <col min="14096" max="14336" width="9.33203125" style="442"/>
    <col min="14337" max="14337" width="3.5" style="442" customWidth="1"/>
    <col min="14338" max="14338" width="11.1640625" style="442" customWidth="1"/>
    <col min="14339" max="14339" width="0" style="442" hidden="1" customWidth="1"/>
    <col min="14340" max="14340" width="78.6640625" style="442" customWidth="1"/>
    <col min="14341" max="14342" width="11.83203125" style="442" customWidth="1"/>
    <col min="14343" max="14343" width="14.6640625" style="442" customWidth="1"/>
    <col min="14344" max="14344" width="27.33203125" style="442" customWidth="1"/>
    <col min="14345" max="14345" width="11.83203125" style="442" bestFit="1" customWidth="1"/>
    <col min="14346" max="14346" width="9.33203125" style="442"/>
    <col min="14347" max="14347" width="22.83203125" style="442" customWidth="1"/>
    <col min="14348" max="14349" width="7.5" style="442" customWidth="1"/>
    <col min="14350" max="14350" width="7" style="442" customWidth="1"/>
    <col min="14351" max="14351" width="6.5" style="442" customWidth="1"/>
    <col min="14352" max="14592" width="9.33203125" style="442"/>
    <col min="14593" max="14593" width="3.5" style="442" customWidth="1"/>
    <col min="14594" max="14594" width="11.1640625" style="442" customWidth="1"/>
    <col min="14595" max="14595" width="0" style="442" hidden="1" customWidth="1"/>
    <col min="14596" max="14596" width="78.6640625" style="442" customWidth="1"/>
    <col min="14597" max="14598" width="11.83203125" style="442" customWidth="1"/>
    <col min="14599" max="14599" width="14.6640625" style="442" customWidth="1"/>
    <col min="14600" max="14600" width="27.33203125" style="442" customWidth="1"/>
    <col min="14601" max="14601" width="11.83203125" style="442" bestFit="1" customWidth="1"/>
    <col min="14602" max="14602" width="9.33203125" style="442"/>
    <col min="14603" max="14603" width="22.83203125" style="442" customWidth="1"/>
    <col min="14604" max="14605" width="7.5" style="442" customWidth="1"/>
    <col min="14606" max="14606" width="7" style="442" customWidth="1"/>
    <col min="14607" max="14607" width="6.5" style="442" customWidth="1"/>
    <col min="14608" max="14848" width="9.33203125" style="442"/>
    <col min="14849" max="14849" width="3.5" style="442" customWidth="1"/>
    <col min="14850" max="14850" width="11.1640625" style="442" customWidth="1"/>
    <col min="14851" max="14851" width="0" style="442" hidden="1" customWidth="1"/>
    <col min="14852" max="14852" width="78.6640625" style="442" customWidth="1"/>
    <col min="14853" max="14854" width="11.83203125" style="442" customWidth="1"/>
    <col min="14855" max="14855" width="14.6640625" style="442" customWidth="1"/>
    <col min="14856" max="14856" width="27.33203125" style="442" customWidth="1"/>
    <col min="14857" max="14857" width="11.83203125" style="442" bestFit="1" customWidth="1"/>
    <col min="14858" max="14858" width="9.33203125" style="442"/>
    <col min="14859" max="14859" width="22.83203125" style="442" customWidth="1"/>
    <col min="14860" max="14861" width="7.5" style="442" customWidth="1"/>
    <col min="14862" max="14862" width="7" style="442" customWidth="1"/>
    <col min="14863" max="14863" width="6.5" style="442" customWidth="1"/>
    <col min="14864" max="15104" width="9.33203125" style="442"/>
    <col min="15105" max="15105" width="3.5" style="442" customWidth="1"/>
    <col min="15106" max="15106" width="11.1640625" style="442" customWidth="1"/>
    <col min="15107" max="15107" width="0" style="442" hidden="1" customWidth="1"/>
    <col min="15108" max="15108" width="78.6640625" style="442" customWidth="1"/>
    <col min="15109" max="15110" width="11.83203125" style="442" customWidth="1"/>
    <col min="15111" max="15111" width="14.6640625" style="442" customWidth="1"/>
    <col min="15112" max="15112" width="27.33203125" style="442" customWidth="1"/>
    <col min="15113" max="15113" width="11.83203125" style="442" bestFit="1" customWidth="1"/>
    <col min="15114" max="15114" width="9.33203125" style="442"/>
    <col min="15115" max="15115" width="22.83203125" style="442" customWidth="1"/>
    <col min="15116" max="15117" width="7.5" style="442" customWidth="1"/>
    <col min="15118" max="15118" width="7" style="442" customWidth="1"/>
    <col min="15119" max="15119" width="6.5" style="442" customWidth="1"/>
    <col min="15120" max="15360" width="9.33203125" style="442"/>
    <col min="15361" max="15361" width="3.5" style="442" customWidth="1"/>
    <col min="15362" max="15362" width="11.1640625" style="442" customWidth="1"/>
    <col min="15363" max="15363" width="0" style="442" hidden="1" customWidth="1"/>
    <col min="15364" max="15364" width="78.6640625" style="442" customWidth="1"/>
    <col min="15365" max="15366" width="11.83203125" style="442" customWidth="1"/>
    <col min="15367" max="15367" width="14.6640625" style="442" customWidth="1"/>
    <col min="15368" max="15368" width="27.33203125" style="442" customWidth="1"/>
    <col min="15369" max="15369" width="11.83203125" style="442" bestFit="1" customWidth="1"/>
    <col min="15370" max="15370" width="9.33203125" style="442"/>
    <col min="15371" max="15371" width="22.83203125" style="442" customWidth="1"/>
    <col min="15372" max="15373" width="7.5" style="442" customWidth="1"/>
    <col min="15374" max="15374" width="7" style="442" customWidth="1"/>
    <col min="15375" max="15375" width="6.5" style="442" customWidth="1"/>
    <col min="15376" max="15616" width="9.33203125" style="442"/>
    <col min="15617" max="15617" width="3.5" style="442" customWidth="1"/>
    <col min="15618" max="15618" width="11.1640625" style="442" customWidth="1"/>
    <col min="15619" max="15619" width="0" style="442" hidden="1" customWidth="1"/>
    <col min="15620" max="15620" width="78.6640625" style="442" customWidth="1"/>
    <col min="15621" max="15622" width="11.83203125" style="442" customWidth="1"/>
    <col min="15623" max="15623" width="14.6640625" style="442" customWidth="1"/>
    <col min="15624" max="15624" width="27.33203125" style="442" customWidth="1"/>
    <col min="15625" max="15625" width="11.83203125" style="442" bestFit="1" customWidth="1"/>
    <col min="15626" max="15626" width="9.33203125" style="442"/>
    <col min="15627" max="15627" width="22.83203125" style="442" customWidth="1"/>
    <col min="15628" max="15629" width="7.5" style="442" customWidth="1"/>
    <col min="15630" max="15630" width="7" style="442" customWidth="1"/>
    <col min="15631" max="15631" width="6.5" style="442" customWidth="1"/>
    <col min="15632" max="15872" width="9.33203125" style="442"/>
    <col min="15873" max="15873" width="3.5" style="442" customWidth="1"/>
    <col min="15874" max="15874" width="11.1640625" style="442" customWidth="1"/>
    <col min="15875" max="15875" width="0" style="442" hidden="1" customWidth="1"/>
    <col min="15876" max="15876" width="78.6640625" style="442" customWidth="1"/>
    <col min="15877" max="15878" width="11.83203125" style="442" customWidth="1"/>
    <col min="15879" max="15879" width="14.6640625" style="442" customWidth="1"/>
    <col min="15880" max="15880" width="27.33203125" style="442" customWidth="1"/>
    <col min="15881" max="15881" width="11.83203125" style="442" bestFit="1" customWidth="1"/>
    <col min="15882" max="15882" width="9.33203125" style="442"/>
    <col min="15883" max="15883" width="22.83203125" style="442" customWidth="1"/>
    <col min="15884" max="15885" width="7.5" style="442" customWidth="1"/>
    <col min="15886" max="15886" width="7" style="442" customWidth="1"/>
    <col min="15887" max="15887" width="6.5" style="442" customWidth="1"/>
    <col min="15888" max="16128" width="9.33203125" style="442"/>
    <col min="16129" max="16129" width="3.5" style="442" customWidth="1"/>
    <col min="16130" max="16130" width="11.1640625" style="442" customWidth="1"/>
    <col min="16131" max="16131" width="0" style="442" hidden="1" customWidth="1"/>
    <col min="16132" max="16132" width="78.6640625" style="442" customWidth="1"/>
    <col min="16133" max="16134" width="11.83203125" style="442" customWidth="1"/>
    <col min="16135" max="16135" width="14.6640625" style="442" customWidth="1"/>
    <col min="16136" max="16136" width="27.33203125" style="442" customWidth="1"/>
    <col min="16137" max="16137" width="11.83203125" style="442" bestFit="1" customWidth="1"/>
    <col min="16138" max="16138" width="9.33203125" style="442"/>
    <col min="16139" max="16139" width="22.83203125" style="442" customWidth="1"/>
    <col min="16140" max="16141" width="7.5" style="442" customWidth="1"/>
    <col min="16142" max="16142" width="7" style="442" customWidth="1"/>
    <col min="16143" max="16143" width="6.5" style="442" customWidth="1"/>
    <col min="16144" max="16384" width="9.33203125" style="442"/>
  </cols>
  <sheetData>
    <row r="1" spans="1:8" ht="24" customHeight="1">
      <c r="B1" s="731" t="s">
        <v>15</v>
      </c>
    </row>
    <row r="2" spans="1:8" ht="24" customHeight="1">
      <c r="B2" s="731"/>
      <c r="C2" s="605"/>
      <c r="D2" s="733" t="s">
        <v>1159</v>
      </c>
      <c r="E2" s="733"/>
      <c r="F2" s="733"/>
      <c r="G2" s="733"/>
    </row>
    <row r="3" spans="1:8" ht="17.25" customHeight="1">
      <c r="B3" s="731"/>
      <c r="C3" s="605"/>
      <c r="D3" s="606" t="s">
        <v>1160</v>
      </c>
      <c r="E3" s="605"/>
      <c r="F3" s="605"/>
    </row>
    <row r="4" spans="1:8" ht="16.5" customHeight="1">
      <c r="A4" s="442" t="s">
        <v>1161</v>
      </c>
      <c r="B4" s="731"/>
      <c r="C4" s="605"/>
      <c r="D4" s="606" t="s">
        <v>1162</v>
      </c>
      <c r="F4" s="605"/>
      <c r="G4" s="607">
        <v>0.03</v>
      </c>
      <c r="H4" s="608">
        <f>(SUM(H16:H74)/100)*3</f>
        <v>0</v>
      </c>
    </row>
    <row r="5" spans="1:8" ht="21" customHeight="1" thickBot="1">
      <c r="B5" s="731"/>
      <c r="C5" s="605"/>
      <c r="D5" s="606" t="s">
        <v>1163</v>
      </c>
      <c r="E5" s="605"/>
      <c r="F5" s="605"/>
      <c r="H5" s="609">
        <f>H75+H4</f>
        <v>0</v>
      </c>
    </row>
    <row r="6" spans="1:8" ht="14.25" thickTop="1" thickBot="1">
      <c r="B6" s="732"/>
      <c r="C6" s="734"/>
      <c r="D6" s="734"/>
      <c r="E6" s="734"/>
      <c r="F6" s="734"/>
      <c r="G6" s="610"/>
      <c r="H6" s="610"/>
    </row>
    <row r="7" spans="1:8">
      <c r="B7" s="611" t="s">
        <v>1164</v>
      </c>
      <c r="C7" s="611" t="s">
        <v>1110</v>
      </c>
      <c r="D7" s="612" t="s">
        <v>1165</v>
      </c>
      <c r="E7" s="611"/>
      <c r="F7" s="613"/>
      <c r="G7" s="613"/>
      <c r="H7" s="613"/>
    </row>
    <row r="8" spans="1:8" ht="13.5" thickBot="1">
      <c r="C8" s="452"/>
      <c r="D8" s="452"/>
      <c r="E8" s="452"/>
      <c r="F8" s="452"/>
      <c r="G8" s="452"/>
      <c r="H8" s="452"/>
    </row>
    <row r="9" spans="1:8">
      <c r="B9" s="614" t="s">
        <v>1112</v>
      </c>
      <c r="C9" s="615"/>
      <c r="D9" s="615" t="s">
        <v>1166</v>
      </c>
      <c r="E9" s="615" t="s">
        <v>1114</v>
      </c>
      <c r="F9" s="616" t="s">
        <v>1167</v>
      </c>
      <c r="G9" s="616" t="s">
        <v>1168</v>
      </c>
      <c r="H9" s="616" t="s">
        <v>1169</v>
      </c>
    </row>
    <row r="10" spans="1:8" ht="13.5" thickBot="1">
      <c r="A10" s="463"/>
      <c r="B10" s="617"/>
      <c r="C10" s="618"/>
      <c r="D10" s="618"/>
      <c r="E10" s="618"/>
      <c r="F10" s="618"/>
      <c r="G10" s="618"/>
      <c r="H10" s="618"/>
    </row>
    <row r="11" spans="1:8">
      <c r="A11" s="463"/>
      <c r="B11" s="619"/>
      <c r="C11" s="620" t="s">
        <v>1133</v>
      </c>
      <c r="D11" s="621" t="s">
        <v>1170</v>
      </c>
      <c r="E11" s="622"/>
      <c r="F11" s="622"/>
      <c r="G11" s="622"/>
      <c r="H11" s="623"/>
    </row>
    <row r="12" spans="1:8">
      <c r="A12" s="463"/>
      <c r="B12" s="624"/>
      <c r="C12" s="625"/>
      <c r="D12" s="626"/>
      <c r="E12" s="627"/>
      <c r="F12" s="627"/>
      <c r="G12" s="627"/>
      <c r="H12" s="628"/>
    </row>
    <row r="13" spans="1:8">
      <c r="A13" s="463"/>
      <c r="B13" s="624"/>
      <c r="C13" s="629"/>
      <c r="D13" s="626" t="s">
        <v>1171</v>
      </c>
      <c r="E13" s="627"/>
      <c r="F13" s="627"/>
      <c r="G13" s="627"/>
      <c r="H13" s="628"/>
    </row>
    <row r="14" spans="1:8">
      <c r="A14" s="463"/>
      <c r="B14" s="630">
        <v>1</v>
      </c>
      <c r="C14" s="629"/>
      <c r="D14" s="631" t="s">
        <v>1172</v>
      </c>
      <c r="E14" s="627" t="s">
        <v>947</v>
      </c>
      <c r="F14" s="632">
        <v>1</v>
      </c>
      <c r="G14" s="632"/>
      <c r="H14" s="633"/>
    </row>
    <row r="15" spans="1:8">
      <c r="A15" s="463"/>
      <c r="B15" s="630">
        <v>2</v>
      </c>
      <c r="C15" s="629"/>
      <c r="D15" s="631" t="s">
        <v>1173</v>
      </c>
      <c r="E15" s="627" t="s">
        <v>947</v>
      </c>
      <c r="F15" s="632">
        <v>2</v>
      </c>
      <c r="G15" s="632"/>
      <c r="H15" s="633"/>
    </row>
    <row r="16" spans="1:8">
      <c r="A16" s="463"/>
      <c r="B16" s="630">
        <v>3</v>
      </c>
      <c r="C16" s="629"/>
      <c r="D16" s="631" t="s">
        <v>1174</v>
      </c>
      <c r="E16" s="627" t="s">
        <v>947</v>
      </c>
      <c r="F16" s="632">
        <v>1</v>
      </c>
      <c r="G16" s="632"/>
      <c r="H16" s="633">
        <f t="shared" ref="H16:H29" si="0">F16*G16</f>
        <v>0</v>
      </c>
    </row>
    <row r="17" spans="1:9">
      <c r="A17" s="463"/>
      <c r="B17" s="630">
        <v>4</v>
      </c>
      <c r="C17" s="629"/>
      <c r="D17" s="631" t="s">
        <v>1175</v>
      </c>
      <c r="E17" s="627" t="s">
        <v>947</v>
      </c>
      <c r="F17" s="632">
        <v>3</v>
      </c>
      <c r="G17" s="632"/>
      <c r="H17" s="633">
        <f t="shared" si="0"/>
        <v>0</v>
      </c>
    </row>
    <row r="18" spans="1:9">
      <c r="A18" s="463"/>
      <c r="B18" s="630">
        <v>5</v>
      </c>
      <c r="C18" s="629"/>
      <c r="D18" s="631" t="s">
        <v>1176</v>
      </c>
      <c r="E18" s="627" t="s">
        <v>947</v>
      </c>
      <c r="F18" s="632">
        <v>5</v>
      </c>
      <c r="G18" s="632"/>
      <c r="H18" s="633">
        <f t="shared" si="0"/>
        <v>0</v>
      </c>
      <c r="I18" s="634"/>
    </row>
    <row r="19" spans="1:9">
      <c r="A19" s="463"/>
      <c r="B19" s="630">
        <v>6</v>
      </c>
      <c r="C19" s="629"/>
      <c r="D19" s="631" t="s">
        <v>1177</v>
      </c>
      <c r="E19" s="627" t="s">
        <v>947</v>
      </c>
      <c r="F19" s="632">
        <v>3</v>
      </c>
      <c r="G19" s="632"/>
      <c r="H19" s="633">
        <f t="shared" si="0"/>
        <v>0</v>
      </c>
      <c r="I19" s="635"/>
    </row>
    <row r="20" spans="1:9">
      <c r="A20" s="463"/>
      <c r="B20" s="630">
        <v>7</v>
      </c>
      <c r="C20" s="629"/>
      <c r="D20" s="631" t="s">
        <v>1178</v>
      </c>
      <c r="E20" s="627" t="s">
        <v>947</v>
      </c>
      <c r="F20" s="632">
        <v>3</v>
      </c>
      <c r="G20" s="632"/>
      <c r="H20" s="633">
        <f t="shared" si="0"/>
        <v>0</v>
      </c>
      <c r="I20" s="635"/>
    </row>
    <row r="21" spans="1:9" ht="25.5" customHeight="1">
      <c r="A21" s="463"/>
      <c r="B21" s="630">
        <v>8</v>
      </c>
      <c r="C21" s="629"/>
      <c r="D21" s="636" t="s">
        <v>1179</v>
      </c>
      <c r="E21" s="627" t="s">
        <v>947</v>
      </c>
      <c r="F21" s="632">
        <v>1</v>
      </c>
      <c r="G21" s="632"/>
      <c r="H21" s="633">
        <f t="shared" si="0"/>
        <v>0</v>
      </c>
      <c r="I21" s="635"/>
    </row>
    <row r="22" spans="1:9">
      <c r="A22" s="463"/>
      <c r="B22" s="630">
        <v>9</v>
      </c>
      <c r="C22" s="629"/>
      <c r="D22" s="636" t="s">
        <v>1180</v>
      </c>
      <c r="E22" s="627" t="s">
        <v>947</v>
      </c>
      <c r="F22" s="632">
        <v>2</v>
      </c>
      <c r="G22" s="632"/>
      <c r="H22" s="633">
        <f t="shared" si="0"/>
        <v>0</v>
      </c>
      <c r="I22" s="635"/>
    </row>
    <row r="23" spans="1:9">
      <c r="A23" s="463"/>
      <c r="B23" s="630">
        <v>10</v>
      </c>
      <c r="C23" s="629"/>
      <c r="D23" s="636" t="s">
        <v>1181</v>
      </c>
      <c r="E23" s="627" t="s">
        <v>947</v>
      </c>
      <c r="F23" s="632">
        <v>1</v>
      </c>
      <c r="G23" s="632"/>
      <c r="H23" s="633">
        <f t="shared" si="0"/>
        <v>0</v>
      </c>
      <c r="I23" s="635"/>
    </row>
    <row r="24" spans="1:9">
      <c r="A24" s="463"/>
      <c r="B24" s="630">
        <v>11</v>
      </c>
      <c r="C24" s="629"/>
      <c r="D24" s="636" t="s">
        <v>1182</v>
      </c>
      <c r="E24" s="627" t="s">
        <v>947</v>
      </c>
      <c r="F24" s="632">
        <v>1</v>
      </c>
      <c r="G24" s="632"/>
      <c r="H24" s="633">
        <f t="shared" si="0"/>
        <v>0</v>
      </c>
      <c r="I24" s="635"/>
    </row>
    <row r="25" spans="1:9">
      <c r="A25" s="463"/>
      <c r="B25" s="630">
        <v>12</v>
      </c>
      <c r="C25" s="629"/>
      <c r="D25" s="636" t="s">
        <v>1183</v>
      </c>
      <c r="E25" s="627" t="s">
        <v>947</v>
      </c>
      <c r="F25" s="632">
        <v>16</v>
      </c>
      <c r="G25" s="632"/>
      <c r="H25" s="633">
        <f t="shared" si="0"/>
        <v>0</v>
      </c>
    </row>
    <row r="26" spans="1:9">
      <c r="A26" s="463"/>
      <c r="B26" s="630">
        <v>13</v>
      </c>
      <c r="C26" s="629"/>
      <c r="D26" s="631" t="s">
        <v>1184</v>
      </c>
      <c r="E26" s="627" t="s">
        <v>947</v>
      </c>
      <c r="F26" s="632">
        <v>12</v>
      </c>
      <c r="G26" s="632"/>
      <c r="H26" s="633">
        <f t="shared" si="0"/>
        <v>0</v>
      </c>
    </row>
    <row r="27" spans="1:9">
      <c r="A27" s="463"/>
      <c r="B27" s="630">
        <v>14</v>
      </c>
      <c r="C27" s="629"/>
      <c r="D27" s="631" t="s">
        <v>1185</v>
      </c>
      <c r="E27" s="627" t="s">
        <v>947</v>
      </c>
      <c r="F27" s="632">
        <v>1</v>
      </c>
      <c r="G27" s="632"/>
      <c r="H27" s="633">
        <f t="shared" si="0"/>
        <v>0</v>
      </c>
    </row>
    <row r="28" spans="1:9" ht="13.5" thickBot="1">
      <c r="A28" s="463"/>
      <c r="B28" s="630">
        <v>15</v>
      </c>
      <c r="C28" s="629"/>
      <c r="D28" s="631" t="s">
        <v>1186</v>
      </c>
      <c r="E28" s="627" t="s">
        <v>886</v>
      </c>
      <c r="F28" s="632">
        <v>8</v>
      </c>
      <c r="G28" s="632"/>
      <c r="H28" s="633">
        <f t="shared" si="0"/>
        <v>0</v>
      </c>
    </row>
    <row r="29" spans="1:9" ht="13.5" thickBot="1">
      <c r="A29" s="463"/>
      <c r="B29" s="630">
        <v>16</v>
      </c>
      <c r="C29" s="629"/>
      <c r="D29" s="631" t="s">
        <v>1187</v>
      </c>
      <c r="E29" s="627" t="s">
        <v>886</v>
      </c>
      <c r="F29" s="632">
        <v>4</v>
      </c>
      <c r="G29" s="632"/>
      <c r="H29" s="633">
        <f t="shared" si="0"/>
        <v>0</v>
      </c>
      <c r="I29" s="637">
        <f>SUM(H14:H29)</f>
        <v>0</v>
      </c>
    </row>
    <row r="30" spans="1:9">
      <c r="A30" s="463"/>
      <c r="B30" s="630"/>
      <c r="C30" s="629"/>
      <c r="D30" s="631"/>
      <c r="E30" s="627"/>
      <c r="F30" s="632"/>
      <c r="G30" s="632"/>
      <c r="H30" s="633"/>
      <c r="I30" s="638"/>
    </row>
    <row r="31" spans="1:9">
      <c r="A31" s="463"/>
      <c r="B31" s="630"/>
      <c r="C31" s="629"/>
      <c r="D31" s="626" t="s">
        <v>1188</v>
      </c>
      <c r="E31" s="627"/>
      <c r="F31" s="632"/>
      <c r="G31" s="632"/>
      <c r="H31" s="633"/>
    </row>
    <row r="32" spans="1:9">
      <c r="A32" s="463"/>
      <c r="B32" s="630">
        <v>17</v>
      </c>
      <c r="C32" s="629"/>
      <c r="D32" s="631" t="s">
        <v>1189</v>
      </c>
      <c r="E32" s="627" t="s">
        <v>947</v>
      </c>
      <c r="F32" s="632">
        <v>1</v>
      </c>
      <c r="G32" s="632"/>
      <c r="H32" s="633">
        <f>G32*F32</f>
        <v>0</v>
      </c>
    </row>
    <row r="33" spans="1:9">
      <c r="A33" s="463"/>
      <c r="B33" s="630">
        <v>18</v>
      </c>
      <c r="C33" s="629"/>
      <c r="D33" s="631" t="s">
        <v>1190</v>
      </c>
      <c r="E33" s="627" t="s">
        <v>947</v>
      </c>
      <c r="F33" s="632">
        <v>1</v>
      </c>
      <c r="G33" s="632"/>
      <c r="H33" s="633">
        <f>G33*F33</f>
        <v>0</v>
      </c>
    </row>
    <row r="34" spans="1:9" ht="13.5" thickBot="1">
      <c r="A34" s="463"/>
      <c r="B34" s="630">
        <v>19</v>
      </c>
      <c r="C34" s="629"/>
      <c r="D34" s="631" t="s">
        <v>1191</v>
      </c>
      <c r="E34" s="627" t="s">
        <v>947</v>
      </c>
      <c r="F34" s="632">
        <v>4</v>
      </c>
      <c r="G34" s="632"/>
      <c r="H34" s="633">
        <f>G34*F34</f>
        <v>0</v>
      </c>
    </row>
    <row r="35" spans="1:9" ht="13.5" thickBot="1">
      <c r="A35" s="463"/>
      <c r="B35" s="630">
        <v>20</v>
      </c>
      <c r="C35" s="629"/>
      <c r="D35" s="631" t="s">
        <v>1192</v>
      </c>
      <c r="E35" s="627" t="s">
        <v>1193</v>
      </c>
      <c r="F35" s="632">
        <v>32</v>
      </c>
      <c r="G35" s="632"/>
      <c r="H35" s="633">
        <f>G35*F35</f>
        <v>0</v>
      </c>
      <c r="I35" s="637">
        <f>SUM(H32:H35)</f>
        <v>0</v>
      </c>
    </row>
    <row r="36" spans="1:9">
      <c r="A36" s="463"/>
      <c r="B36" s="639"/>
      <c r="C36" s="640"/>
      <c r="D36" s="641"/>
      <c r="E36" s="642"/>
      <c r="F36" s="643"/>
      <c r="G36" s="643"/>
      <c r="H36" s="644"/>
    </row>
    <row r="37" spans="1:9">
      <c r="A37" s="463"/>
      <c r="B37" s="630"/>
      <c r="C37" s="629"/>
      <c r="D37" s="626" t="s">
        <v>1194</v>
      </c>
      <c r="E37" s="627"/>
      <c r="F37" s="632"/>
      <c r="G37" s="632"/>
      <c r="H37" s="633"/>
    </row>
    <row r="38" spans="1:9">
      <c r="A38" s="463"/>
      <c r="B38" s="630">
        <v>21</v>
      </c>
      <c r="C38" s="629"/>
      <c r="D38" s="631" t="s">
        <v>1195</v>
      </c>
      <c r="E38" s="627" t="s">
        <v>947</v>
      </c>
      <c r="F38" s="632">
        <v>3</v>
      </c>
      <c r="G38" s="632"/>
      <c r="H38" s="633">
        <f t="shared" ref="H38:H43" si="1">G38*F38</f>
        <v>0</v>
      </c>
    </row>
    <row r="39" spans="1:9">
      <c r="A39" s="463"/>
      <c r="B39" s="630">
        <v>22</v>
      </c>
      <c r="C39" s="629"/>
      <c r="D39" s="631" t="s">
        <v>1196</v>
      </c>
      <c r="E39" s="627" t="s">
        <v>947</v>
      </c>
      <c r="F39" s="632">
        <v>2</v>
      </c>
      <c r="G39" s="632"/>
      <c r="H39" s="633">
        <f t="shared" si="1"/>
        <v>0</v>
      </c>
    </row>
    <row r="40" spans="1:9">
      <c r="A40" s="463"/>
      <c r="B40" s="630">
        <v>23</v>
      </c>
      <c r="C40" s="629"/>
      <c r="D40" s="631" t="s">
        <v>1197</v>
      </c>
      <c r="E40" s="627" t="s">
        <v>947</v>
      </c>
      <c r="F40" s="632">
        <v>1</v>
      </c>
      <c r="G40" s="632"/>
      <c r="H40" s="633">
        <f t="shared" si="1"/>
        <v>0</v>
      </c>
    </row>
    <row r="41" spans="1:9">
      <c r="A41" s="463"/>
      <c r="B41" s="630">
        <v>24</v>
      </c>
      <c r="C41" s="629"/>
      <c r="D41" s="631" t="s">
        <v>1198</v>
      </c>
      <c r="E41" s="627" t="s">
        <v>947</v>
      </c>
      <c r="F41" s="632">
        <v>1</v>
      </c>
      <c r="G41" s="632"/>
      <c r="H41" s="633">
        <f t="shared" si="1"/>
        <v>0</v>
      </c>
    </row>
    <row r="42" spans="1:9" ht="13.5" thickBot="1">
      <c r="A42" s="463"/>
      <c r="B42" s="630">
        <v>25</v>
      </c>
      <c r="C42" s="629"/>
      <c r="D42" s="631" t="s">
        <v>1199</v>
      </c>
      <c r="E42" s="627" t="s">
        <v>947</v>
      </c>
      <c r="F42" s="632">
        <v>1</v>
      </c>
      <c r="G42" s="632"/>
      <c r="H42" s="633">
        <f t="shared" si="1"/>
        <v>0</v>
      </c>
    </row>
    <row r="43" spans="1:9" ht="13.5" thickBot="1">
      <c r="A43" s="463"/>
      <c r="B43" s="630">
        <v>26</v>
      </c>
      <c r="C43" s="629"/>
      <c r="D43" s="631" t="s">
        <v>1200</v>
      </c>
      <c r="E43" s="627" t="s">
        <v>1193</v>
      </c>
      <c r="F43" s="632">
        <v>32</v>
      </c>
      <c r="G43" s="632"/>
      <c r="H43" s="633">
        <f t="shared" si="1"/>
        <v>0</v>
      </c>
      <c r="I43" s="637">
        <f>SUM(H38:H43)</f>
        <v>0</v>
      </c>
    </row>
    <row r="44" spans="1:9">
      <c r="A44" s="463"/>
      <c r="B44" s="639"/>
      <c r="C44" s="640"/>
      <c r="D44" s="641"/>
      <c r="E44" s="642"/>
      <c r="F44" s="643"/>
      <c r="G44" s="643"/>
      <c r="H44" s="644"/>
      <c r="I44" s="638"/>
    </row>
    <row r="45" spans="1:9">
      <c r="A45" s="463"/>
      <c r="B45" s="630"/>
      <c r="C45" s="629"/>
      <c r="D45" s="645" t="s">
        <v>1201</v>
      </c>
      <c r="E45" s="627"/>
      <c r="F45" s="632"/>
      <c r="G45" s="632"/>
      <c r="H45" s="633"/>
    </row>
    <row r="46" spans="1:9">
      <c r="A46" s="463"/>
      <c r="B46" s="630">
        <v>27</v>
      </c>
      <c r="C46" s="629"/>
      <c r="D46" s="631" t="s">
        <v>1202</v>
      </c>
      <c r="E46" s="627" t="s">
        <v>216</v>
      </c>
      <c r="F46" s="632">
        <v>300</v>
      </c>
      <c r="G46" s="632"/>
      <c r="H46" s="633">
        <f t="shared" ref="H46:H53" si="2">F46*G46</f>
        <v>0</v>
      </c>
    </row>
    <row r="47" spans="1:9">
      <c r="A47" s="463"/>
      <c r="B47" s="630">
        <v>28</v>
      </c>
      <c r="C47" s="629"/>
      <c r="D47" s="631" t="s">
        <v>1203</v>
      </c>
      <c r="E47" s="627" t="s">
        <v>216</v>
      </c>
      <c r="F47" s="632">
        <v>90</v>
      </c>
      <c r="G47" s="632"/>
      <c r="H47" s="633">
        <f t="shared" si="2"/>
        <v>0</v>
      </c>
    </row>
    <row r="48" spans="1:9">
      <c r="A48" s="463"/>
      <c r="B48" s="630">
        <v>29</v>
      </c>
      <c r="C48" s="629"/>
      <c r="D48" s="641" t="s">
        <v>1204</v>
      </c>
      <c r="E48" s="642" t="s">
        <v>216</v>
      </c>
      <c r="F48" s="643">
        <v>300</v>
      </c>
      <c r="G48" s="643"/>
      <c r="H48" s="633">
        <f t="shared" si="2"/>
        <v>0</v>
      </c>
    </row>
    <row r="49" spans="1:9">
      <c r="A49" s="463"/>
      <c r="B49" s="630">
        <v>30</v>
      </c>
      <c r="C49" s="629"/>
      <c r="D49" s="641" t="s">
        <v>1205</v>
      </c>
      <c r="E49" s="642" t="s">
        <v>216</v>
      </c>
      <c r="F49" s="643">
        <v>230</v>
      </c>
      <c r="G49" s="643"/>
      <c r="H49" s="633">
        <f>F49*G49</f>
        <v>0</v>
      </c>
    </row>
    <row r="50" spans="1:9">
      <c r="A50" s="463"/>
      <c r="B50" s="630">
        <v>31</v>
      </c>
      <c r="C50" s="629"/>
      <c r="D50" s="641" t="s">
        <v>1206</v>
      </c>
      <c r="E50" s="642" t="s">
        <v>216</v>
      </c>
      <c r="F50" s="643">
        <v>160</v>
      </c>
      <c r="G50" s="643"/>
      <c r="H50" s="633">
        <f>F50*G50</f>
        <v>0</v>
      </c>
    </row>
    <row r="51" spans="1:9">
      <c r="A51" s="463"/>
      <c r="B51" s="630">
        <v>32</v>
      </c>
      <c r="C51" s="629"/>
      <c r="D51" s="631" t="s">
        <v>1207</v>
      </c>
      <c r="E51" s="627" t="s">
        <v>947</v>
      </c>
      <c r="F51" s="632">
        <v>16</v>
      </c>
      <c r="G51" s="632"/>
      <c r="H51" s="633">
        <f t="shared" si="2"/>
        <v>0</v>
      </c>
    </row>
    <row r="52" spans="1:9" ht="13.5" thickBot="1">
      <c r="A52" s="463"/>
      <c r="B52" s="630">
        <v>33</v>
      </c>
      <c r="C52" s="629"/>
      <c r="D52" s="631" t="s">
        <v>1208</v>
      </c>
      <c r="E52" s="627" t="s">
        <v>947</v>
      </c>
      <c r="F52" s="632">
        <v>2</v>
      </c>
      <c r="G52" s="632"/>
      <c r="H52" s="633">
        <f>F52*G52</f>
        <v>0</v>
      </c>
    </row>
    <row r="53" spans="1:9" ht="13.5" thickBot="1">
      <c r="A53" s="463"/>
      <c r="B53" s="630">
        <v>34</v>
      </c>
      <c r="C53" s="629"/>
      <c r="D53" s="631" t="s">
        <v>1209</v>
      </c>
      <c r="E53" s="627" t="s">
        <v>216</v>
      </c>
      <c r="F53" s="632">
        <v>35</v>
      </c>
      <c r="G53" s="632"/>
      <c r="H53" s="633">
        <f t="shared" si="2"/>
        <v>0</v>
      </c>
      <c r="I53" s="637">
        <f>SUM(H46:H53)</f>
        <v>0</v>
      </c>
    </row>
    <row r="54" spans="1:9">
      <c r="A54" s="463"/>
      <c r="B54" s="630"/>
      <c r="C54" s="629"/>
      <c r="D54" s="631"/>
      <c r="E54" s="627"/>
      <c r="F54" s="632"/>
      <c r="G54" s="632"/>
      <c r="H54" s="633"/>
    </row>
    <row r="55" spans="1:9">
      <c r="A55" s="463"/>
      <c r="B55" s="630"/>
      <c r="C55" s="629"/>
      <c r="D55" s="645" t="s">
        <v>1210</v>
      </c>
      <c r="E55" s="627"/>
      <c r="F55" s="632"/>
      <c r="G55" s="632"/>
      <c r="H55" s="633"/>
    </row>
    <row r="56" spans="1:9">
      <c r="A56" s="463"/>
      <c r="B56" s="630">
        <v>35</v>
      </c>
      <c r="C56" s="629"/>
      <c r="D56" s="631" t="s">
        <v>1211</v>
      </c>
      <c r="E56" s="627" t="s">
        <v>216</v>
      </c>
      <c r="F56" s="632">
        <v>25</v>
      </c>
      <c r="G56" s="632"/>
      <c r="H56" s="633">
        <f t="shared" ref="H56:H61" si="3">F56*G56</f>
        <v>0</v>
      </c>
    </row>
    <row r="57" spans="1:9">
      <c r="A57" s="463"/>
      <c r="B57" s="630">
        <v>36</v>
      </c>
      <c r="C57" s="629"/>
      <c r="D57" s="631" t="s">
        <v>1212</v>
      </c>
      <c r="E57" s="627" t="s">
        <v>216</v>
      </c>
      <c r="F57" s="632">
        <v>80</v>
      </c>
      <c r="G57" s="632"/>
      <c r="H57" s="633">
        <f t="shared" si="3"/>
        <v>0</v>
      </c>
    </row>
    <row r="58" spans="1:9">
      <c r="A58" s="463"/>
      <c r="B58" s="630">
        <v>37</v>
      </c>
      <c r="C58" s="629"/>
      <c r="D58" s="631" t="s">
        <v>1213</v>
      </c>
      <c r="E58" s="627" t="s">
        <v>216</v>
      </c>
      <c r="F58" s="632">
        <v>130</v>
      </c>
      <c r="G58" s="632"/>
      <c r="H58" s="633">
        <f t="shared" si="3"/>
        <v>0</v>
      </c>
    </row>
    <row r="59" spans="1:9">
      <c r="A59" s="463"/>
      <c r="B59" s="630">
        <v>38</v>
      </c>
      <c r="C59" s="629"/>
      <c r="D59" s="631" t="s">
        <v>1214</v>
      </c>
      <c r="E59" s="627" t="s">
        <v>216</v>
      </c>
      <c r="F59" s="632">
        <v>150</v>
      </c>
      <c r="G59" s="632"/>
      <c r="H59" s="633">
        <f t="shared" si="3"/>
        <v>0</v>
      </c>
    </row>
    <row r="60" spans="1:9" ht="13.5" thickBot="1">
      <c r="A60" s="463"/>
      <c r="B60" s="630">
        <v>39</v>
      </c>
      <c r="C60" s="629"/>
      <c r="D60" s="631" t="s">
        <v>1215</v>
      </c>
      <c r="E60" s="627" t="s">
        <v>216</v>
      </c>
      <c r="F60" s="632">
        <v>25</v>
      </c>
      <c r="G60" s="632"/>
      <c r="H60" s="633">
        <f t="shared" si="3"/>
        <v>0</v>
      </c>
      <c r="I60" s="646"/>
    </row>
    <row r="61" spans="1:9" ht="13.5" thickBot="1">
      <c r="A61" s="463"/>
      <c r="B61" s="630">
        <v>40</v>
      </c>
      <c r="C61" s="629"/>
      <c r="D61" s="631" t="s">
        <v>1216</v>
      </c>
      <c r="E61" s="627" t="s">
        <v>947</v>
      </c>
      <c r="F61" s="632">
        <v>2</v>
      </c>
      <c r="G61" s="632"/>
      <c r="H61" s="633">
        <f t="shared" si="3"/>
        <v>0</v>
      </c>
      <c r="I61" s="637">
        <f>SUM(H56:H61)</f>
        <v>0</v>
      </c>
    </row>
    <row r="62" spans="1:9">
      <c r="A62" s="463"/>
      <c r="B62" s="647"/>
      <c r="C62" s="629"/>
      <c r="D62" s="631"/>
      <c r="E62" s="627"/>
      <c r="F62" s="632"/>
      <c r="G62" s="632"/>
      <c r="H62" s="633"/>
    </row>
    <row r="63" spans="1:9">
      <c r="A63" s="463"/>
      <c r="B63" s="630"/>
      <c r="C63" s="625"/>
      <c r="D63" s="648" t="s">
        <v>122</v>
      </c>
      <c r="E63" s="649"/>
      <c r="F63" s="643"/>
      <c r="G63" s="643"/>
      <c r="H63" s="633"/>
    </row>
    <row r="64" spans="1:9">
      <c r="A64" s="463"/>
      <c r="B64" s="650">
        <v>41</v>
      </c>
      <c r="C64" s="651"/>
      <c r="D64" s="652" t="s">
        <v>1217</v>
      </c>
      <c r="E64" s="649" t="s">
        <v>947</v>
      </c>
      <c r="F64" s="653">
        <v>2</v>
      </c>
      <c r="G64" s="653"/>
      <c r="H64" s="633">
        <f>F64*G64</f>
        <v>0</v>
      </c>
    </row>
    <row r="65" spans="1:9">
      <c r="A65" s="463"/>
      <c r="B65" s="650">
        <v>42</v>
      </c>
      <c r="C65" s="651"/>
      <c r="D65" s="652" t="s">
        <v>1218</v>
      </c>
      <c r="E65" s="649" t="s">
        <v>947</v>
      </c>
      <c r="F65" s="653">
        <v>20</v>
      </c>
      <c r="G65" s="653"/>
      <c r="H65" s="633">
        <f t="shared" ref="H65:H74" si="4">F65*G65</f>
        <v>0</v>
      </c>
    </row>
    <row r="66" spans="1:9">
      <c r="A66" s="463"/>
      <c r="B66" s="650">
        <v>43</v>
      </c>
      <c r="C66" s="651"/>
      <c r="D66" s="652" t="s">
        <v>1219</v>
      </c>
      <c r="E66" s="649" t="s">
        <v>216</v>
      </c>
      <c r="F66" s="653">
        <v>80</v>
      </c>
      <c r="G66" s="653"/>
      <c r="H66" s="633">
        <f>F66*G66</f>
        <v>0</v>
      </c>
    </row>
    <row r="67" spans="1:9">
      <c r="A67" s="463"/>
      <c r="B67" s="650">
        <v>44</v>
      </c>
      <c r="C67" s="651"/>
      <c r="D67" s="652" t="s">
        <v>1220</v>
      </c>
      <c r="E67" s="649" t="s">
        <v>1221</v>
      </c>
      <c r="F67" s="653">
        <v>1</v>
      </c>
      <c r="G67" s="653"/>
      <c r="H67" s="633">
        <f t="shared" si="4"/>
        <v>0</v>
      </c>
    </row>
    <row r="68" spans="1:9">
      <c r="A68" s="463"/>
      <c r="B68" s="650">
        <v>45</v>
      </c>
      <c r="C68" s="651"/>
      <c r="D68" s="652" t="s">
        <v>1222</v>
      </c>
      <c r="E68" s="649" t="s">
        <v>1221</v>
      </c>
      <c r="F68" s="653">
        <v>1</v>
      </c>
      <c r="G68" s="653"/>
      <c r="H68" s="633">
        <f t="shared" si="4"/>
        <v>0</v>
      </c>
    </row>
    <row r="69" spans="1:9">
      <c r="A69" s="463"/>
      <c r="B69" s="650">
        <v>46</v>
      </c>
      <c r="C69" s="651"/>
      <c r="D69" s="652" t="s">
        <v>1223</v>
      </c>
      <c r="E69" s="649" t="s">
        <v>1224</v>
      </c>
      <c r="F69" s="653">
        <v>1</v>
      </c>
      <c r="G69" s="653"/>
      <c r="H69" s="633">
        <f>F69*G69</f>
        <v>0</v>
      </c>
    </row>
    <row r="70" spans="1:9">
      <c r="A70" s="463"/>
      <c r="B70" s="650">
        <v>47</v>
      </c>
      <c r="C70" s="651"/>
      <c r="D70" s="652" t="s">
        <v>1225</v>
      </c>
      <c r="E70" s="649" t="s">
        <v>216</v>
      </c>
      <c r="F70" s="653">
        <v>800</v>
      </c>
      <c r="G70" s="653"/>
      <c r="H70" s="633">
        <f>F70*G70</f>
        <v>0</v>
      </c>
    </row>
    <row r="71" spans="1:9">
      <c r="A71" s="463"/>
      <c r="B71" s="650">
        <v>48</v>
      </c>
      <c r="C71" s="651"/>
      <c r="D71" s="652" t="s">
        <v>1226</v>
      </c>
      <c r="E71" s="649" t="s">
        <v>886</v>
      </c>
      <c r="F71" s="653">
        <v>4</v>
      </c>
      <c r="G71" s="653"/>
      <c r="H71" s="633">
        <f>F71*G71</f>
        <v>0</v>
      </c>
    </row>
    <row r="72" spans="1:9">
      <c r="A72" s="463"/>
      <c r="B72" s="650">
        <v>49</v>
      </c>
      <c r="C72" s="651"/>
      <c r="D72" s="652" t="s">
        <v>1227</v>
      </c>
      <c r="E72" s="649" t="s">
        <v>886</v>
      </c>
      <c r="F72" s="653">
        <v>6</v>
      </c>
      <c r="G72" s="653"/>
      <c r="H72" s="633">
        <f>F72*G72</f>
        <v>0</v>
      </c>
    </row>
    <row r="73" spans="1:9" ht="13.5" thickBot="1">
      <c r="A73" s="463"/>
      <c r="B73" s="650">
        <v>50</v>
      </c>
      <c r="C73" s="651"/>
      <c r="D73" s="654" t="s">
        <v>1228</v>
      </c>
      <c r="E73" s="655" t="s">
        <v>1221</v>
      </c>
      <c r="F73" s="632">
        <v>1</v>
      </c>
      <c r="G73" s="632"/>
      <c r="H73" s="633">
        <f t="shared" si="4"/>
        <v>0</v>
      </c>
    </row>
    <row r="74" spans="1:9" ht="13.5" thickBot="1">
      <c r="A74" s="463"/>
      <c r="B74" s="656">
        <v>51</v>
      </c>
      <c r="C74" s="657"/>
      <c r="D74" s="658" t="s">
        <v>1229</v>
      </c>
      <c r="E74" s="659" t="s">
        <v>1230</v>
      </c>
      <c r="F74" s="660">
        <v>6</v>
      </c>
      <c r="G74" s="660"/>
      <c r="H74" s="661">
        <f t="shared" si="4"/>
        <v>0</v>
      </c>
      <c r="I74" s="637">
        <f>SUM(H64:H74)</f>
        <v>0</v>
      </c>
    </row>
    <row r="75" spans="1:9">
      <c r="A75" s="463"/>
      <c r="B75" s="662"/>
      <c r="C75" s="663"/>
      <c r="D75" s="664"/>
      <c r="E75" s="665"/>
      <c r="F75" s="666"/>
      <c r="G75" s="666"/>
      <c r="H75" s="667">
        <f>SUM(H16:H74)</f>
        <v>0</v>
      </c>
    </row>
    <row r="76" spans="1:9" ht="13.5" thickBot="1">
      <c r="B76" s="668" t="s">
        <v>34</v>
      </c>
      <c r="C76" s="669"/>
      <c r="D76" s="670"/>
      <c r="E76" s="671"/>
      <c r="F76" s="672"/>
      <c r="H76" s="673"/>
    </row>
    <row r="77" spans="1:9" ht="17.25" customHeight="1">
      <c r="B77" s="735" t="s">
        <v>1231</v>
      </c>
      <c r="C77" s="736"/>
      <c r="D77" s="736"/>
      <c r="E77" s="736"/>
      <c r="F77" s="737"/>
    </row>
    <row r="78" spans="1:9" ht="28.5" customHeight="1" thickBot="1">
      <c r="B78" s="738" t="s">
        <v>1232</v>
      </c>
      <c r="C78" s="739"/>
      <c r="D78" s="739"/>
      <c r="E78" s="739"/>
      <c r="F78" s="740"/>
    </row>
    <row r="80" spans="1:9">
      <c r="D80" s="674"/>
    </row>
    <row r="89" ht="12.75" customHeight="1"/>
    <row r="90" ht="31.5" customHeight="1"/>
    <row r="91" ht="31.5" customHeight="1"/>
    <row r="110" spans="2:9" ht="13.5" thickBot="1"/>
    <row r="111" spans="2:9" ht="13.5" thickBot="1">
      <c r="B111" s="675"/>
      <c r="C111" s="676"/>
      <c r="D111" s="677"/>
      <c r="E111" s="678"/>
      <c r="F111" s="634"/>
      <c r="G111" s="679"/>
      <c r="H111" s="680"/>
      <c r="I111" s="637">
        <f>SUM(H16:H109)</f>
        <v>0</v>
      </c>
    </row>
  </sheetData>
  <mergeCells count="5">
    <mergeCell ref="B1:B6"/>
    <mergeCell ref="D2:G2"/>
    <mergeCell ref="C6:F6"/>
    <mergeCell ref="B77:F77"/>
    <mergeCell ref="B78:F78"/>
  </mergeCells>
  <printOptions horizontalCentered="1"/>
  <pageMargins left="0.59055118110236227" right="0.59055118110236227" top="0.48" bottom="0.63" header="0.37" footer="0.33"/>
  <pageSetup paperSize="9" scale="70" fitToHeight="0" orientation="portrait" horizontalDpi="4294967293" verticalDpi="360" r:id="rId1"/>
  <headerFooter alignWithMargins="0">
    <oddFooter>&amp;C&amp;P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"/>
  <sheetViews>
    <sheetView zoomScaleNormal="100" zoomScalePageLayoutView="160" workbookViewId="0">
      <selection activeCell="E3" sqref="E3:E32"/>
    </sheetView>
  </sheetViews>
  <sheetFormatPr defaultColWidth="10.5" defaultRowHeight="12.75"/>
  <cols>
    <col min="1" max="1" width="14.33203125" style="539" customWidth="1"/>
    <col min="2" max="2" width="73.6640625" style="539" customWidth="1"/>
    <col min="3" max="3" width="5.83203125" style="540" customWidth="1"/>
    <col min="4" max="4" width="13.6640625" style="541" customWidth="1"/>
    <col min="5" max="16384" width="10.5" style="519"/>
  </cols>
  <sheetData>
    <row r="1" spans="1:6" ht="24">
      <c r="A1" s="516" t="s">
        <v>1233</v>
      </c>
      <c r="B1" s="516" t="s">
        <v>52</v>
      </c>
      <c r="C1" s="516" t="s">
        <v>124</v>
      </c>
      <c r="D1" s="517" t="s">
        <v>125</v>
      </c>
      <c r="E1" s="518" t="s">
        <v>1234</v>
      </c>
      <c r="F1" s="518" t="s">
        <v>1235</v>
      </c>
    </row>
    <row r="2" spans="1:6">
      <c r="A2" s="520" t="s">
        <v>1236</v>
      </c>
      <c r="B2" s="521"/>
      <c r="C2" s="522"/>
      <c r="D2" s="523"/>
    </row>
    <row r="3" spans="1:6" ht="36">
      <c r="A3" s="524" t="s">
        <v>1237</v>
      </c>
      <c r="B3" s="524" t="s">
        <v>1238</v>
      </c>
      <c r="C3" s="525" t="s">
        <v>947</v>
      </c>
      <c r="D3" s="526">
        <v>1</v>
      </c>
      <c r="F3" s="519">
        <f>E3*D3</f>
        <v>0</v>
      </c>
    </row>
    <row r="4" spans="1:6">
      <c r="A4" s="524" t="s">
        <v>1239</v>
      </c>
      <c r="B4" s="524" t="s">
        <v>1240</v>
      </c>
      <c r="C4" s="525" t="s">
        <v>947</v>
      </c>
      <c r="D4" s="526">
        <v>10</v>
      </c>
      <c r="F4" s="519">
        <f t="shared" ref="F4:F22" si="0">E4*D4</f>
        <v>0</v>
      </c>
    </row>
    <row r="5" spans="1:6" ht="24">
      <c r="A5" s="524" t="s">
        <v>1241</v>
      </c>
      <c r="B5" s="524" t="s">
        <v>1242</v>
      </c>
      <c r="C5" s="525" t="s">
        <v>947</v>
      </c>
      <c r="D5" s="526">
        <v>5</v>
      </c>
      <c r="F5" s="519">
        <f>E5*D5</f>
        <v>0</v>
      </c>
    </row>
    <row r="6" spans="1:6">
      <c r="A6" s="524" t="s">
        <v>1243</v>
      </c>
      <c r="B6" s="524" t="s">
        <v>1244</v>
      </c>
      <c r="C6" s="525" t="s">
        <v>947</v>
      </c>
      <c r="D6" s="526">
        <v>4</v>
      </c>
      <c r="F6" s="519">
        <f t="shared" si="0"/>
        <v>0</v>
      </c>
    </row>
    <row r="7" spans="1:6">
      <c r="A7" s="524" t="s">
        <v>1245</v>
      </c>
      <c r="B7" s="524" t="s">
        <v>1246</v>
      </c>
      <c r="C7" s="525" t="s">
        <v>947</v>
      </c>
      <c r="D7" s="526">
        <v>3</v>
      </c>
      <c r="F7" s="519">
        <f>E7*D7</f>
        <v>0</v>
      </c>
    </row>
    <row r="8" spans="1:6">
      <c r="A8" s="524" t="s">
        <v>1247</v>
      </c>
      <c r="B8" s="524" t="s">
        <v>1248</v>
      </c>
      <c r="C8" s="525" t="s">
        <v>947</v>
      </c>
      <c r="D8" s="526">
        <v>2</v>
      </c>
      <c r="F8" s="519">
        <f t="shared" si="0"/>
        <v>0</v>
      </c>
    </row>
    <row r="9" spans="1:6">
      <c r="A9" s="524" t="s">
        <v>1249</v>
      </c>
      <c r="B9" s="524" t="s">
        <v>1250</v>
      </c>
      <c r="C9" s="525" t="s">
        <v>947</v>
      </c>
      <c r="D9" s="526">
        <v>3</v>
      </c>
      <c r="F9" s="519">
        <f t="shared" si="0"/>
        <v>0</v>
      </c>
    </row>
    <row r="10" spans="1:6" ht="24">
      <c r="A10" s="524" t="s">
        <v>1251</v>
      </c>
      <c r="B10" s="524" t="s">
        <v>1252</v>
      </c>
      <c r="C10" s="525" t="s">
        <v>947</v>
      </c>
      <c r="D10" s="526">
        <v>2</v>
      </c>
      <c r="F10" s="519">
        <f t="shared" si="0"/>
        <v>0</v>
      </c>
    </row>
    <row r="11" spans="1:6">
      <c r="A11" s="524" t="s">
        <v>1253</v>
      </c>
      <c r="B11" s="524" t="s">
        <v>1254</v>
      </c>
      <c r="C11" s="525" t="s">
        <v>143</v>
      </c>
      <c r="D11" s="526">
        <v>6</v>
      </c>
      <c r="F11" s="519">
        <f t="shared" si="0"/>
        <v>0</v>
      </c>
    </row>
    <row r="12" spans="1:6">
      <c r="A12" s="527" t="s">
        <v>1255</v>
      </c>
      <c r="B12" s="524" t="s">
        <v>1256</v>
      </c>
      <c r="C12" s="525" t="s">
        <v>964</v>
      </c>
      <c r="D12" s="526">
        <v>1</v>
      </c>
      <c r="F12" s="519">
        <f t="shared" si="0"/>
        <v>0</v>
      </c>
    </row>
    <row r="13" spans="1:6">
      <c r="A13" s="520" t="s">
        <v>1257</v>
      </c>
      <c r="B13" s="524"/>
      <c r="C13" s="525"/>
      <c r="D13" s="526"/>
    </row>
    <row r="14" spans="1:6" ht="36">
      <c r="A14" s="524" t="s">
        <v>1258</v>
      </c>
      <c r="B14" s="524" t="s">
        <v>1259</v>
      </c>
      <c r="C14" s="525" t="s">
        <v>947</v>
      </c>
      <c r="D14" s="526">
        <v>1</v>
      </c>
      <c r="F14" s="519">
        <f t="shared" si="0"/>
        <v>0</v>
      </c>
    </row>
    <row r="15" spans="1:6" ht="24">
      <c r="A15" s="524" t="s">
        <v>1260</v>
      </c>
      <c r="B15" s="524" t="s">
        <v>1261</v>
      </c>
      <c r="C15" s="525" t="s">
        <v>947</v>
      </c>
      <c r="D15" s="526">
        <v>2</v>
      </c>
      <c r="F15" s="519">
        <f t="shared" si="0"/>
        <v>0</v>
      </c>
    </row>
    <row r="16" spans="1:6">
      <c r="A16" s="524" t="s">
        <v>1262</v>
      </c>
      <c r="B16" s="524" t="s">
        <v>1263</v>
      </c>
      <c r="C16" s="525" t="s">
        <v>1264</v>
      </c>
      <c r="D16" s="526">
        <v>45</v>
      </c>
      <c r="F16" s="519">
        <f t="shared" si="0"/>
        <v>0</v>
      </c>
    </row>
    <row r="17" spans="1:6">
      <c r="A17" s="524"/>
      <c r="B17" s="524"/>
      <c r="C17" s="525"/>
      <c r="D17" s="526"/>
    </row>
    <row r="18" spans="1:6">
      <c r="A18" s="524"/>
      <c r="B18" s="524" t="s">
        <v>1265</v>
      </c>
      <c r="C18" s="525" t="s">
        <v>1264</v>
      </c>
      <c r="D18" s="526">
        <v>12</v>
      </c>
      <c r="F18" s="519">
        <f>E18*D18</f>
        <v>0</v>
      </c>
    </row>
    <row r="19" spans="1:6">
      <c r="A19" s="524"/>
      <c r="B19" s="524" t="s">
        <v>1266</v>
      </c>
      <c r="C19" s="525" t="s">
        <v>1264</v>
      </c>
      <c r="D19" s="526">
        <v>16</v>
      </c>
      <c r="F19" s="519">
        <f t="shared" si="0"/>
        <v>0</v>
      </c>
    </row>
    <row r="20" spans="1:6">
      <c r="A20" s="524"/>
      <c r="B20" s="524" t="s">
        <v>1267</v>
      </c>
      <c r="C20" s="525" t="s">
        <v>1264</v>
      </c>
      <c r="D20" s="526">
        <v>15</v>
      </c>
      <c r="F20" s="519">
        <f t="shared" si="0"/>
        <v>0</v>
      </c>
    </row>
    <row r="21" spans="1:6">
      <c r="A21" s="524"/>
      <c r="B21" s="524" t="s">
        <v>1268</v>
      </c>
      <c r="C21" s="525" t="s">
        <v>143</v>
      </c>
      <c r="D21" s="526">
        <v>40</v>
      </c>
      <c r="F21" s="519">
        <f>E21*D21</f>
        <v>0</v>
      </c>
    </row>
    <row r="22" spans="1:6">
      <c r="A22" s="524"/>
      <c r="B22" s="524" t="s">
        <v>1269</v>
      </c>
      <c r="C22" s="525" t="s">
        <v>143</v>
      </c>
      <c r="D22" s="526">
        <v>40</v>
      </c>
      <c r="F22" s="519">
        <f t="shared" si="0"/>
        <v>0</v>
      </c>
    </row>
    <row r="23" spans="1:6">
      <c r="A23" s="524"/>
      <c r="B23" s="524" t="s">
        <v>1270</v>
      </c>
      <c r="C23" s="525" t="s">
        <v>964</v>
      </c>
      <c r="D23" s="526">
        <v>1</v>
      </c>
      <c r="F23" s="519">
        <f>E23</f>
        <v>0</v>
      </c>
    </row>
    <row r="25" spans="1:6">
      <c r="A25" s="741" t="s">
        <v>1271</v>
      </c>
      <c r="B25" s="742"/>
      <c r="C25" s="742"/>
      <c r="D25" s="743"/>
    </row>
    <row r="26" spans="1:6">
      <c r="A26" s="528"/>
      <c r="B26" s="529" t="s">
        <v>1272</v>
      </c>
      <c r="C26" s="530" t="s">
        <v>964</v>
      </c>
      <c r="D26" s="530">
        <v>1</v>
      </c>
      <c r="F26" s="519">
        <f>E26*D26</f>
        <v>0</v>
      </c>
    </row>
    <row r="27" spans="1:6">
      <c r="A27" s="528"/>
      <c r="B27" s="529" t="s">
        <v>1273</v>
      </c>
      <c r="C27" s="530" t="s">
        <v>1274</v>
      </c>
      <c r="D27" s="530">
        <v>1</v>
      </c>
      <c r="F27" s="519">
        <f>E27</f>
        <v>0</v>
      </c>
    </row>
    <row r="28" spans="1:6">
      <c r="A28" s="528"/>
      <c r="B28" s="531" t="s">
        <v>1275</v>
      </c>
      <c r="C28" s="530" t="s">
        <v>1274</v>
      </c>
      <c r="D28" s="530">
        <v>1</v>
      </c>
      <c r="F28" s="519">
        <f t="shared" ref="F28:F32" si="1">E28</f>
        <v>0</v>
      </c>
    </row>
    <row r="29" spans="1:6">
      <c r="A29" s="528"/>
      <c r="B29" s="529" t="s">
        <v>1276</v>
      </c>
      <c r="C29" s="530" t="s">
        <v>1274</v>
      </c>
      <c r="D29" s="530">
        <v>1</v>
      </c>
      <c r="F29" s="519">
        <f t="shared" si="1"/>
        <v>0</v>
      </c>
    </row>
    <row r="30" spans="1:6">
      <c r="A30" s="528"/>
      <c r="B30" s="529" t="s">
        <v>1277</v>
      </c>
      <c r="C30" s="530" t="s">
        <v>1274</v>
      </c>
      <c r="D30" s="530">
        <v>1</v>
      </c>
      <c r="F30" s="519">
        <f t="shared" si="1"/>
        <v>0</v>
      </c>
    </row>
    <row r="31" spans="1:6">
      <c r="A31" s="528"/>
      <c r="B31" s="529" t="s">
        <v>1278</v>
      </c>
      <c r="C31" s="530" t="s">
        <v>1274</v>
      </c>
      <c r="D31" s="530">
        <v>1</v>
      </c>
      <c r="F31" s="519">
        <f t="shared" si="1"/>
        <v>0</v>
      </c>
    </row>
    <row r="32" spans="1:6">
      <c r="A32" s="528"/>
      <c r="B32" s="529" t="s">
        <v>977</v>
      </c>
      <c r="C32" s="530" t="s">
        <v>964</v>
      </c>
      <c r="D32" s="530">
        <v>1</v>
      </c>
      <c r="F32" s="519">
        <f t="shared" si="1"/>
        <v>0</v>
      </c>
    </row>
    <row r="33" spans="1:6">
      <c r="A33" s="532"/>
      <c r="B33" s="533"/>
      <c r="C33" s="534"/>
      <c r="D33" s="534"/>
    </row>
    <row r="34" spans="1:6" s="538" customFormat="1">
      <c r="A34" s="535"/>
      <c r="B34" s="535" t="s">
        <v>1107</v>
      </c>
      <c r="C34" s="536"/>
      <c r="D34" s="537"/>
      <c r="F34" s="538">
        <f>SUM(F3:F22)+F23+SUM(F26:F32)</f>
        <v>0</v>
      </c>
    </row>
  </sheetData>
  <mergeCells count="1">
    <mergeCell ref="A25:D25"/>
  </mergeCells>
  <pageMargins left="0.78740157480314965" right="0.39370078740157483" top="0.39370078740157483" bottom="0.59055118110236227" header="0.31496062992125984" footer="0.31496062992125984"/>
  <pageSetup paperSize="9" scale="83" orientation="portrait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24"/>
  <sheetViews>
    <sheetView showGridLines="0" workbookViewId="0">
      <selection activeCell="J39" sqref="J3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3" width="26.6640625" customWidth="1"/>
    <col min="24" max="24" width="32.1640625" customWidth="1"/>
    <col min="25" max="25" width="23.664062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44" width="6.1640625" hidden="1" customWidth="1"/>
    <col min="45" max="45" width="6.83203125" hidden="1" customWidth="1"/>
    <col min="46" max="46" width="3.1640625" hidden="1" customWidth="1"/>
    <col min="47" max="47" width="4.83203125" hidden="1" customWidth="1"/>
    <col min="48" max="48" width="3.5" hidden="1" customWidth="1"/>
    <col min="49" max="49" width="4" hidden="1" customWidth="1"/>
    <col min="50" max="50" width="3.83203125" hidden="1" customWidth="1"/>
    <col min="51" max="51" width="4.83203125" hidden="1" customWidth="1"/>
    <col min="52" max="52" width="3.83203125" hidden="1" customWidth="1"/>
    <col min="53" max="53" width="4.6640625" hidden="1" customWidth="1"/>
    <col min="54" max="54" width="4" hidden="1" customWidth="1"/>
    <col min="55" max="55" width="3.83203125" hidden="1" customWidth="1"/>
    <col min="56" max="56" width="3.1640625" hidden="1" customWidth="1"/>
    <col min="57" max="58" width="3.5" hidden="1" customWidth="1"/>
    <col min="59" max="59" width="3" hidden="1" customWidth="1"/>
    <col min="60" max="60" width="3.33203125" hidden="1" customWidth="1"/>
    <col min="61" max="61" width="2.83203125" hidden="1" customWidth="1"/>
    <col min="62" max="62" width="3.1640625" hidden="1" customWidth="1"/>
    <col min="63" max="63" width="2.5" hidden="1" customWidth="1"/>
    <col min="64" max="64" width="2.1640625" hidden="1" customWidth="1"/>
    <col min="65" max="65" width="1.6640625" hidden="1" customWidth="1"/>
  </cols>
  <sheetData>
    <row r="2" spans="2:46" ht="36.950000000000003" customHeight="1">
      <c r="L2" s="688" t="s">
        <v>6</v>
      </c>
      <c r="M2" s="689"/>
      <c r="N2" s="689"/>
      <c r="O2" s="689"/>
      <c r="P2" s="689"/>
      <c r="Q2" s="689"/>
      <c r="R2" s="689"/>
      <c r="S2" s="689"/>
      <c r="T2" s="689"/>
      <c r="U2" s="689"/>
      <c r="V2" s="689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87</v>
      </c>
      <c r="L4" s="20"/>
      <c r="M4" s="8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723" t="str">
        <f>'Rekapitulace stavby'!K6</f>
        <v>Areál UK Celetná 559/14, Praha 2 - Staré Město, Dětská skupina Arel Karolinum</v>
      </c>
      <c r="F7" s="724"/>
      <c r="G7" s="724"/>
      <c r="H7" s="724"/>
      <c r="L7" s="20"/>
    </row>
    <row r="8" spans="2:46" s="1" customFormat="1" ht="12" customHeight="1">
      <c r="B8" s="29"/>
      <c r="D8" s="26" t="s">
        <v>88</v>
      </c>
      <c r="L8" s="29"/>
    </row>
    <row r="9" spans="2:46" s="1" customFormat="1" ht="16.5" customHeight="1">
      <c r="B9" s="29"/>
      <c r="E9" s="712" t="s">
        <v>1279</v>
      </c>
      <c r="F9" s="722"/>
      <c r="G9" s="722"/>
      <c r="H9" s="722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22. 10. 2023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29"/>
    </row>
    <row r="15" spans="2:46" s="1" customFormat="1" ht="18" customHeight="1">
      <c r="B15" s="29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27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>
      <c r="B18" s="29"/>
      <c r="E18" s="697" t="str">
        <f>'Rekapitulace stavby'!E14</f>
        <v xml:space="preserve"> </v>
      </c>
      <c r="F18" s="697"/>
      <c r="G18" s="697"/>
      <c r="H18" s="697"/>
      <c r="I18" s="26" t="s">
        <v>26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28</v>
      </c>
      <c r="I20" s="26" t="s">
        <v>24</v>
      </c>
      <c r="J20" s="24" t="s">
        <v>3</v>
      </c>
      <c r="L20" s="29"/>
    </row>
    <row r="21" spans="2:12" s="1" customFormat="1" ht="18" customHeight="1">
      <c r="B21" s="29"/>
      <c r="E21" s="24" t="s">
        <v>29</v>
      </c>
      <c r="I21" s="26" t="s">
        <v>26</v>
      </c>
      <c r="J21" s="24" t="s">
        <v>3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31</v>
      </c>
      <c r="I23" s="26" t="s">
        <v>24</v>
      </c>
      <c r="J23" s="24" t="s">
        <v>32</v>
      </c>
      <c r="L23" s="29"/>
    </row>
    <row r="24" spans="2:12" s="1" customFormat="1" ht="18" customHeight="1">
      <c r="B24" s="29"/>
      <c r="E24" s="24" t="s">
        <v>33</v>
      </c>
      <c r="I24" s="26" t="s">
        <v>26</v>
      </c>
      <c r="J24" s="24" t="s">
        <v>3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34</v>
      </c>
      <c r="L26" s="29"/>
    </row>
    <row r="27" spans="2:12" s="7" customFormat="1" ht="16.5" customHeight="1">
      <c r="B27" s="82"/>
      <c r="E27" s="699" t="s">
        <v>3</v>
      </c>
      <c r="F27" s="699"/>
      <c r="G27" s="699"/>
      <c r="H27" s="699"/>
      <c r="L27" s="82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3" t="s">
        <v>36</v>
      </c>
      <c r="J30" s="59">
        <f>ROUND(J86, 2)</f>
        <v>0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84" t="s">
        <v>40</v>
      </c>
      <c r="E33" s="26" t="s">
        <v>41</v>
      </c>
      <c r="F33" s="85">
        <f>ROUND((SUM(BE86:BE122)),  2)</f>
        <v>0</v>
      </c>
      <c r="I33" s="86">
        <v>0.21</v>
      </c>
      <c r="J33" s="85">
        <f>ROUND(((SUM(BE86:BE122))*I33),  2)</f>
        <v>0</v>
      </c>
      <c r="L33" s="29"/>
    </row>
    <row r="34" spans="2:12" s="1" customFormat="1" ht="14.45" customHeight="1">
      <c r="B34" s="29"/>
      <c r="E34" s="26" t="s">
        <v>42</v>
      </c>
      <c r="F34" s="85">
        <f>ROUND((SUM(BF86:BF122)),  2)</f>
        <v>0</v>
      </c>
      <c r="I34" s="86">
        <v>0.15</v>
      </c>
      <c r="J34" s="85">
        <f>ROUND(((SUM(BF86:BF122))*I34),  2)</f>
        <v>0</v>
      </c>
      <c r="L34" s="29"/>
    </row>
    <row r="35" spans="2:12" s="1" customFormat="1" ht="14.45" hidden="1" customHeight="1">
      <c r="B35" s="29"/>
      <c r="E35" s="26" t="s">
        <v>43</v>
      </c>
      <c r="F35" s="85">
        <f>ROUND((SUM(BG86:BG122)),  2)</f>
        <v>0</v>
      </c>
      <c r="I35" s="86">
        <v>0.21</v>
      </c>
      <c r="J35" s="85">
        <f>0</f>
        <v>0</v>
      </c>
      <c r="L35" s="29"/>
    </row>
    <row r="36" spans="2:12" s="1" customFormat="1" ht="14.45" hidden="1" customHeight="1">
      <c r="B36" s="29"/>
      <c r="E36" s="26" t="s">
        <v>44</v>
      </c>
      <c r="F36" s="85">
        <f>ROUND((SUM(BH86:BH122)),  2)</f>
        <v>0</v>
      </c>
      <c r="I36" s="86">
        <v>0.15</v>
      </c>
      <c r="J36" s="85">
        <f>0</f>
        <v>0</v>
      </c>
      <c r="L36" s="29"/>
    </row>
    <row r="37" spans="2:12" s="1" customFormat="1" ht="14.45" hidden="1" customHeight="1">
      <c r="B37" s="29"/>
      <c r="E37" s="26" t="s">
        <v>45</v>
      </c>
      <c r="F37" s="85">
        <f>ROUND((SUM(BI86:BI122)),  2)</f>
        <v>0</v>
      </c>
      <c r="I37" s="86">
        <v>0</v>
      </c>
      <c r="J37" s="85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7"/>
      <c r="D39" s="88" t="s">
        <v>46</v>
      </c>
      <c r="E39" s="50"/>
      <c r="F39" s="50"/>
      <c r="G39" s="89" t="s">
        <v>47</v>
      </c>
      <c r="H39" s="90" t="s">
        <v>48</v>
      </c>
      <c r="I39" s="50"/>
      <c r="J39" s="91">
        <f>SUM(J30:J37)</f>
        <v>0</v>
      </c>
      <c r="K39" s="92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21" t="s">
        <v>90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5" customHeight="1">
      <c r="B48" s="29"/>
      <c r="E48" s="723" t="str">
        <f>E7</f>
        <v>Areál UK Celetná 559/14, Praha 2 - Staré Město, Dětská skupina Arel Karolinum</v>
      </c>
      <c r="F48" s="724"/>
      <c r="G48" s="724"/>
      <c r="H48" s="724"/>
      <c r="L48" s="29"/>
    </row>
    <row r="49" spans="2:47" s="1" customFormat="1" ht="12" customHeight="1">
      <c r="B49" s="29"/>
      <c r="C49" s="26" t="s">
        <v>88</v>
      </c>
      <c r="L49" s="29"/>
    </row>
    <row r="50" spans="2:47" s="1" customFormat="1" ht="16.5" customHeight="1">
      <c r="B50" s="29"/>
      <c r="E50" s="712" t="str">
        <f>E9</f>
        <v>04 - VRN</v>
      </c>
      <c r="F50" s="722"/>
      <c r="G50" s="722"/>
      <c r="H50" s="722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>Celetná 559/14, Praha 2 - Staré Město</v>
      </c>
      <c r="I52" s="26" t="s">
        <v>21</v>
      </c>
      <c r="J52" s="46" t="str">
        <f>IF(J12="","",J12)</f>
        <v>22. 10. 2023</v>
      </c>
      <c r="L52" s="29"/>
    </row>
    <row r="53" spans="2:47" s="1" customFormat="1" ht="6.95" customHeight="1">
      <c r="B53" s="29"/>
      <c r="L53" s="29"/>
    </row>
    <row r="54" spans="2:47" s="1" customFormat="1" ht="40.15" customHeight="1">
      <c r="B54" s="29"/>
      <c r="C54" s="26" t="s">
        <v>23</v>
      </c>
      <c r="F54" s="24" t="str">
        <f>E15</f>
        <v xml:space="preserve"> </v>
      </c>
      <c r="I54" s="26" t="s">
        <v>28</v>
      </c>
      <c r="J54" s="27" t="str">
        <f>E21</f>
        <v>CONTRACTIS s.r.o.Moulíkova 3286/1b, Praha 5</v>
      </c>
      <c r="L54" s="29"/>
    </row>
    <row r="55" spans="2:47" s="1" customFormat="1" ht="15.2" customHeight="1">
      <c r="B55" s="29"/>
      <c r="C55" s="26" t="s">
        <v>27</v>
      </c>
      <c r="F55" s="24" t="str">
        <f>IF(E18="","",E18)</f>
        <v xml:space="preserve"> </v>
      </c>
      <c r="I55" s="26" t="s">
        <v>31</v>
      </c>
      <c r="J55" s="27" t="str">
        <f>E24</f>
        <v>Hana Pejšová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3" t="s">
        <v>91</v>
      </c>
      <c r="D57" s="87"/>
      <c r="E57" s="87"/>
      <c r="F57" s="87"/>
      <c r="G57" s="87"/>
      <c r="H57" s="87"/>
      <c r="I57" s="87"/>
      <c r="J57" s="94" t="s">
        <v>92</v>
      </c>
      <c r="K57" s="87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95" t="s">
        <v>68</v>
      </c>
      <c r="J59" s="59">
        <f>J86</f>
        <v>0</v>
      </c>
      <c r="L59" s="29"/>
      <c r="AU59" s="17" t="s">
        <v>93</v>
      </c>
    </row>
    <row r="60" spans="2:47" s="8" customFormat="1" ht="24.95" customHeight="1">
      <c r="B60" s="96"/>
      <c r="D60" s="97" t="s">
        <v>1280</v>
      </c>
      <c r="E60" s="98"/>
      <c r="F60" s="98"/>
      <c r="G60" s="98"/>
      <c r="H60" s="98"/>
      <c r="I60" s="98"/>
      <c r="J60" s="99">
        <f>J87</f>
        <v>0</v>
      </c>
      <c r="L60" s="96"/>
    </row>
    <row r="61" spans="2:47" s="9" customFormat="1" ht="19.899999999999999" customHeight="1">
      <c r="B61" s="100"/>
      <c r="D61" s="101" t="s">
        <v>1281</v>
      </c>
      <c r="E61" s="102"/>
      <c r="F61" s="102"/>
      <c r="G61" s="102"/>
      <c r="H61" s="102"/>
      <c r="I61" s="102"/>
      <c r="J61" s="103">
        <f>J88</f>
        <v>0</v>
      </c>
      <c r="L61" s="100"/>
    </row>
    <row r="62" spans="2:47" s="9" customFormat="1" ht="19.899999999999999" customHeight="1">
      <c r="B62" s="100"/>
      <c r="D62" s="101" t="s">
        <v>1282</v>
      </c>
      <c r="E62" s="102"/>
      <c r="F62" s="102"/>
      <c r="G62" s="102"/>
      <c r="H62" s="102"/>
      <c r="I62" s="102"/>
      <c r="J62" s="103">
        <f>J97</f>
        <v>0</v>
      </c>
      <c r="L62" s="100"/>
    </row>
    <row r="63" spans="2:47" s="9" customFormat="1" ht="19.899999999999999" customHeight="1">
      <c r="B63" s="100"/>
      <c r="D63" s="101" t="s">
        <v>1283</v>
      </c>
      <c r="E63" s="102"/>
      <c r="F63" s="102"/>
      <c r="G63" s="102"/>
      <c r="H63" s="102"/>
      <c r="I63" s="102"/>
      <c r="J63" s="103">
        <f>J100</f>
        <v>0</v>
      </c>
      <c r="L63" s="100"/>
    </row>
    <row r="64" spans="2:47" s="9" customFormat="1" ht="19.899999999999999" customHeight="1">
      <c r="B64" s="100"/>
      <c r="D64" s="101" t="s">
        <v>1284</v>
      </c>
      <c r="E64" s="102"/>
      <c r="F64" s="102"/>
      <c r="G64" s="102"/>
      <c r="H64" s="102"/>
      <c r="I64" s="102"/>
      <c r="J64" s="103">
        <f>J110</f>
        <v>0</v>
      </c>
      <c r="L64" s="100"/>
    </row>
    <row r="65" spans="2:26" s="9" customFormat="1" ht="19.899999999999999" customHeight="1">
      <c r="B65" s="100"/>
      <c r="D65" s="101" t="s">
        <v>1285</v>
      </c>
      <c r="E65" s="102"/>
      <c r="F65" s="102"/>
      <c r="G65" s="102"/>
      <c r="H65" s="102"/>
      <c r="I65" s="102"/>
      <c r="J65" s="103">
        <f>J113</f>
        <v>0</v>
      </c>
      <c r="L65" s="100"/>
    </row>
    <row r="66" spans="2:26" s="9" customFormat="1" ht="19.899999999999999" customHeight="1">
      <c r="B66" s="100"/>
      <c r="D66" s="101" t="s">
        <v>1286</v>
      </c>
      <c r="E66" s="102"/>
      <c r="F66" s="102"/>
      <c r="G66" s="102"/>
      <c r="H66" s="102"/>
      <c r="I66" s="102"/>
      <c r="J66" s="103">
        <f>J116</f>
        <v>0</v>
      </c>
      <c r="L66" s="100"/>
    </row>
    <row r="67" spans="2:26" s="1" customFormat="1" ht="21.75" customHeight="1">
      <c r="B67" s="29"/>
      <c r="L67" s="29"/>
    </row>
    <row r="68" spans="2:26" s="1" customFormat="1" ht="6.95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29"/>
    </row>
    <row r="72" spans="2:26" s="1" customFormat="1" ht="6.95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29"/>
    </row>
    <row r="73" spans="2:26" s="1" customFormat="1" ht="24.95" customHeight="1">
      <c r="B73" s="29"/>
      <c r="C73" s="21" t="s">
        <v>116</v>
      </c>
      <c r="L73" s="580"/>
      <c r="M73" s="546"/>
      <c r="N73" s="546"/>
      <c r="O73" s="546"/>
      <c r="P73" s="546"/>
      <c r="Q73" s="546"/>
      <c r="R73" s="546"/>
      <c r="S73" s="546"/>
      <c r="T73" s="546"/>
      <c r="U73" s="546"/>
      <c r="V73" s="725" t="s">
        <v>117</v>
      </c>
      <c r="W73" s="725"/>
      <c r="X73" s="549"/>
      <c r="Y73" s="581"/>
      <c r="Z73" s="550"/>
    </row>
    <row r="74" spans="2:26" s="1" customFormat="1" ht="6.95" customHeight="1">
      <c r="B74" s="29"/>
      <c r="L74" s="580"/>
      <c r="M74" s="546"/>
      <c r="N74" s="546"/>
      <c r="O74" s="546"/>
      <c r="P74" s="546"/>
      <c r="Q74" s="546"/>
      <c r="R74" s="546"/>
      <c r="S74" s="546"/>
      <c r="T74" s="546"/>
      <c r="U74" s="546"/>
      <c r="V74" s="550"/>
      <c r="W74" s="550"/>
      <c r="X74" s="550"/>
      <c r="Y74" s="550"/>
      <c r="Z74" s="550"/>
    </row>
    <row r="75" spans="2:26" s="1" customFormat="1" ht="12" customHeight="1">
      <c r="B75" s="29"/>
      <c r="C75" s="26" t="s">
        <v>15</v>
      </c>
      <c r="L75" s="580"/>
      <c r="M75" s="546"/>
      <c r="N75" s="546"/>
      <c r="O75" s="546"/>
      <c r="P75" s="546"/>
      <c r="Q75" s="546"/>
      <c r="R75" s="546"/>
      <c r="S75" s="546"/>
      <c r="T75" s="546"/>
      <c r="U75" s="546"/>
      <c r="V75" s="551" t="s">
        <v>118</v>
      </c>
      <c r="W75" s="551" t="s">
        <v>119</v>
      </c>
      <c r="X75" s="551" t="s">
        <v>120</v>
      </c>
      <c r="Y75" s="551" t="s">
        <v>121</v>
      </c>
      <c r="Z75" s="551" t="s">
        <v>122</v>
      </c>
    </row>
    <row r="76" spans="2:26" s="1" customFormat="1" ht="16.5" customHeight="1">
      <c r="B76" s="29"/>
      <c r="E76" s="723" t="str">
        <f>E7</f>
        <v>Areál UK Celetná 559/14, Praha 2 - Staré Město, Dětská skupina Arel Karolinum</v>
      </c>
      <c r="F76" s="724"/>
      <c r="G76" s="724"/>
      <c r="H76" s="724"/>
      <c r="L76" s="580"/>
      <c r="M76" s="546"/>
      <c r="N76" s="546"/>
      <c r="O76" s="546"/>
      <c r="P76" s="546"/>
      <c r="Q76" s="546"/>
      <c r="R76" s="546"/>
      <c r="S76" s="546"/>
      <c r="T76" s="546"/>
      <c r="U76" s="546"/>
      <c r="V76" s="546"/>
      <c r="W76" s="546"/>
      <c r="X76" s="546"/>
      <c r="Y76" s="546"/>
      <c r="Z76" s="546"/>
    </row>
    <row r="77" spans="2:26" s="1" customFormat="1" ht="12" customHeight="1">
      <c r="B77" s="29"/>
      <c r="C77" s="26" t="s">
        <v>88</v>
      </c>
      <c r="L77" s="580"/>
      <c r="M77" s="546"/>
      <c r="N77" s="546"/>
      <c r="O77" s="546"/>
      <c r="P77" s="546"/>
      <c r="Q77" s="546"/>
      <c r="R77" s="546"/>
      <c r="S77" s="546"/>
      <c r="T77" s="546"/>
      <c r="U77" s="546"/>
      <c r="V77" s="546"/>
      <c r="W77" s="546"/>
      <c r="X77" s="546"/>
      <c r="Y77" s="546"/>
      <c r="Z77" s="546"/>
    </row>
    <row r="78" spans="2:26" s="1" customFormat="1" ht="16.5" customHeight="1">
      <c r="B78" s="29"/>
      <c r="E78" s="712" t="str">
        <f>E9</f>
        <v>04 - VRN</v>
      </c>
      <c r="F78" s="722"/>
      <c r="G78" s="722"/>
      <c r="H78" s="722"/>
      <c r="L78" s="580"/>
      <c r="M78" s="546"/>
      <c r="N78" s="546"/>
      <c r="O78" s="546"/>
      <c r="P78" s="546"/>
      <c r="Q78" s="546"/>
      <c r="R78" s="546"/>
      <c r="S78" s="546"/>
      <c r="T78" s="546"/>
      <c r="U78" s="546"/>
      <c r="V78" s="546"/>
      <c r="W78" s="546"/>
      <c r="X78" s="546"/>
      <c r="Y78" s="546"/>
      <c r="Z78" s="546"/>
    </row>
    <row r="79" spans="2:26" s="1" customFormat="1" ht="6.95" customHeight="1">
      <c r="B79" s="29"/>
      <c r="L79" s="580"/>
      <c r="M79" s="546"/>
      <c r="N79" s="546"/>
      <c r="O79" s="546"/>
      <c r="P79" s="546"/>
      <c r="Q79" s="546"/>
      <c r="R79" s="546"/>
      <c r="S79" s="546"/>
      <c r="T79" s="546"/>
      <c r="U79" s="546"/>
      <c r="V79" s="546"/>
      <c r="W79" s="546"/>
      <c r="X79" s="546"/>
      <c r="Y79" s="546"/>
      <c r="Z79" s="546"/>
    </row>
    <row r="80" spans="2:26" s="1" customFormat="1" ht="12" customHeight="1">
      <c r="B80" s="29"/>
      <c r="C80" s="26" t="s">
        <v>19</v>
      </c>
      <c r="F80" s="24" t="str">
        <f>F12</f>
        <v>Celetná 559/14, Praha 2 - Staré Město</v>
      </c>
      <c r="I80" s="26" t="s">
        <v>21</v>
      </c>
      <c r="J80" s="46" t="str">
        <f>IF(J12="","",J12)</f>
        <v>22. 10. 2023</v>
      </c>
      <c r="L80" s="580"/>
      <c r="M80" s="546"/>
      <c r="N80" s="546"/>
      <c r="O80" s="546"/>
      <c r="P80" s="546"/>
      <c r="Q80" s="546"/>
      <c r="R80" s="546"/>
      <c r="S80" s="546"/>
      <c r="T80" s="546"/>
      <c r="U80" s="546"/>
      <c r="V80" s="546"/>
      <c r="W80" s="546"/>
      <c r="X80" s="546"/>
      <c r="Y80" s="546"/>
      <c r="Z80" s="546"/>
    </row>
    <row r="81" spans="2:65" s="1" customFormat="1" ht="6.95" customHeight="1">
      <c r="B81" s="29"/>
      <c r="L81" s="580"/>
      <c r="M81" s="546"/>
      <c r="N81" s="546"/>
      <c r="O81" s="546"/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6"/>
    </row>
    <row r="82" spans="2:65" s="1" customFormat="1" ht="40.15" customHeight="1">
      <c r="B82" s="29"/>
      <c r="C82" s="26" t="s">
        <v>23</v>
      </c>
      <c r="F82" s="24" t="str">
        <f>E15</f>
        <v xml:space="preserve"> </v>
      </c>
      <c r="I82" s="26" t="s">
        <v>28</v>
      </c>
      <c r="J82" s="27" t="str">
        <f>E21</f>
        <v>CONTRACTIS s.r.o.Moulíkova 3286/1b, Praha 5</v>
      </c>
      <c r="L82" s="580"/>
      <c r="M82" s="546"/>
      <c r="N82" s="546"/>
      <c r="O82" s="546"/>
      <c r="P82" s="546"/>
      <c r="Q82" s="546"/>
      <c r="R82" s="546"/>
      <c r="S82" s="546"/>
      <c r="T82" s="546"/>
      <c r="U82" s="546"/>
      <c r="V82" s="546"/>
      <c r="W82" s="546"/>
      <c r="X82" s="546"/>
      <c r="Y82" s="546"/>
      <c r="Z82" s="546"/>
    </row>
    <row r="83" spans="2:65" s="1" customFormat="1" ht="15.2" customHeight="1">
      <c r="B83" s="29"/>
      <c r="C83" s="26" t="s">
        <v>27</v>
      </c>
      <c r="F83" s="24" t="str">
        <f>IF(E18="","",E18)</f>
        <v xml:space="preserve"> </v>
      </c>
      <c r="I83" s="26" t="s">
        <v>31</v>
      </c>
      <c r="J83" s="27" t="str">
        <f>E24</f>
        <v>Hana Pejšová</v>
      </c>
      <c r="L83" s="580"/>
      <c r="M83" s="546"/>
      <c r="N83" s="546"/>
      <c r="O83" s="546"/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6"/>
    </row>
    <row r="84" spans="2:65" s="1" customFormat="1" ht="10.35" customHeight="1">
      <c r="B84" s="29"/>
      <c r="L84" s="580"/>
      <c r="M84" s="546"/>
      <c r="N84" s="546"/>
      <c r="O84" s="546"/>
      <c r="P84" s="546"/>
      <c r="Q84" s="546"/>
      <c r="R84" s="546"/>
      <c r="S84" s="546"/>
      <c r="T84" s="546"/>
      <c r="U84" s="546"/>
      <c r="V84" s="546"/>
      <c r="W84" s="546"/>
      <c r="X84" s="546"/>
      <c r="Y84" s="546"/>
      <c r="Z84" s="546"/>
    </row>
    <row r="85" spans="2:65" s="10" customFormat="1" ht="29.25" customHeight="1">
      <c r="B85" s="104"/>
      <c r="C85" s="105" t="s">
        <v>123</v>
      </c>
      <c r="D85" s="106" t="s">
        <v>55</v>
      </c>
      <c r="E85" s="106" t="s">
        <v>51</v>
      </c>
      <c r="F85" s="106" t="s">
        <v>52</v>
      </c>
      <c r="G85" s="106" t="s">
        <v>124</v>
      </c>
      <c r="H85" s="106" t="s">
        <v>125</v>
      </c>
      <c r="I85" s="106" t="s">
        <v>126</v>
      </c>
      <c r="J85" s="106" t="s">
        <v>92</v>
      </c>
      <c r="K85" s="107" t="s">
        <v>127</v>
      </c>
      <c r="L85" s="582"/>
      <c r="M85" s="583" t="s">
        <v>3</v>
      </c>
      <c r="N85" s="584" t="s">
        <v>40</v>
      </c>
      <c r="O85" s="584" t="s">
        <v>128</v>
      </c>
      <c r="P85" s="584" t="s">
        <v>129</v>
      </c>
      <c r="Q85" s="584" t="s">
        <v>130</v>
      </c>
      <c r="R85" s="584" t="s">
        <v>131</v>
      </c>
      <c r="S85" s="584" t="s">
        <v>132</v>
      </c>
      <c r="T85" s="585" t="s">
        <v>133</v>
      </c>
      <c r="U85" s="586"/>
      <c r="V85" s="586"/>
      <c r="W85" s="586"/>
      <c r="X85" s="586"/>
      <c r="Y85" s="586"/>
      <c r="Z85" s="586"/>
    </row>
    <row r="86" spans="2:65" s="1" customFormat="1" ht="22.9" customHeight="1">
      <c r="B86" s="29"/>
      <c r="C86" s="57" t="s">
        <v>134</v>
      </c>
      <c r="J86" s="108">
        <f>BK86</f>
        <v>0</v>
      </c>
      <c r="L86" s="580"/>
      <c r="M86" s="587"/>
      <c r="N86" s="588"/>
      <c r="O86" s="588"/>
      <c r="P86" s="589">
        <f>P87</f>
        <v>0</v>
      </c>
      <c r="Q86" s="588"/>
      <c r="R86" s="589">
        <f>R87</f>
        <v>0</v>
      </c>
      <c r="S86" s="588"/>
      <c r="T86" s="590">
        <f>T87</f>
        <v>0</v>
      </c>
      <c r="U86" s="546"/>
      <c r="V86" s="604">
        <f>V92+V94+V95</f>
        <v>0</v>
      </c>
      <c r="W86" s="604">
        <f>W89+W91+W100+W116</f>
        <v>0</v>
      </c>
      <c r="X86" s="604">
        <f>X97+X110+X114</f>
        <v>0</v>
      </c>
      <c r="Y86" s="546"/>
      <c r="Z86" s="546"/>
      <c r="AT86" s="17" t="s">
        <v>69</v>
      </c>
      <c r="AU86" s="17" t="s">
        <v>93</v>
      </c>
      <c r="BK86" s="111">
        <f>BK87</f>
        <v>0</v>
      </c>
    </row>
    <row r="87" spans="2:65" s="11" customFormat="1" ht="25.9" customHeight="1">
      <c r="B87" s="112"/>
      <c r="D87" s="113" t="s">
        <v>69</v>
      </c>
      <c r="E87" s="114" t="s">
        <v>85</v>
      </c>
      <c r="F87" s="114" t="s">
        <v>1287</v>
      </c>
      <c r="J87" s="115">
        <f>BK87</f>
        <v>0</v>
      </c>
      <c r="L87" s="591"/>
      <c r="M87" s="592"/>
      <c r="N87" s="552"/>
      <c r="O87" s="552"/>
      <c r="P87" s="593">
        <f>P88+P97+P100+P110+P113+P116</f>
        <v>0</v>
      </c>
      <c r="Q87" s="552"/>
      <c r="R87" s="593">
        <f>R88+R97+R100+R110+R113+R116</f>
        <v>0</v>
      </c>
      <c r="S87" s="552"/>
      <c r="T87" s="594">
        <f>T88+T97+T100+T110+T113+T116</f>
        <v>0</v>
      </c>
      <c r="U87" s="552"/>
      <c r="V87" s="552"/>
      <c r="W87" s="552"/>
      <c r="X87" s="552"/>
      <c r="Y87" s="552"/>
      <c r="Z87" s="552"/>
      <c r="AR87" s="113" t="s">
        <v>158</v>
      </c>
      <c r="AT87" s="119" t="s">
        <v>69</v>
      </c>
      <c r="AU87" s="119" t="s">
        <v>70</v>
      </c>
      <c r="AY87" s="113" t="s">
        <v>137</v>
      </c>
      <c r="BK87" s="120">
        <f>BK88+BK97+BK100+BK110+BK113+BK116</f>
        <v>0</v>
      </c>
    </row>
    <row r="88" spans="2:65" s="11" customFormat="1" ht="22.9" customHeight="1">
      <c r="B88" s="112"/>
      <c r="D88" s="113" t="s">
        <v>69</v>
      </c>
      <c r="E88" s="121" t="s">
        <v>1288</v>
      </c>
      <c r="F88" s="121" t="s">
        <v>1289</v>
      </c>
      <c r="J88" s="122">
        <f>BK88</f>
        <v>0</v>
      </c>
      <c r="L88" s="591"/>
      <c r="M88" s="592"/>
      <c r="N88" s="552"/>
      <c r="O88" s="552"/>
      <c r="P88" s="593">
        <f>SUM(P89:P96)</f>
        <v>0</v>
      </c>
      <c r="Q88" s="552"/>
      <c r="R88" s="593">
        <f>SUM(R89:R96)</f>
        <v>0</v>
      </c>
      <c r="S88" s="552"/>
      <c r="T88" s="594">
        <f>SUM(T89:T96)</f>
        <v>0</v>
      </c>
      <c r="U88" s="552"/>
      <c r="V88" s="552"/>
      <c r="W88" s="552"/>
      <c r="X88" s="552"/>
      <c r="Y88" s="552"/>
      <c r="Z88" s="552"/>
      <c r="AR88" s="113" t="s">
        <v>158</v>
      </c>
      <c r="AT88" s="119" t="s">
        <v>69</v>
      </c>
      <c r="AU88" s="119" t="s">
        <v>78</v>
      </c>
      <c r="AY88" s="113" t="s">
        <v>137</v>
      </c>
      <c r="BK88" s="120">
        <f>SUM(BK89:BK96)</f>
        <v>0</v>
      </c>
    </row>
    <row r="89" spans="2:65" s="1" customFormat="1" ht="16.5" customHeight="1">
      <c r="B89" s="123"/>
      <c r="C89" s="124" t="s">
        <v>78</v>
      </c>
      <c r="D89" s="124" t="s">
        <v>140</v>
      </c>
      <c r="E89" s="125" t="s">
        <v>1290</v>
      </c>
      <c r="F89" s="126" t="s">
        <v>1291</v>
      </c>
      <c r="G89" s="127" t="s">
        <v>886</v>
      </c>
      <c r="H89" s="128">
        <v>20</v>
      </c>
      <c r="I89" s="129"/>
      <c r="J89" s="129">
        <f>ROUND(I89*H89,2)</f>
        <v>0</v>
      </c>
      <c r="K89" s="126" t="s">
        <v>144</v>
      </c>
      <c r="L89" s="580"/>
      <c r="M89" s="595" t="s">
        <v>3</v>
      </c>
      <c r="N89" s="596" t="s">
        <v>41</v>
      </c>
      <c r="O89" s="597">
        <v>0</v>
      </c>
      <c r="P89" s="597">
        <f>O89*H89</f>
        <v>0</v>
      </c>
      <c r="Q89" s="597">
        <v>0</v>
      </c>
      <c r="R89" s="597">
        <f>Q89*H89</f>
        <v>0</v>
      </c>
      <c r="S89" s="597">
        <v>0</v>
      </c>
      <c r="T89" s="598">
        <f>S89*H89</f>
        <v>0</v>
      </c>
      <c r="U89" s="546"/>
      <c r="V89" s="546"/>
      <c r="W89" s="556">
        <f>J89</f>
        <v>0</v>
      </c>
      <c r="X89" s="546"/>
      <c r="Y89" s="546"/>
      <c r="Z89" s="546"/>
      <c r="AR89" s="134" t="s">
        <v>1292</v>
      </c>
      <c r="AT89" s="134" t="s">
        <v>140</v>
      </c>
      <c r="AU89" s="134" t="s">
        <v>80</v>
      </c>
      <c r="AY89" s="17" t="s">
        <v>137</v>
      </c>
      <c r="BE89" s="135">
        <f>IF(N89="základní",J89,0)</f>
        <v>0</v>
      </c>
      <c r="BF89" s="135">
        <f>IF(N89="snížená",J89,0)</f>
        <v>0</v>
      </c>
      <c r="BG89" s="135">
        <f>IF(N89="zákl. přenesená",J89,0)</f>
        <v>0</v>
      </c>
      <c r="BH89" s="135">
        <f>IF(N89="sníž. přenesená",J89,0)</f>
        <v>0</v>
      </c>
      <c r="BI89" s="135">
        <f>IF(N89="nulová",J89,0)</f>
        <v>0</v>
      </c>
      <c r="BJ89" s="17" t="s">
        <v>78</v>
      </c>
      <c r="BK89" s="135">
        <f>ROUND(I89*H89,2)</f>
        <v>0</v>
      </c>
      <c r="BL89" s="17" t="s">
        <v>1292</v>
      </c>
      <c r="BM89" s="134" t="s">
        <v>1293</v>
      </c>
    </row>
    <row r="90" spans="2:65" s="1" customFormat="1" ht="12">
      <c r="B90" s="29"/>
      <c r="D90" s="136" t="s">
        <v>147</v>
      </c>
      <c r="F90" s="137" t="s">
        <v>1294</v>
      </c>
      <c r="L90" s="580"/>
      <c r="M90" s="599"/>
      <c r="N90" s="546"/>
      <c r="O90" s="546"/>
      <c r="P90" s="546"/>
      <c r="Q90" s="546"/>
      <c r="R90" s="546"/>
      <c r="S90" s="546"/>
      <c r="T90" s="600"/>
      <c r="U90" s="546"/>
      <c r="V90" s="546"/>
      <c r="W90" s="546"/>
      <c r="X90" s="546"/>
      <c r="Y90" s="546"/>
      <c r="Z90" s="546"/>
      <c r="AT90" s="17" t="s">
        <v>147</v>
      </c>
      <c r="AU90" s="17" t="s">
        <v>80</v>
      </c>
    </row>
    <row r="91" spans="2:65" s="1" customFormat="1" ht="16.5" customHeight="1">
      <c r="B91" s="123"/>
      <c r="C91" s="124" t="s">
        <v>80</v>
      </c>
      <c r="D91" s="124" t="s">
        <v>140</v>
      </c>
      <c r="E91" s="125" t="s">
        <v>1295</v>
      </c>
      <c r="F91" s="126" t="s">
        <v>1296</v>
      </c>
      <c r="G91" s="127" t="s">
        <v>886</v>
      </c>
      <c r="H91" s="128">
        <v>30</v>
      </c>
      <c r="I91" s="129"/>
      <c r="J91" s="129">
        <f>ROUND(I91*H91,2)</f>
        <v>0</v>
      </c>
      <c r="K91" s="126" t="s">
        <v>3</v>
      </c>
      <c r="L91" s="580"/>
      <c r="M91" s="595" t="s">
        <v>3</v>
      </c>
      <c r="N91" s="596" t="s">
        <v>41</v>
      </c>
      <c r="O91" s="597">
        <v>0</v>
      </c>
      <c r="P91" s="597">
        <f>O91*H91</f>
        <v>0</v>
      </c>
      <c r="Q91" s="597">
        <v>0</v>
      </c>
      <c r="R91" s="597">
        <f>Q91*H91</f>
        <v>0</v>
      </c>
      <c r="S91" s="597">
        <v>0</v>
      </c>
      <c r="T91" s="598">
        <f>S91*H91</f>
        <v>0</v>
      </c>
      <c r="U91" s="546"/>
      <c r="V91" s="546"/>
      <c r="W91" s="556">
        <f>J91</f>
        <v>0</v>
      </c>
      <c r="X91" s="546"/>
      <c r="Y91" s="546"/>
      <c r="Z91" s="546"/>
      <c r="AR91" s="134" t="s">
        <v>1292</v>
      </c>
      <c r="AT91" s="134" t="s">
        <v>140</v>
      </c>
      <c r="AU91" s="134" t="s">
        <v>80</v>
      </c>
      <c r="AY91" s="17" t="s">
        <v>137</v>
      </c>
      <c r="BE91" s="135">
        <f>IF(N91="základní",J91,0)</f>
        <v>0</v>
      </c>
      <c r="BF91" s="135">
        <f>IF(N91="snížená",J91,0)</f>
        <v>0</v>
      </c>
      <c r="BG91" s="135">
        <f>IF(N91="zákl. přenesená",J91,0)</f>
        <v>0</v>
      </c>
      <c r="BH91" s="135">
        <f>IF(N91="sníž. přenesená",J91,0)</f>
        <v>0</v>
      </c>
      <c r="BI91" s="135">
        <f>IF(N91="nulová",J91,0)</f>
        <v>0</v>
      </c>
      <c r="BJ91" s="17" t="s">
        <v>78</v>
      </c>
      <c r="BK91" s="135">
        <f>ROUND(I91*H91,2)</f>
        <v>0</v>
      </c>
      <c r="BL91" s="17" t="s">
        <v>1292</v>
      </c>
      <c r="BM91" s="134" t="s">
        <v>1297</v>
      </c>
    </row>
    <row r="92" spans="2:65" s="1" customFormat="1" ht="16.5" customHeight="1">
      <c r="B92" s="123"/>
      <c r="C92" s="124" t="s">
        <v>138</v>
      </c>
      <c r="D92" s="124" t="s">
        <v>140</v>
      </c>
      <c r="E92" s="125" t="s">
        <v>1298</v>
      </c>
      <c r="F92" s="126" t="s">
        <v>1299</v>
      </c>
      <c r="G92" s="127" t="s">
        <v>886</v>
      </c>
      <c r="H92" s="128">
        <v>100</v>
      </c>
      <c r="I92" s="129"/>
      <c r="J92" s="129">
        <f>ROUND(I92*H92,2)</f>
        <v>0</v>
      </c>
      <c r="K92" s="126" t="s">
        <v>144</v>
      </c>
      <c r="L92" s="580"/>
      <c r="M92" s="595" t="s">
        <v>3</v>
      </c>
      <c r="N92" s="596" t="s">
        <v>41</v>
      </c>
      <c r="O92" s="597">
        <v>0</v>
      </c>
      <c r="P92" s="597">
        <f>O92*H92</f>
        <v>0</v>
      </c>
      <c r="Q92" s="597">
        <v>0</v>
      </c>
      <c r="R92" s="597">
        <f>Q92*H92</f>
        <v>0</v>
      </c>
      <c r="S92" s="597">
        <v>0</v>
      </c>
      <c r="T92" s="598">
        <f>S92*H92</f>
        <v>0</v>
      </c>
      <c r="U92" s="546"/>
      <c r="V92" s="556">
        <f>J92</f>
        <v>0</v>
      </c>
      <c r="W92" s="546"/>
      <c r="X92" s="546"/>
      <c r="Y92" s="546"/>
      <c r="Z92" s="546"/>
      <c r="AR92" s="134" t="s">
        <v>1292</v>
      </c>
      <c r="AT92" s="134" t="s">
        <v>140</v>
      </c>
      <c r="AU92" s="134" t="s">
        <v>80</v>
      </c>
      <c r="AY92" s="17" t="s">
        <v>137</v>
      </c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17" t="s">
        <v>78</v>
      </c>
      <c r="BK92" s="135">
        <f>ROUND(I92*H92,2)</f>
        <v>0</v>
      </c>
      <c r="BL92" s="17" t="s">
        <v>1292</v>
      </c>
      <c r="BM92" s="134" t="s">
        <v>1300</v>
      </c>
    </row>
    <row r="93" spans="2:65" s="1" customFormat="1" ht="12">
      <c r="B93" s="29"/>
      <c r="D93" s="136" t="s">
        <v>147</v>
      </c>
      <c r="F93" s="137" t="s">
        <v>1301</v>
      </c>
      <c r="L93" s="580"/>
      <c r="M93" s="599"/>
      <c r="N93" s="546"/>
      <c r="O93" s="546"/>
      <c r="P93" s="546"/>
      <c r="Q93" s="546"/>
      <c r="R93" s="546"/>
      <c r="S93" s="546"/>
      <c r="T93" s="600"/>
      <c r="U93" s="546"/>
      <c r="V93" s="546"/>
      <c r="W93" s="546"/>
      <c r="X93" s="546"/>
      <c r="Y93" s="546"/>
      <c r="Z93" s="546"/>
      <c r="AT93" s="17" t="s">
        <v>147</v>
      </c>
      <c r="AU93" s="17" t="s">
        <v>80</v>
      </c>
    </row>
    <row r="94" spans="2:65" s="1" customFormat="1" ht="16.5" customHeight="1">
      <c r="B94" s="123"/>
      <c r="C94" s="124" t="s">
        <v>145</v>
      </c>
      <c r="D94" s="124" t="s">
        <v>140</v>
      </c>
      <c r="E94" s="125" t="s">
        <v>1302</v>
      </c>
      <c r="F94" s="126" t="s">
        <v>1303</v>
      </c>
      <c r="G94" s="127" t="s">
        <v>295</v>
      </c>
      <c r="H94" s="128">
        <v>1</v>
      </c>
      <c r="I94" s="129"/>
      <c r="J94" s="129">
        <f>ROUND(I94*H94,2)</f>
        <v>0</v>
      </c>
      <c r="K94" s="126" t="s">
        <v>3</v>
      </c>
      <c r="L94" s="580"/>
      <c r="M94" s="595" t="s">
        <v>3</v>
      </c>
      <c r="N94" s="596" t="s">
        <v>41</v>
      </c>
      <c r="O94" s="597">
        <v>0</v>
      </c>
      <c r="P94" s="597">
        <f>O94*H94</f>
        <v>0</v>
      </c>
      <c r="Q94" s="597">
        <v>0</v>
      </c>
      <c r="R94" s="597">
        <f>Q94*H94</f>
        <v>0</v>
      </c>
      <c r="S94" s="597">
        <v>0</v>
      </c>
      <c r="T94" s="598">
        <f>S94*H94</f>
        <v>0</v>
      </c>
      <c r="U94" s="546"/>
      <c r="V94" s="556">
        <f>J94</f>
        <v>0</v>
      </c>
      <c r="W94" s="546"/>
      <c r="X94" s="546"/>
      <c r="Y94" s="546"/>
      <c r="Z94" s="546"/>
      <c r="AR94" s="134" t="s">
        <v>1292</v>
      </c>
      <c r="AT94" s="134" t="s">
        <v>140</v>
      </c>
      <c r="AU94" s="134" t="s">
        <v>80</v>
      </c>
      <c r="AY94" s="17" t="s">
        <v>137</v>
      </c>
      <c r="BE94" s="135">
        <f>IF(N94="základní",J94,0)</f>
        <v>0</v>
      </c>
      <c r="BF94" s="135">
        <f>IF(N94="snížená",J94,0)</f>
        <v>0</v>
      </c>
      <c r="BG94" s="135">
        <f>IF(N94="zákl. přenesená",J94,0)</f>
        <v>0</v>
      </c>
      <c r="BH94" s="135">
        <f>IF(N94="sníž. přenesená",J94,0)</f>
        <v>0</v>
      </c>
      <c r="BI94" s="135">
        <f>IF(N94="nulová",J94,0)</f>
        <v>0</v>
      </c>
      <c r="BJ94" s="17" t="s">
        <v>78</v>
      </c>
      <c r="BK94" s="135">
        <f>ROUND(I94*H94,2)</f>
        <v>0</v>
      </c>
      <c r="BL94" s="17" t="s">
        <v>1292</v>
      </c>
      <c r="BM94" s="134" t="s">
        <v>1304</v>
      </c>
    </row>
    <row r="95" spans="2:65" s="1" customFormat="1" ht="16.5" customHeight="1">
      <c r="B95" s="123"/>
      <c r="C95" s="124" t="s">
        <v>158</v>
      </c>
      <c r="D95" s="124" t="s">
        <v>140</v>
      </c>
      <c r="E95" s="125" t="s">
        <v>1305</v>
      </c>
      <c r="F95" s="126" t="s">
        <v>1306</v>
      </c>
      <c r="G95" s="127" t="s">
        <v>295</v>
      </c>
      <c r="H95" s="128">
        <v>1</v>
      </c>
      <c r="I95" s="129"/>
      <c r="J95" s="129">
        <f>ROUND(I95*H95,2)</f>
        <v>0</v>
      </c>
      <c r="K95" s="126" t="s">
        <v>144</v>
      </c>
      <c r="L95" s="580"/>
      <c r="M95" s="595" t="s">
        <v>3</v>
      </c>
      <c r="N95" s="596" t="s">
        <v>41</v>
      </c>
      <c r="O95" s="597">
        <v>0</v>
      </c>
      <c r="P95" s="597">
        <f>O95*H95</f>
        <v>0</v>
      </c>
      <c r="Q95" s="597">
        <v>0</v>
      </c>
      <c r="R95" s="597">
        <f>Q95*H95</f>
        <v>0</v>
      </c>
      <c r="S95" s="597">
        <v>0</v>
      </c>
      <c r="T95" s="598">
        <f>S95*H95</f>
        <v>0</v>
      </c>
      <c r="U95" s="546"/>
      <c r="V95" s="556">
        <f>J95</f>
        <v>0</v>
      </c>
      <c r="W95" s="546"/>
      <c r="X95" s="546"/>
      <c r="Y95" s="546"/>
      <c r="Z95" s="546"/>
      <c r="AR95" s="134" t="s">
        <v>1292</v>
      </c>
      <c r="AT95" s="134" t="s">
        <v>140</v>
      </c>
      <c r="AU95" s="134" t="s">
        <v>80</v>
      </c>
      <c r="AY95" s="17" t="s">
        <v>137</v>
      </c>
      <c r="BE95" s="135">
        <f>IF(N95="základní",J95,0)</f>
        <v>0</v>
      </c>
      <c r="BF95" s="135">
        <f>IF(N95="snížená",J95,0)</f>
        <v>0</v>
      </c>
      <c r="BG95" s="135">
        <f>IF(N95="zákl. přenesená",J95,0)</f>
        <v>0</v>
      </c>
      <c r="BH95" s="135">
        <f>IF(N95="sníž. přenesená",J95,0)</f>
        <v>0</v>
      </c>
      <c r="BI95" s="135">
        <f>IF(N95="nulová",J95,0)</f>
        <v>0</v>
      </c>
      <c r="BJ95" s="17" t="s">
        <v>78</v>
      </c>
      <c r="BK95" s="135">
        <f>ROUND(I95*H95,2)</f>
        <v>0</v>
      </c>
      <c r="BL95" s="17" t="s">
        <v>1292</v>
      </c>
      <c r="BM95" s="134" t="s">
        <v>1307</v>
      </c>
    </row>
    <row r="96" spans="2:65" s="1" customFormat="1" ht="12">
      <c r="B96" s="29"/>
      <c r="D96" s="136" t="s">
        <v>147</v>
      </c>
      <c r="F96" s="137" t="s">
        <v>1308</v>
      </c>
      <c r="L96" s="580"/>
      <c r="M96" s="599"/>
      <c r="N96" s="546"/>
      <c r="O96" s="546"/>
      <c r="P96" s="546"/>
      <c r="Q96" s="546"/>
      <c r="R96" s="546"/>
      <c r="S96" s="546"/>
      <c r="T96" s="600"/>
      <c r="U96" s="546"/>
      <c r="V96" s="546"/>
      <c r="W96" s="546"/>
      <c r="X96" s="546"/>
      <c r="Y96" s="546"/>
      <c r="Z96" s="546"/>
      <c r="AT96" s="17" t="s">
        <v>147</v>
      </c>
      <c r="AU96" s="17" t="s">
        <v>80</v>
      </c>
    </row>
    <row r="97" spans="2:65" s="11" customFormat="1" ht="22.9" customHeight="1">
      <c r="B97" s="112"/>
      <c r="D97" s="113" t="s">
        <v>69</v>
      </c>
      <c r="E97" s="121" t="s">
        <v>1309</v>
      </c>
      <c r="F97" s="121" t="s">
        <v>1310</v>
      </c>
      <c r="J97" s="122">
        <f>BK97</f>
        <v>0</v>
      </c>
      <c r="L97" s="591"/>
      <c r="M97" s="592"/>
      <c r="N97" s="552"/>
      <c r="O97" s="552"/>
      <c r="P97" s="593">
        <f>SUM(P98:P99)</f>
        <v>0</v>
      </c>
      <c r="Q97" s="552"/>
      <c r="R97" s="593">
        <f>SUM(R98:R99)</f>
        <v>0</v>
      </c>
      <c r="S97" s="552"/>
      <c r="T97" s="594">
        <f>SUM(T98:T99)</f>
        <v>0</v>
      </c>
      <c r="U97" s="552"/>
      <c r="V97" s="552"/>
      <c r="W97" s="552"/>
      <c r="X97" s="555">
        <f>J97</f>
        <v>0</v>
      </c>
      <c r="Y97" s="552"/>
      <c r="Z97" s="552"/>
      <c r="AR97" s="113" t="s">
        <v>158</v>
      </c>
      <c r="AT97" s="119" t="s">
        <v>69</v>
      </c>
      <c r="AU97" s="119" t="s">
        <v>78</v>
      </c>
      <c r="AY97" s="113" t="s">
        <v>137</v>
      </c>
      <c r="BK97" s="120">
        <f>SUM(BK98:BK99)</f>
        <v>0</v>
      </c>
    </row>
    <row r="98" spans="2:65" s="1" customFormat="1" ht="16.5" customHeight="1">
      <c r="B98" s="123"/>
      <c r="C98" s="124" t="s">
        <v>172</v>
      </c>
      <c r="D98" s="124" t="s">
        <v>140</v>
      </c>
      <c r="E98" s="125" t="s">
        <v>1311</v>
      </c>
      <c r="F98" s="126" t="s">
        <v>1310</v>
      </c>
      <c r="G98" s="127" t="s">
        <v>295</v>
      </c>
      <c r="H98" s="128">
        <v>1</v>
      </c>
      <c r="I98" s="129"/>
      <c r="J98" s="129">
        <f>ROUND(I98*H98,2)</f>
        <v>0</v>
      </c>
      <c r="K98" s="126" t="s">
        <v>144</v>
      </c>
      <c r="L98" s="580"/>
      <c r="M98" s="595" t="s">
        <v>3</v>
      </c>
      <c r="N98" s="596" t="s">
        <v>41</v>
      </c>
      <c r="O98" s="597">
        <v>0</v>
      </c>
      <c r="P98" s="597">
        <f>O98*H98</f>
        <v>0</v>
      </c>
      <c r="Q98" s="597">
        <v>0</v>
      </c>
      <c r="R98" s="597">
        <f>Q98*H98</f>
        <v>0</v>
      </c>
      <c r="S98" s="597">
        <v>0</v>
      </c>
      <c r="T98" s="598">
        <f>S98*H98</f>
        <v>0</v>
      </c>
      <c r="U98" s="546"/>
      <c r="V98" s="546"/>
      <c r="W98" s="546"/>
      <c r="X98" s="556">
        <f>J98</f>
        <v>0</v>
      </c>
      <c r="Y98" s="546"/>
      <c r="Z98" s="546"/>
      <c r="AR98" s="134" t="s">
        <v>1292</v>
      </c>
      <c r="AT98" s="134" t="s">
        <v>140</v>
      </c>
      <c r="AU98" s="134" t="s">
        <v>80</v>
      </c>
      <c r="AY98" s="17" t="s">
        <v>137</v>
      </c>
      <c r="BE98" s="135">
        <f>IF(N98="základní",J98,0)</f>
        <v>0</v>
      </c>
      <c r="BF98" s="135">
        <f>IF(N98="snížená",J98,0)</f>
        <v>0</v>
      </c>
      <c r="BG98" s="135">
        <f>IF(N98="zákl. přenesená",J98,0)</f>
        <v>0</v>
      </c>
      <c r="BH98" s="135">
        <f>IF(N98="sníž. přenesená",J98,0)</f>
        <v>0</v>
      </c>
      <c r="BI98" s="135">
        <f>IF(N98="nulová",J98,0)</f>
        <v>0</v>
      </c>
      <c r="BJ98" s="17" t="s">
        <v>78</v>
      </c>
      <c r="BK98" s="135">
        <f>ROUND(I98*H98,2)</f>
        <v>0</v>
      </c>
      <c r="BL98" s="17" t="s">
        <v>1292</v>
      </c>
      <c r="BM98" s="134" t="s">
        <v>1312</v>
      </c>
    </row>
    <row r="99" spans="2:65" s="1" customFormat="1" ht="12">
      <c r="B99" s="29"/>
      <c r="D99" s="136" t="s">
        <v>147</v>
      </c>
      <c r="F99" s="137" t="s">
        <v>1313</v>
      </c>
      <c r="L99" s="580"/>
      <c r="M99" s="599"/>
      <c r="N99" s="546"/>
      <c r="O99" s="546"/>
      <c r="P99" s="546"/>
      <c r="Q99" s="546"/>
      <c r="R99" s="546"/>
      <c r="S99" s="546"/>
      <c r="T99" s="600"/>
      <c r="U99" s="546"/>
      <c r="V99" s="546"/>
      <c r="W99" s="546"/>
      <c r="X99" s="546"/>
      <c r="Y99" s="546"/>
      <c r="Z99" s="546"/>
      <c r="AT99" s="17" t="s">
        <v>147</v>
      </c>
      <c r="AU99" s="17" t="s">
        <v>80</v>
      </c>
    </row>
    <row r="100" spans="2:65" s="11" customFormat="1" ht="22.9" customHeight="1">
      <c r="B100" s="112"/>
      <c r="D100" s="113" t="s">
        <v>69</v>
      </c>
      <c r="E100" s="121" t="s">
        <v>1314</v>
      </c>
      <c r="F100" s="121" t="s">
        <v>1315</v>
      </c>
      <c r="J100" s="122">
        <f>BK100</f>
        <v>0</v>
      </c>
      <c r="L100" s="591"/>
      <c r="M100" s="592"/>
      <c r="N100" s="552"/>
      <c r="O100" s="552"/>
      <c r="P100" s="593">
        <f>SUM(P101:P109)</f>
        <v>0</v>
      </c>
      <c r="Q100" s="552"/>
      <c r="R100" s="593">
        <f>SUM(R101:R109)</f>
        <v>0</v>
      </c>
      <c r="S100" s="552"/>
      <c r="T100" s="594">
        <f>SUM(T101:T109)</f>
        <v>0</v>
      </c>
      <c r="U100" s="552"/>
      <c r="V100" s="552"/>
      <c r="W100" s="555">
        <f>J100</f>
        <v>0</v>
      </c>
      <c r="X100" s="552"/>
      <c r="Y100" s="552"/>
      <c r="Z100" s="552"/>
      <c r="AR100" s="113" t="s">
        <v>158</v>
      </c>
      <c r="AT100" s="119" t="s">
        <v>69</v>
      </c>
      <c r="AU100" s="119" t="s">
        <v>78</v>
      </c>
      <c r="AY100" s="113" t="s">
        <v>137</v>
      </c>
      <c r="BK100" s="120">
        <f>SUM(BK101:BK109)</f>
        <v>0</v>
      </c>
    </row>
    <row r="101" spans="2:65" s="1" customFormat="1" ht="16.5" customHeight="1">
      <c r="B101" s="123"/>
      <c r="C101" s="124" t="s">
        <v>187</v>
      </c>
      <c r="D101" s="124" t="s">
        <v>140</v>
      </c>
      <c r="E101" s="125" t="s">
        <v>1316</v>
      </c>
      <c r="F101" s="126" t="s">
        <v>1317</v>
      </c>
      <c r="G101" s="127" t="s">
        <v>295</v>
      </c>
      <c r="H101" s="128">
        <v>1</v>
      </c>
      <c r="I101" s="129"/>
      <c r="J101" s="129">
        <f>ROUND(I101*H101,2)</f>
        <v>0</v>
      </c>
      <c r="K101" s="126" t="s">
        <v>144</v>
      </c>
      <c r="L101" s="580"/>
      <c r="M101" s="595" t="s">
        <v>3</v>
      </c>
      <c r="N101" s="596" t="s">
        <v>41</v>
      </c>
      <c r="O101" s="597">
        <v>0</v>
      </c>
      <c r="P101" s="597">
        <f>O101*H101</f>
        <v>0</v>
      </c>
      <c r="Q101" s="597">
        <v>0</v>
      </c>
      <c r="R101" s="597">
        <f>Q101*H101</f>
        <v>0</v>
      </c>
      <c r="S101" s="597">
        <v>0</v>
      </c>
      <c r="T101" s="598">
        <f>S101*H101</f>
        <v>0</v>
      </c>
      <c r="U101" s="546"/>
      <c r="V101" s="546"/>
      <c r="W101" s="556">
        <f>J101</f>
        <v>0</v>
      </c>
      <c r="X101" s="546"/>
      <c r="Y101" s="546"/>
      <c r="Z101" s="546"/>
      <c r="AR101" s="134" t="s">
        <v>1292</v>
      </c>
      <c r="AT101" s="134" t="s">
        <v>140</v>
      </c>
      <c r="AU101" s="134" t="s">
        <v>80</v>
      </c>
      <c r="AY101" s="17" t="s">
        <v>137</v>
      </c>
      <c r="BE101" s="135">
        <f>IF(N101="základní",J101,0)</f>
        <v>0</v>
      </c>
      <c r="BF101" s="135">
        <f>IF(N101="snížená",J101,0)</f>
        <v>0</v>
      </c>
      <c r="BG101" s="135">
        <f>IF(N101="zákl. přenesená",J101,0)</f>
        <v>0</v>
      </c>
      <c r="BH101" s="135">
        <f>IF(N101="sníž. přenesená",J101,0)</f>
        <v>0</v>
      </c>
      <c r="BI101" s="135">
        <f>IF(N101="nulová",J101,0)</f>
        <v>0</v>
      </c>
      <c r="BJ101" s="17" t="s">
        <v>78</v>
      </c>
      <c r="BK101" s="135">
        <f>ROUND(I101*H101,2)</f>
        <v>0</v>
      </c>
      <c r="BL101" s="17" t="s">
        <v>1292</v>
      </c>
      <c r="BM101" s="134" t="s">
        <v>1318</v>
      </c>
    </row>
    <row r="102" spans="2:65" s="1" customFormat="1" ht="12">
      <c r="B102" s="29"/>
      <c r="D102" s="136" t="s">
        <v>147</v>
      </c>
      <c r="F102" s="137" t="s">
        <v>1319</v>
      </c>
      <c r="L102" s="580"/>
      <c r="M102" s="599"/>
      <c r="N102" s="546"/>
      <c r="O102" s="546"/>
      <c r="P102" s="546"/>
      <c r="Q102" s="546"/>
      <c r="R102" s="546"/>
      <c r="S102" s="546"/>
      <c r="T102" s="600"/>
      <c r="U102" s="546"/>
      <c r="V102" s="546"/>
      <c r="W102" s="546"/>
      <c r="X102" s="546"/>
      <c r="Y102" s="546"/>
      <c r="Z102" s="546"/>
      <c r="AT102" s="17" t="s">
        <v>147</v>
      </c>
      <c r="AU102" s="17" t="s">
        <v>80</v>
      </c>
    </row>
    <row r="103" spans="2:65" s="1" customFormat="1" ht="16.5" customHeight="1">
      <c r="B103" s="123"/>
      <c r="C103" s="124" t="s">
        <v>169</v>
      </c>
      <c r="D103" s="124" t="s">
        <v>140</v>
      </c>
      <c r="E103" s="125" t="s">
        <v>1320</v>
      </c>
      <c r="F103" s="126" t="s">
        <v>1321</v>
      </c>
      <c r="G103" s="127" t="s">
        <v>886</v>
      </c>
      <c r="H103" s="128">
        <v>50</v>
      </c>
      <c r="I103" s="129"/>
      <c r="J103" s="129">
        <f>ROUND(I103*H103,2)</f>
        <v>0</v>
      </c>
      <c r="K103" s="126" t="s">
        <v>144</v>
      </c>
      <c r="L103" s="580"/>
      <c r="M103" s="595" t="s">
        <v>3</v>
      </c>
      <c r="N103" s="596" t="s">
        <v>41</v>
      </c>
      <c r="O103" s="597">
        <v>0</v>
      </c>
      <c r="P103" s="597">
        <f>O103*H103</f>
        <v>0</v>
      </c>
      <c r="Q103" s="597">
        <v>0</v>
      </c>
      <c r="R103" s="597">
        <f>Q103*H103</f>
        <v>0</v>
      </c>
      <c r="S103" s="597">
        <v>0</v>
      </c>
      <c r="T103" s="598">
        <f>S103*H103</f>
        <v>0</v>
      </c>
      <c r="U103" s="546"/>
      <c r="V103" s="546"/>
      <c r="W103" s="556">
        <f>J103</f>
        <v>0</v>
      </c>
      <c r="X103" s="546"/>
      <c r="Y103" s="546"/>
      <c r="Z103" s="546"/>
      <c r="AR103" s="134" t="s">
        <v>1292</v>
      </c>
      <c r="AT103" s="134" t="s">
        <v>140</v>
      </c>
      <c r="AU103" s="134" t="s">
        <v>80</v>
      </c>
      <c r="AY103" s="17" t="s">
        <v>137</v>
      </c>
      <c r="BE103" s="135">
        <f>IF(N103="základní",J103,0)</f>
        <v>0</v>
      </c>
      <c r="BF103" s="135">
        <f>IF(N103="snížená",J103,0)</f>
        <v>0</v>
      </c>
      <c r="BG103" s="135">
        <f>IF(N103="zákl. přenesená",J103,0)</f>
        <v>0</v>
      </c>
      <c r="BH103" s="135">
        <f>IF(N103="sníž. přenesená",J103,0)</f>
        <v>0</v>
      </c>
      <c r="BI103" s="135">
        <f>IF(N103="nulová",J103,0)</f>
        <v>0</v>
      </c>
      <c r="BJ103" s="17" t="s">
        <v>78</v>
      </c>
      <c r="BK103" s="135">
        <f>ROUND(I103*H103,2)</f>
        <v>0</v>
      </c>
      <c r="BL103" s="17" t="s">
        <v>1292</v>
      </c>
      <c r="BM103" s="134" t="s">
        <v>1322</v>
      </c>
    </row>
    <row r="104" spans="2:65" s="1" customFormat="1" ht="12">
      <c r="B104" s="29"/>
      <c r="D104" s="136" t="s">
        <v>147</v>
      </c>
      <c r="F104" s="137" t="s">
        <v>1323</v>
      </c>
      <c r="L104" s="580"/>
      <c r="M104" s="599"/>
      <c r="N104" s="546"/>
      <c r="O104" s="546"/>
      <c r="P104" s="546"/>
      <c r="Q104" s="546"/>
      <c r="R104" s="546"/>
      <c r="S104" s="546"/>
      <c r="T104" s="600"/>
      <c r="U104" s="546"/>
      <c r="V104" s="546"/>
      <c r="W104" s="546"/>
      <c r="X104" s="546"/>
      <c r="Y104" s="546"/>
      <c r="Z104" s="546"/>
      <c r="AT104" s="17" t="s">
        <v>147</v>
      </c>
      <c r="AU104" s="17" t="s">
        <v>80</v>
      </c>
    </row>
    <row r="105" spans="2:65" s="1" customFormat="1" ht="16.5" customHeight="1">
      <c r="B105" s="123"/>
      <c r="C105" s="124" t="s">
        <v>198</v>
      </c>
      <c r="D105" s="124" t="s">
        <v>140</v>
      </c>
      <c r="E105" s="125" t="s">
        <v>1324</v>
      </c>
      <c r="F105" s="126" t="s">
        <v>1325</v>
      </c>
      <c r="G105" s="127" t="s">
        <v>886</v>
      </c>
      <c r="H105" s="128">
        <v>30</v>
      </c>
      <c r="I105" s="129"/>
      <c r="J105" s="129">
        <f>ROUND(I105*H105,2)</f>
        <v>0</v>
      </c>
      <c r="K105" s="126" t="s">
        <v>3</v>
      </c>
      <c r="L105" s="580"/>
      <c r="M105" s="595" t="s">
        <v>3</v>
      </c>
      <c r="N105" s="596" t="s">
        <v>41</v>
      </c>
      <c r="O105" s="597">
        <v>0</v>
      </c>
      <c r="P105" s="597">
        <f>O105*H105</f>
        <v>0</v>
      </c>
      <c r="Q105" s="597">
        <v>0</v>
      </c>
      <c r="R105" s="597">
        <f>Q105*H105</f>
        <v>0</v>
      </c>
      <c r="S105" s="597">
        <v>0</v>
      </c>
      <c r="T105" s="598">
        <f>S105*H105</f>
        <v>0</v>
      </c>
      <c r="U105" s="546"/>
      <c r="V105" s="546"/>
      <c r="W105" s="556">
        <f>J105</f>
        <v>0</v>
      </c>
      <c r="X105" s="546"/>
      <c r="Y105" s="546"/>
      <c r="Z105" s="546"/>
      <c r="AR105" s="134" t="s">
        <v>1292</v>
      </c>
      <c r="AT105" s="134" t="s">
        <v>140</v>
      </c>
      <c r="AU105" s="134" t="s">
        <v>80</v>
      </c>
      <c r="AY105" s="17" t="s">
        <v>137</v>
      </c>
      <c r="BE105" s="135">
        <f>IF(N105="základní",J105,0)</f>
        <v>0</v>
      </c>
      <c r="BF105" s="135">
        <f>IF(N105="snížená",J105,0)</f>
        <v>0</v>
      </c>
      <c r="BG105" s="135">
        <f>IF(N105="zákl. přenesená",J105,0)</f>
        <v>0</v>
      </c>
      <c r="BH105" s="135">
        <f>IF(N105="sníž. přenesená",J105,0)</f>
        <v>0</v>
      </c>
      <c r="BI105" s="135">
        <f>IF(N105="nulová",J105,0)</f>
        <v>0</v>
      </c>
      <c r="BJ105" s="17" t="s">
        <v>78</v>
      </c>
      <c r="BK105" s="135">
        <f>ROUND(I105*H105,2)</f>
        <v>0</v>
      </c>
      <c r="BL105" s="17" t="s">
        <v>1292</v>
      </c>
      <c r="BM105" s="134" t="s">
        <v>1326</v>
      </c>
    </row>
    <row r="106" spans="2:65" s="1" customFormat="1" ht="16.5" customHeight="1">
      <c r="B106" s="123"/>
      <c r="C106" s="124" t="s">
        <v>203</v>
      </c>
      <c r="D106" s="124" t="s">
        <v>140</v>
      </c>
      <c r="E106" s="125" t="s">
        <v>1327</v>
      </c>
      <c r="F106" s="126" t="s">
        <v>1328</v>
      </c>
      <c r="G106" s="127" t="s">
        <v>295</v>
      </c>
      <c r="H106" s="128">
        <v>1</v>
      </c>
      <c r="I106" s="129"/>
      <c r="J106" s="129">
        <f>ROUND(I106*H106,2)</f>
        <v>0</v>
      </c>
      <c r="K106" s="126" t="s">
        <v>144</v>
      </c>
      <c r="L106" s="580"/>
      <c r="M106" s="595" t="s">
        <v>3</v>
      </c>
      <c r="N106" s="596" t="s">
        <v>41</v>
      </c>
      <c r="O106" s="597">
        <v>0</v>
      </c>
      <c r="P106" s="597">
        <f>O106*H106</f>
        <v>0</v>
      </c>
      <c r="Q106" s="597">
        <v>0</v>
      </c>
      <c r="R106" s="597">
        <f>Q106*H106</f>
        <v>0</v>
      </c>
      <c r="S106" s="597">
        <v>0</v>
      </c>
      <c r="T106" s="598">
        <f>S106*H106</f>
        <v>0</v>
      </c>
      <c r="U106" s="546"/>
      <c r="V106" s="546"/>
      <c r="W106" s="556">
        <f>J106</f>
        <v>0</v>
      </c>
      <c r="X106" s="546"/>
      <c r="Y106" s="546"/>
      <c r="Z106" s="546"/>
      <c r="AR106" s="134" t="s">
        <v>1292</v>
      </c>
      <c r="AT106" s="134" t="s">
        <v>140</v>
      </c>
      <c r="AU106" s="134" t="s">
        <v>80</v>
      </c>
      <c r="AY106" s="17" t="s">
        <v>137</v>
      </c>
      <c r="BE106" s="135">
        <f>IF(N106="základní",J106,0)</f>
        <v>0</v>
      </c>
      <c r="BF106" s="135">
        <f>IF(N106="snížená",J106,0)</f>
        <v>0</v>
      </c>
      <c r="BG106" s="135">
        <f>IF(N106="zákl. přenesená",J106,0)</f>
        <v>0</v>
      </c>
      <c r="BH106" s="135">
        <f>IF(N106="sníž. přenesená",J106,0)</f>
        <v>0</v>
      </c>
      <c r="BI106" s="135">
        <f>IF(N106="nulová",J106,0)</f>
        <v>0</v>
      </c>
      <c r="BJ106" s="17" t="s">
        <v>78</v>
      </c>
      <c r="BK106" s="135">
        <f>ROUND(I106*H106,2)</f>
        <v>0</v>
      </c>
      <c r="BL106" s="17" t="s">
        <v>1292</v>
      </c>
      <c r="BM106" s="134" t="s">
        <v>1329</v>
      </c>
    </row>
    <row r="107" spans="2:65" s="1" customFormat="1" ht="12">
      <c r="B107" s="29"/>
      <c r="D107" s="136" t="s">
        <v>147</v>
      </c>
      <c r="F107" s="137" t="s">
        <v>1330</v>
      </c>
      <c r="L107" s="580"/>
      <c r="M107" s="599"/>
      <c r="N107" s="546"/>
      <c r="O107" s="546"/>
      <c r="P107" s="546"/>
      <c r="Q107" s="546"/>
      <c r="R107" s="546"/>
      <c r="S107" s="546"/>
      <c r="T107" s="600"/>
      <c r="U107" s="546"/>
      <c r="V107" s="546"/>
      <c r="W107" s="546"/>
      <c r="X107" s="546"/>
      <c r="Y107" s="546"/>
      <c r="Z107" s="546"/>
      <c r="AT107" s="17" t="s">
        <v>147</v>
      </c>
      <c r="AU107" s="17" t="s">
        <v>80</v>
      </c>
    </row>
    <row r="108" spans="2:65" s="1" customFormat="1" ht="16.5" customHeight="1">
      <c r="B108" s="123"/>
      <c r="C108" s="124" t="s">
        <v>208</v>
      </c>
      <c r="D108" s="124" t="s">
        <v>140</v>
      </c>
      <c r="E108" s="125" t="s">
        <v>1331</v>
      </c>
      <c r="F108" s="126" t="s">
        <v>1332</v>
      </c>
      <c r="G108" s="127" t="s">
        <v>295</v>
      </c>
      <c r="H108" s="128">
        <v>1</v>
      </c>
      <c r="I108" s="129"/>
      <c r="J108" s="129">
        <f>ROUND(I108*H108,2)</f>
        <v>0</v>
      </c>
      <c r="K108" s="126" t="s">
        <v>144</v>
      </c>
      <c r="L108" s="580"/>
      <c r="M108" s="595" t="s">
        <v>3</v>
      </c>
      <c r="N108" s="596" t="s">
        <v>41</v>
      </c>
      <c r="O108" s="597">
        <v>0</v>
      </c>
      <c r="P108" s="597">
        <f>O108*H108</f>
        <v>0</v>
      </c>
      <c r="Q108" s="597">
        <v>0</v>
      </c>
      <c r="R108" s="597">
        <f>Q108*H108</f>
        <v>0</v>
      </c>
      <c r="S108" s="597">
        <v>0</v>
      </c>
      <c r="T108" s="598">
        <f>S108*H108</f>
        <v>0</v>
      </c>
      <c r="U108" s="546"/>
      <c r="V108" s="546"/>
      <c r="W108" s="556">
        <f>J108</f>
        <v>0</v>
      </c>
      <c r="X108" s="546"/>
      <c r="Y108" s="546"/>
      <c r="Z108" s="546"/>
      <c r="AR108" s="134" t="s">
        <v>1292</v>
      </c>
      <c r="AT108" s="134" t="s">
        <v>140</v>
      </c>
      <c r="AU108" s="134" t="s">
        <v>80</v>
      </c>
      <c r="AY108" s="17" t="s">
        <v>137</v>
      </c>
      <c r="BE108" s="135">
        <f>IF(N108="základní",J108,0)</f>
        <v>0</v>
      </c>
      <c r="BF108" s="135">
        <f>IF(N108="snížená",J108,0)</f>
        <v>0</v>
      </c>
      <c r="BG108" s="135">
        <f>IF(N108="zákl. přenesená",J108,0)</f>
        <v>0</v>
      </c>
      <c r="BH108" s="135">
        <f>IF(N108="sníž. přenesená",J108,0)</f>
        <v>0</v>
      </c>
      <c r="BI108" s="135">
        <f>IF(N108="nulová",J108,0)</f>
        <v>0</v>
      </c>
      <c r="BJ108" s="17" t="s">
        <v>78</v>
      </c>
      <c r="BK108" s="135">
        <f>ROUND(I108*H108,2)</f>
        <v>0</v>
      </c>
      <c r="BL108" s="17" t="s">
        <v>1292</v>
      </c>
      <c r="BM108" s="134" t="s">
        <v>1333</v>
      </c>
    </row>
    <row r="109" spans="2:65" s="1" customFormat="1" ht="12">
      <c r="B109" s="29"/>
      <c r="D109" s="136" t="s">
        <v>147</v>
      </c>
      <c r="F109" s="137" t="s">
        <v>1334</v>
      </c>
      <c r="L109" s="580"/>
      <c r="M109" s="599"/>
      <c r="N109" s="546"/>
      <c r="O109" s="546"/>
      <c r="P109" s="546"/>
      <c r="Q109" s="546"/>
      <c r="R109" s="546"/>
      <c r="S109" s="546"/>
      <c r="T109" s="600"/>
      <c r="U109" s="546"/>
      <c r="V109" s="546"/>
      <c r="W109" s="546"/>
      <c r="X109" s="546"/>
      <c r="Y109" s="546"/>
      <c r="Z109" s="546"/>
      <c r="AT109" s="17" t="s">
        <v>147</v>
      </c>
      <c r="AU109" s="17" t="s">
        <v>80</v>
      </c>
    </row>
    <row r="110" spans="2:65" s="11" customFormat="1" ht="22.9" customHeight="1">
      <c r="B110" s="112"/>
      <c r="D110" s="113" t="s">
        <v>69</v>
      </c>
      <c r="E110" s="121" t="s">
        <v>1335</v>
      </c>
      <c r="F110" s="121" t="s">
        <v>1336</v>
      </c>
      <c r="J110" s="122">
        <f>BK110</f>
        <v>0</v>
      </c>
      <c r="L110" s="591"/>
      <c r="M110" s="592"/>
      <c r="N110" s="552"/>
      <c r="O110" s="552"/>
      <c r="P110" s="593">
        <f>SUM(P111:P112)</f>
        <v>0</v>
      </c>
      <c r="Q110" s="552"/>
      <c r="R110" s="593">
        <f>SUM(R111:R112)</f>
        <v>0</v>
      </c>
      <c r="S110" s="552"/>
      <c r="T110" s="594">
        <f>SUM(T111:T112)</f>
        <v>0</v>
      </c>
      <c r="U110" s="552"/>
      <c r="V110" s="552"/>
      <c r="W110" s="552"/>
      <c r="X110" s="555">
        <f>J110</f>
        <v>0</v>
      </c>
      <c r="Y110" s="552"/>
      <c r="Z110" s="552"/>
      <c r="AR110" s="113" t="s">
        <v>158</v>
      </c>
      <c r="AT110" s="119" t="s">
        <v>69</v>
      </c>
      <c r="AU110" s="119" t="s">
        <v>78</v>
      </c>
      <c r="AY110" s="113" t="s">
        <v>137</v>
      </c>
      <c r="BK110" s="120">
        <f>SUM(BK111:BK112)</f>
        <v>0</v>
      </c>
    </row>
    <row r="111" spans="2:65" s="1" customFormat="1" ht="16.5" customHeight="1">
      <c r="B111" s="123"/>
      <c r="C111" s="124" t="s">
        <v>213</v>
      </c>
      <c r="D111" s="124" t="s">
        <v>140</v>
      </c>
      <c r="E111" s="125" t="s">
        <v>1337</v>
      </c>
      <c r="F111" s="126" t="s">
        <v>1338</v>
      </c>
      <c r="G111" s="127" t="s">
        <v>295</v>
      </c>
      <c r="H111" s="128">
        <v>1</v>
      </c>
      <c r="I111" s="129"/>
      <c r="J111" s="129">
        <f>ROUND(I111*H111,2)</f>
        <v>0</v>
      </c>
      <c r="K111" s="126" t="s">
        <v>144</v>
      </c>
      <c r="L111" s="580"/>
      <c r="M111" s="595" t="s">
        <v>3</v>
      </c>
      <c r="N111" s="596" t="s">
        <v>41</v>
      </c>
      <c r="O111" s="597">
        <v>0</v>
      </c>
      <c r="P111" s="597">
        <f>O111*H111</f>
        <v>0</v>
      </c>
      <c r="Q111" s="597">
        <v>0</v>
      </c>
      <c r="R111" s="597">
        <f>Q111*H111</f>
        <v>0</v>
      </c>
      <c r="S111" s="597">
        <v>0</v>
      </c>
      <c r="T111" s="598">
        <f>S111*H111</f>
        <v>0</v>
      </c>
      <c r="U111" s="546"/>
      <c r="V111" s="546"/>
      <c r="W111" s="556"/>
      <c r="X111" s="556">
        <f>J111</f>
        <v>0</v>
      </c>
      <c r="Y111" s="546"/>
      <c r="Z111" s="546"/>
      <c r="AR111" s="134" t="s">
        <v>1292</v>
      </c>
      <c r="AT111" s="134" t="s">
        <v>140</v>
      </c>
      <c r="AU111" s="134" t="s">
        <v>80</v>
      </c>
      <c r="AY111" s="17" t="s">
        <v>137</v>
      </c>
      <c r="BE111" s="135">
        <f>IF(N111="základní",J111,0)</f>
        <v>0</v>
      </c>
      <c r="BF111" s="135">
        <f>IF(N111="snížená",J111,0)</f>
        <v>0</v>
      </c>
      <c r="BG111" s="135">
        <f>IF(N111="zákl. přenesená",J111,0)</f>
        <v>0</v>
      </c>
      <c r="BH111" s="135">
        <f>IF(N111="sníž. přenesená",J111,0)</f>
        <v>0</v>
      </c>
      <c r="BI111" s="135">
        <f>IF(N111="nulová",J111,0)</f>
        <v>0</v>
      </c>
      <c r="BJ111" s="17" t="s">
        <v>78</v>
      </c>
      <c r="BK111" s="135">
        <f>ROUND(I111*H111,2)</f>
        <v>0</v>
      </c>
      <c r="BL111" s="17" t="s">
        <v>1292</v>
      </c>
      <c r="BM111" s="134" t="s">
        <v>1339</v>
      </c>
    </row>
    <row r="112" spans="2:65" s="1" customFormat="1" ht="12">
      <c r="B112" s="29"/>
      <c r="D112" s="136" t="s">
        <v>147</v>
      </c>
      <c r="F112" s="137" t="s">
        <v>1340</v>
      </c>
      <c r="L112" s="580"/>
      <c r="M112" s="599"/>
      <c r="N112" s="546"/>
      <c r="O112" s="546"/>
      <c r="P112" s="546"/>
      <c r="Q112" s="546"/>
      <c r="R112" s="546"/>
      <c r="S112" s="546"/>
      <c r="T112" s="600"/>
      <c r="U112" s="546"/>
      <c r="V112" s="546"/>
      <c r="W112" s="546"/>
      <c r="X112" s="546"/>
      <c r="Y112" s="546"/>
      <c r="Z112" s="546"/>
      <c r="AT112" s="17" t="s">
        <v>147</v>
      </c>
      <c r="AU112" s="17" t="s">
        <v>80</v>
      </c>
    </row>
    <row r="113" spans="2:65" s="11" customFormat="1" ht="22.9" customHeight="1">
      <c r="B113" s="112"/>
      <c r="D113" s="113" t="s">
        <v>69</v>
      </c>
      <c r="E113" s="121" t="s">
        <v>1341</v>
      </c>
      <c r="F113" s="121" t="s">
        <v>1342</v>
      </c>
      <c r="J113" s="122">
        <f>BK113</f>
        <v>0</v>
      </c>
      <c r="L113" s="591"/>
      <c r="M113" s="592"/>
      <c r="N113" s="552"/>
      <c r="O113" s="552"/>
      <c r="P113" s="593">
        <f>SUM(P114:P115)</f>
        <v>0</v>
      </c>
      <c r="Q113" s="552"/>
      <c r="R113" s="593">
        <f>SUM(R114:R115)</f>
        <v>0</v>
      </c>
      <c r="S113" s="552"/>
      <c r="T113" s="594">
        <f>SUM(T114:T115)</f>
        <v>0</v>
      </c>
      <c r="U113" s="552"/>
      <c r="V113" s="552"/>
      <c r="W113" s="552"/>
      <c r="X113" s="552"/>
      <c r="Y113" s="552"/>
      <c r="Z113" s="552"/>
      <c r="AR113" s="113" t="s">
        <v>158</v>
      </c>
      <c r="AT113" s="119" t="s">
        <v>69</v>
      </c>
      <c r="AU113" s="119" t="s">
        <v>78</v>
      </c>
      <c r="AY113" s="113" t="s">
        <v>137</v>
      </c>
      <c r="BK113" s="120">
        <f>SUM(BK114:BK115)</f>
        <v>0</v>
      </c>
    </row>
    <row r="114" spans="2:65" s="1" customFormat="1" ht="16.5" customHeight="1">
      <c r="B114" s="123"/>
      <c r="C114" s="124" t="s">
        <v>221</v>
      </c>
      <c r="D114" s="124" t="s">
        <v>140</v>
      </c>
      <c r="E114" s="125" t="s">
        <v>1343</v>
      </c>
      <c r="F114" s="126" t="s">
        <v>1342</v>
      </c>
      <c r="G114" s="127" t="s">
        <v>295</v>
      </c>
      <c r="H114" s="128">
        <v>1</v>
      </c>
      <c r="I114" s="129"/>
      <c r="J114" s="129">
        <f>ROUND(I114*H114,2)</f>
        <v>0</v>
      </c>
      <c r="K114" s="126" t="s">
        <v>144</v>
      </c>
      <c r="L114" s="580"/>
      <c r="M114" s="595" t="s">
        <v>3</v>
      </c>
      <c r="N114" s="596" t="s">
        <v>41</v>
      </c>
      <c r="O114" s="597">
        <v>0</v>
      </c>
      <c r="P114" s="597">
        <f>O114*H114</f>
        <v>0</v>
      </c>
      <c r="Q114" s="597">
        <v>0</v>
      </c>
      <c r="R114" s="597">
        <f>Q114*H114</f>
        <v>0</v>
      </c>
      <c r="S114" s="597">
        <v>0</v>
      </c>
      <c r="T114" s="598">
        <f>S114*H114</f>
        <v>0</v>
      </c>
      <c r="U114" s="546"/>
      <c r="V114" s="546"/>
      <c r="W114" s="556"/>
      <c r="X114" s="570">
        <f>J113</f>
        <v>0</v>
      </c>
      <c r="Y114" s="546"/>
      <c r="Z114" s="546"/>
      <c r="AR114" s="134" t="s">
        <v>1292</v>
      </c>
      <c r="AT114" s="134" t="s">
        <v>140</v>
      </c>
      <c r="AU114" s="134" t="s">
        <v>80</v>
      </c>
      <c r="AY114" s="17" t="s">
        <v>137</v>
      </c>
      <c r="BE114" s="135">
        <f>IF(N114="základní",J114,0)</f>
        <v>0</v>
      </c>
      <c r="BF114" s="135">
        <f>IF(N114="snížená",J114,0)</f>
        <v>0</v>
      </c>
      <c r="BG114" s="135">
        <f>IF(N114="zákl. přenesená",J114,0)</f>
        <v>0</v>
      </c>
      <c r="BH114" s="135">
        <f>IF(N114="sníž. přenesená",J114,0)</f>
        <v>0</v>
      </c>
      <c r="BI114" s="135">
        <f>IF(N114="nulová",J114,0)</f>
        <v>0</v>
      </c>
      <c r="BJ114" s="17" t="s">
        <v>78</v>
      </c>
      <c r="BK114" s="135">
        <f>ROUND(I114*H114,2)</f>
        <v>0</v>
      </c>
      <c r="BL114" s="17" t="s">
        <v>1292</v>
      </c>
      <c r="BM114" s="134" t="s">
        <v>1344</v>
      </c>
    </row>
    <row r="115" spans="2:65" s="1" customFormat="1" ht="12">
      <c r="B115" s="29"/>
      <c r="D115" s="136" t="s">
        <v>147</v>
      </c>
      <c r="F115" s="137" t="s">
        <v>1345</v>
      </c>
      <c r="L115" s="580"/>
      <c r="M115" s="599"/>
      <c r="N115" s="546"/>
      <c r="O115" s="546"/>
      <c r="P115" s="546"/>
      <c r="Q115" s="546"/>
      <c r="R115" s="546"/>
      <c r="S115" s="546"/>
      <c r="T115" s="600"/>
      <c r="U115" s="546"/>
      <c r="V115" s="546"/>
      <c r="W115" s="546"/>
      <c r="X115" s="556">
        <f>J114</f>
        <v>0</v>
      </c>
      <c r="Y115" s="546"/>
      <c r="Z115" s="546"/>
      <c r="AT115" s="17" t="s">
        <v>147</v>
      </c>
      <c r="AU115" s="17" t="s">
        <v>80</v>
      </c>
    </row>
    <row r="116" spans="2:65" s="11" customFormat="1" ht="22.9" customHeight="1">
      <c r="B116" s="112"/>
      <c r="D116" s="113" t="s">
        <v>69</v>
      </c>
      <c r="E116" s="121" t="s">
        <v>1346</v>
      </c>
      <c r="F116" s="121" t="s">
        <v>1151</v>
      </c>
      <c r="J116" s="122">
        <f>BK116</f>
        <v>0</v>
      </c>
      <c r="L116" s="591"/>
      <c r="M116" s="592"/>
      <c r="N116" s="552"/>
      <c r="O116" s="552"/>
      <c r="P116" s="593">
        <f>SUM(P117:P122)</f>
        <v>0</v>
      </c>
      <c r="Q116" s="552"/>
      <c r="R116" s="593">
        <f>SUM(R117:R122)</f>
        <v>0</v>
      </c>
      <c r="S116" s="552"/>
      <c r="T116" s="594">
        <f>SUM(T117:T122)</f>
        <v>0</v>
      </c>
      <c r="U116" s="552"/>
      <c r="V116" s="552"/>
      <c r="W116" s="555">
        <f>J116</f>
        <v>0</v>
      </c>
      <c r="X116" s="552"/>
      <c r="Y116" s="552"/>
      <c r="Z116" s="552"/>
      <c r="AR116" s="113" t="s">
        <v>158</v>
      </c>
      <c r="AT116" s="119" t="s">
        <v>69</v>
      </c>
      <c r="AU116" s="119" t="s">
        <v>78</v>
      </c>
      <c r="AY116" s="113" t="s">
        <v>137</v>
      </c>
      <c r="BK116" s="120">
        <f>SUM(BK117:BK122)</f>
        <v>0</v>
      </c>
    </row>
    <row r="117" spans="2:65" s="1" customFormat="1" ht="16.5" customHeight="1">
      <c r="B117" s="123"/>
      <c r="C117" s="124" t="s">
        <v>228</v>
      </c>
      <c r="D117" s="124" t="s">
        <v>140</v>
      </c>
      <c r="E117" s="125" t="s">
        <v>1347</v>
      </c>
      <c r="F117" s="126" t="s">
        <v>1348</v>
      </c>
      <c r="G117" s="127" t="s">
        <v>295</v>
      </c>
      <c r="H117" s="128">
        <v>1</v>
      </c>
      <c r="I117" s="129"/>
      <c r="J117" s="129">
        <f>ROUND(I117*H117,2)</f>
        <v>0</v>
      </c>
      <c r="K117" s="126" t="s">
        <v>144</v>
      </c>
      <c r="L117" s="580"/>
      <c r="M117" s="595" t="s">
        <v>3</v>
      </c>
      <c r="N117" s="596" t="s">
        <v>41</v>
      </c>
      <c r="O117" s="597">
        <v>0</v>
      </c>
      <c r="P117" s="597">
        <f>O117*H117</f>
        <v>0</v>
      </c>
      <c r="Q117" s="597">
        <v>0</v>
      </c>
      <c r="R117" s="597">
        <f>Q117*H117</f>
        <v>0</v>
      </c>
      <c r="S117" s="597">
        <v>0</v>
      </c>
      <c r="T117" s="598">
        <f>S117*H117</f>
        <v>0</v>
      </c>
      <c r="U117" s="546"/>
      <c r="V117" s="546"/>
      <c r="W117" s="556">
        <f>J117</f>
        <v>0</v>
      </c>
      <c r="X117" s="546"/>
      <c r="Y117" s="546"/>
      <c r="Z117" s="546"/>
      <c r="AR117" s="134" t="s">
        <v>1292</v>
      </c>
      <c r="AT117" s="134" t="s">
        <v>140</v>
      </c>
      <c r="AU117" s="134" t="s">
        <v>80</v>
      </c>
      <c r="AY117" s="17" t="s">
        <v>137</v>
      </c>
      <c r="BE117" s="135">
        <f>IF(N117="základní",J117,0)</f>
        <v>0</v>
      </c>
      <c r="BF117" s="135">
        <f>IF(N117="snížená",J117,0)</f>
        <v>0</v>
      </c>
      <c r="BG117" s="135">
        <f>IF(N117="zákl. přenesená",J117,0)</f>
        <v>0</v>
      </c>
      <c r="BH117" s="135">
        <f>IF(N117="sníž. přenesená",J117,0)</f>
        <v>0</v>
      </c>
      <c r="BI117" s="135">
        <f>IF(N117="nulová",J117,0)</f>
        <v>0</v>
      </c>
      <c r="BJ117" s="17" t="s">
        <v>78</v>
      </c>
      <c r="BK117" s="135">
        <f>ROUND(I117*H117,2)</f>
        <v>0</v>
      </c>
      <c r="BL117" s="17" t="s">
        <v>1292</v>
      </c>
      <c r="BM117" s="134" t="s">
        <v>1349</v>
      </c>
    </row>
    <row r="118" spans="2:65" s="1" customFormat="1" ht="12">
      <c r="B118" s="29"/>
      <c r="D118" s="136" t="s">
        <v>147</v>
      </c>
      <c r="F118" s="137" t="s">
        <v>1350</v>
      </c>
      <c r="L118" s="580"/>
      <c r="M118" s="599"/>
      <c r="N118" s="546"/>
      <c r="O118" s="546"/>
      <c r="P118" s="546"/>
      <c r="Q118" s="546"/>
      <c r="R118" s="546"/>
      <c r="S118" s="546"/>
      <c r="T118" s="600"/>
      <c r="U118" s="546"/>
      <c r="V118" s="546"/>
      <c r="W118" s="546"/>
      <c r="X118" s="546"/>
      <c r="Y118" s="546"/>
      <c r="Z118" s="546"/>
      <c r="AT118" s="17" t="s">
        <v>147</v>
      </c>
      <c r="AU118" s="17" t="s">
        <v>80</v>
      </c>
    </row>
    <row r="119" spans="2:65" s="1" customFormat="1" ht="16.5" customHeight="1">
      <c r="B119" s="123"/>
      <c r="C119" s="124" t="s">
        <v>9</v>
      </c>
      <c r="D119" s="124" t="s">
        <v>140</v>
      </c>
      <c r="E119" s="125" t="s">
        <v>1351</v>
      </c>
      <c r="F119" s="126" t="s">
        <v>1352</v>
      </c>
      <c r="G119" s="127" t="s">
        <v>886</v>
      </c>
      <c r="H119" s="128">
        <v>24</v>
      </c>
      <c r="I119" s="129"/>
      <c r="J119" s="129">
        <f>ROUND(I119*H119,2)</f>
        <v>0</v>
      </c>
      <c r="K119" s="126" t="s">
        <v>144</v>
      </c>
      <c r="L119" s="580"/>
      <c r="M119" s="595" t="s">
        <v>3</v>
      </c>
      <c r="N119" s="596" t="s">
        <v>41</v>
      </c>
      <c r="O119" s="597">
        <v>0</v>
      </c>
      <c r="P119" s="597">
        <f>O119*H119</f>
        <v>0</v>
      </c>
      <c r="Q119" s="597">
        <v>0</v>
      </c>
      <c r="R119" s="597">
        <f>Q119*H119</f>
        <v>0</v>
      </c>
      <c r="S119" s="597">
        <v>0</v>
      </c>
      <c r="T119" s="598">
        <f>S119*H119</f>
        <v>0</v>
      </c>
      <c r="U119" s="546"/>
      <c r="V119" s="546"/>
      <c r="W119" s="556">
        <f>J119</f>
        <v>0</v>
      </c>
      <c r="X119" s="546"/>
      <c r="Y119" s="546"/>
      <c r="Z119" s="546"/>
      <c r="AR119" s="134" t="s">
        <v>1292</v>
      </c>
      <c r="AT119" s="134" t="s">
        <v>140</v>
      </c>
      <c r="AU119" s="134" t="s">
        <v>80</v>
      </c>
      <c r="AY119" s="17" t="s">
        <v>137</v>
      </c>
      <c r="BE119" s="135">
        <f>IF(N119="základní",J119,0)</f>
        <v>0</v>
      </c>
      <c r="BF119" s="135">
        <f>IF(N119="snížená",J119,0)</f>
        <v>0</v>
      </c>
      <c r="BG119" s="135">
        <f>IF(N119="zákl. přenesená",J119,0)</f>
        <v>0</v>
      </c>
      <c r="BH119" s="135">
        <f>IF(N119="sníž. přenesená",J119,0)</f>
        <v>0</v>
      </c>
      <c r="BI119" s="135">
        <f>IF(N119="nulová",J119,0)</f>
        <v>0</v>
      </c>
      <c r="BJ119" s="17" t="s">
        <v>78</v>
      </c>
      <c r="BK119" s="135">
        <f>ROUND(I119*H119,2)</f>
        <v>0</v>
      </c>
      <c r="BL119" s="17" t="s">
        <v>1292</v>
      </c>
      <c r="BM119" s="134" t="s">
        <v>1353</v>
      </c>
    </row>
    <row r="120" spans="2:65" s="1" customFormat="1" ht="12">
      <c r="B120" s="29"/>
      <c r="D120" s="136" t="s">
        <v>147</v>
      </c>
      <c r="F120" s="137" t="s">
        <v>1354</v>
      </c>
      <c r="L120" s="580"/>
      <c r="M120" s="599"/>
      <c r="N120" s="546"/>
      <c r="O120" s="546"/>
      <c r="P120" s="546"/>
      <c r="Q120" s="546"/>
      <c r="R120" s="546"/>
      <c r="S120" s="546"/>
      <c r="T120" s="600"/>
      <c r="U120" s="546"/>
      <c r="V120" s="546"/>
      <c r="W120" s="556"/>
      <c r="X120" s="546"/>
      <c r="Y120" s="546"/>
      <c r="Z120" s="546"/>
      <c r="AT120" s="17" t="s">
        <v>147</v>
      </c>
      <c r="AU120" s="17" t="s">
        <v>80</v>
      </c>
    </row>
    <row r="121" spans="2:65" s="1" customFormat="1" ht="16.5" customHeight="1">
      <c r="B121" s="123"/>
      <c r="C121" s="124" t="s">
        <v>243</v>
      </c>
      <c r="D121" s="124" t="s">
        <v>140</v>
      </c>
      <c r="E121" s="125" t="s">
        <v>1355</v>
      </c>
      <c r="F121" s="126" t="s">
        <v>1356</v>
      </c>
      <c r="G121" s="127" t="s">
        <v>886</v>
      </c>
      <c r="H121" s="128">
        <v>8</v>
      </c>
      <c r="I121" s="129"/>
      <c r="J121" s="129">
        <f>ROUND(I121*H121,2)</f>
        <v>0</v>
      </c>
      <c r="K121" s="126" t="s">
        <v>144</v>
      </c>
      <c r="L121" s="580"/>
      <c r="M121" s="595" t="s">
        <v>3</v>
      </c>
      <c r="N121" s="596" t="s">
        <v>41</v>
      </c>
      <c r="O121" s="597">
        <v>0</v>
      </c>
      <c r="P121" s="597">
        <f>O121*H121</f>
        <v>0</v>
      </c>
      <c r="Q121" s="597">
        <v>0</v>
      </c>
      <c r="R121" s="597">
        <f>Q121*H121</f>
        <v>0</v>
      </c>
      <c r="S121" s="597">
        <v>0</v>
      </c>
      <c r="T121" s="598">
        <f>S121*H121</f>
        <v>0</v>
      </c>
      <c r="U121" s="546"/>
      <c r="V121" s="546"/>
      <c r="W121" s="556">
        <f>J121</f>
        <v>0</v>
      </c>
      <c r="X121" s="546"/>
      <c r="Y121" s="546"/>
      <c r="Z121" s="546"/>
      <c r="AR121" s="134" t="s">
        <v>1292</v>
      </c>
      <c r="AT121" s="134" t="s">
        <v>140</v>
      </c>
      <c r="AU121" s="134" t="s">
        <v>80</v>
      </c>
      <c r="AY121" s="17" t="s">
        <v>137</v>
      </c>
      <c r="BE121" s="135">
        <f>IF(N121="základní",J121,0)</f>
        <v>0</v>
      </c>
      <c r="BF121" s="135">
        <f>IF(N121="snížená",J121,0)</f>
        <v>0</v>
      </c>
      <c r="BG121" s="135">
        <f>IF(N121="zákl. přenesená",J121,0)</f>
        <v>0</v>
      </c>
      <c r="BH121" s="135">
        <f>IF(N121="sníž. přenesená",J121,0)</f>
        <v>0</v>
      </c>
      <c r="BI121" s="135">
        <f>IF(N121="nulová",J121,0)</f>
        <v>0</v>
      </c>
      <c r="BJ121" s="17" t="s">
        <v>78</v>
      </c>
      <c r="BK121" s="135">
        <f>ROUND(I121*H121,2)</f>
        <v>0</v>
      </c>
      <c r="BL121" s="17" t="s">
        <v>1292</v>
      </c>
      <c r="BM121" s="134" t="s">
        <v>1357</v>
      </c>
    </row>
    <row r="122" spans="2:65" s="1" customFormat="1" ht="12">
      <c r="B122" s="29"/>
      <c r="D122" s="136" t="s">
        <v>147</v>
      </c>
      <c r="F122" s="137" t="s">
        <v>1358</v>
      </c>
      <c r="L122" s="580"/>
      <c r="M122" s="601"/>
      <c r="N122" s="602"/>
      <c r="O122" s="602"/>
      <c r="P122" s="602"/>
      <c r="Q122" s="602"/>
      <c r="R122" s="602"/>
      <c r="S122" s="602"/>
      <c r="T122" s="603"/>
      <c r="U122" s="546"/>
      <c r="V122" s="546"/>
      <c r="W122" s="546"/>
      <c r="X122" s="546"/>
      <c r="Y122" s="546"/>
      <c r="Z122" s="546"/>
      <c r="AT122" s="17" t="s">
        <v>147</v>
      </c>
      <c r="AU122" s="17" t="s">
        <v>80</v>
      </c>
    </row>
    <row r="123" spans="2:65" s="1" customFormat="1" ht="6.95" customHeight="1"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580"/>
      <c r="M123" s="546"/>
      <c r="N123" s="546"/>
      <c r="O123" s="546"/>
      <c r="P123" s="546"/>
      <c r="Q123" s="546"/>
      <c r="R123" s="546"/>
      <c r="S123" s="546"/>
      <c r="T123" s="546"/>
      <c r="U123" s="546"/>
      <c r="V123" s="546"/>
      <c r="W123" s="546"/>
      <c r="X123" s="546"/>
      <c r="Y123" s="546"/>
      <c r="Z123" s="546"/>
    </row>
    <row r="124" spans="2:65" ht="12">
      <c r="L124" s="545"/>
      <c r="M124" s="545"/>
      <c r="N124" s="545"/>
      <c r="O124" s="545"/>
      <c r="P124" s="545"/>
      <c r="Q124" s="545"/>
      <c r="R124" s="545"/>
      <c r="S124" s="545"/>
      <c r="T124" s="545"/>
      <c r="U124" s="545"/>
      <c r="V124" s="545"/>
      <c r="W124" s="545"/>
      <c r="X124" s="545"/>
      <c r="Y124" s="545"/>
      <c r="Z124" s="545"/>
    </row>
  </sheetData>
  <autoFilter ref="C85:K122" xr:uid="{00000000-0009-0000-0000-000009000000}"/>
  <mergeCells count="10">
    <mergeCell ref="E50:H50"/>
    <mergeCell ref="E76:H76"/>
    <mergeCell ref="E78:H78"/>
    <mergeCell ref="L2:V2"/>
    <mergeCell ref="E7:H7"/>
    <mergeCell ref="E9:H9"/>
    <mergeCell ref="E18:H18"/>
    <mergeCell ref="E27:H27"/>
    <mergeCell ref="E48:H48"/>
    <mergeCell ref="V73:W73"/>
  </mergeCells>
  <hyperlinks>
    <hyperlink ref="F90" r:id="rId1" xr:uid="{00000000-0004-0000-0900-000000000000}"/>
    <hyperlink ref="F93" r:id="rId2" xr:uid="{00000000-0004-0000-0900-000001000000}"/>
    <hyperlink ref="F96" r:id="rId3" xr:uid="{00000000-0004-0000-0900-000002000000}"/>
    <hyperlink ref="F99" r:id="rId4" xr:uid="{00000000-0004-0000-0900-000003000000}"/>
    <hyperlink ref="F102" r:id="rId5" xr:uid="{00000000-0004-0000-0900-000004000000}"/>
    <hyperlink ref="F104" r:id="rId6" xr:uid="{00000000-0004-0000-0900-000005000000}"/>
    <hyperlink ref="F107" r:id="rId7" xr:uid="{00000000-0004-0000-0900-000006000000}"/>
    <hyperlink ref="F109" r:id="rId8" xr:uid="{00000000-0004-0000-0900-000007000000}"/>
    <hyperlink ref="F112" r:id="rId9" xr:uid="{00000000-0004-0000-0900-000008000000}"/>
    <hyperlink ref="F115" r:id="rId10" xr:uid="{00000000-0004-0000-0900-000009000000}"/>
    <hyperlink ref="F118" r:id="rId11" xr:uid="{00000000-0004-0000-0900-00000A000000}"/>
    <hyperlink ref="F120" r:id="rId12" xr:uid="{00000000-0004-0000-0900-00000B000000}"/>
    <hyperlink ref="F122" r:id="rId13" xr:uid="{00000000-0004-0000-09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8"/>
  <sheetViews>
    <sheetView showGridLines="0" topLeftCell="A211" zoomScale="110" zoomScaleNormal="110" workbookViewId="0"/>
  </sheetViews>
  <sheetFormatPr defaultRowHeight="11.25"/>
  <cols>
    <col min="1" max="1" width="8.33203125" style="173" customWidth="1"/>
    <col min="2" max="2" width="1.6640625" style="173" customWidth="1"/>
    <col min="3" max="4" width="5" style="173" customWidth="1"/>
    <col min="5" max="5" width="11.6640625" style="173" customWidth="1"/>
    <col min="6" max="6" width="9.1640625" style="173" customWidth="1"/>
    <col min="7" max="7" width="5" style="173" customWidth="1"/>
    <col min="8" max="8" width="77.83203125" style="173" customWidth="1"/>
    <col min="9" max="10" width="20" style="173" customWidth="1"/>
    <col min="11" max="11" width="1.6640625" style="173" customWidth="1"/>
  </cols>
  <sheetData>
    <row r="1" spans="2:11" customFormat="1" ht="37.5" customHeight="1"/>
    <row r="2" spans="2:11" customFormat="1" ht="7.5" customHeight="1">
      <c r="B2" s="174"/>
      <c r="C2" s="175"/>
      <c r="D2" s="175"/>
      <c r="E2" s="175"/>
      <c r="F2" s="175"/>
      <c r="G2" s="175"/>
      <c r="H2" s="175"/>
      <c r="I2" s="175"/>
      <c r="J2" s="175"/>
      <c r="K2" s="176"/>
    </row>
    <row r="3" spans="2:11" s="15" customFormat="1" ht="45" customHeight="1">
      <c r="B3" s="177"/>
      <c r="C3" s="745" t="s">
        <v>1359</v>
      </c>
      <c r="D3" s="745"/>
      <c r="E3" s="745"/>
      <c r="F3" s="745"/>
      <c r="G3" s="745"/>
      <c r="H3" s="745"/>
      <c r="I3" s="745"/>
      <c r="J3" s="745"/>
      <c r="K3" s="178"/>
    </row>
    <row r="4" spans="2:11" customFormat="1" ht="25.5" customHeight="1">
      <c r="B4" s="179"/>
      <c r="C4" s="746" t="s">
        <v>1360</v>
      </c>
      <c r="D4" s="746"/>
      <c r="E4" s="746"/>
      <c r="F4" s="746"/>
      <c r="G4" s="746"/>
      <c r="H4" s="746"/>
      <c r="I4" s="746"/>
      <c r="J4" s="746"/>
      <c r="K4" s="180"/>
    </row>
    <row r="5" spans="2:11" customFormat="1" ht="5.25" customHeight="1">
      <c r="B5" s="179"/>
      <c r="C5" s="181"/>
      <c r="D5" s="181"/>
      <c r="E5" s="181"/>
      <c r="F5" s="181"/>
      <c r="G5" s="181"/>
      <c r="H5" s="181"/>
      <c r="I5" s="181"/>
      <c r="J5" s="181"/>
      <c r="K5" s="180"/>
    </row>
    <row r="6" spans="2:11" customFormat="1" ht="15" customHeight="1">
      <c r="B6" s="179"/>
      <c r="C6" s="744" t="s">
        <v>1361</v>
      </c>
      <c r="D6" s="744"/>
      <c r="E6" s="744"/>
      <c r="F6" s="744"/>
      <c r="G6" s="744"/>
      <c r="H6" s="744"/>
      <c r="I6" s="744"/>
      <c r="J6" s="744"/>
      <c r="K6" s="180"/>
    </row>
    <row r="7" spans="2:11" customFormat="1" ht="15" customHeight="1">
      <c r="B7" s="183"/>
      <c r="C7" s="744" t="s">
        <v>1362</v>
      </c>
      <c r="D7" s="744"/>
      <c r="E7" s="744"/>
      <c r="F7" s="744"/>
      <c r="G7" s="744"/>
      <c r="H7" s="744"/>
      <c r="I7" s="744"/>
      <c r="J7" s="744"/>
      <c r="K7" s="180"/>
    </row>
    <row r="8" spans="2:11" customFormat="1" ht="12.75" customHeight="1">
      <c r="B8" s="183"/>
      <c r="C8" s="182"/>
      <c r="D8" s="182"/>
      <c r="E8" s="182"/>
      <c r="F8" s="182"/>
      <c r="G8" s="182"/>
      <c r="H8" s="182"/>
      <c r="I8" s="182"/>
      <c r="J8" s="182"/>
      <c r="K8" s="180"/>
    </row>
    <row r="9" spans="2:11" customFormat="1" ht="15" customHeight="1">
      <c r="B9" s="183"/>
      <c r="C9" s="744" t="s">
        <v>1363</v>
      </c>
      <c r="D9" s="744"/>
      <c r="E9" s="744"/>
      <c r="F9" s="744"/>
      <c r="G9" s="744"/>
      <c r="H9" s="744"/>
      <c r="I9" s="744"/>
      <c r="J9" s="744"/>
      <c r="K9" s="180"/>
    </row>
    <row r="10" spans="2:11" customFormat="1" ht="15" customHeight="1">
      <c r="B10" s="183"/>
      <c r="C10" s="182"/>
      <c r="D10" s="744" t="s">
        <v>1364</v>
      </c>
      <c r="E10" s="744"/>
      <c r="F10" s="744"/>
      <c r="G10" s="744"/>
      <c r="H10" s="744"/>
      <c r="I10" s="744"/>
      <c r="J10" s="744"/>
      <c r="K10" s="180"/>
    </row>
    <row r="11" spans="2:11" customFormat="1" ht="15" customHeight="1">
      <c r="B11" s="183"/>
      <c r="C11" s="184"/>
      <c r="D11" s="744" t="s">
        <v>1365</v>
      </c>
      <c r="E11" s="744"/>
      <c r="F11" s="744"/>
      <c r="G11" s="744"/>
      <c r="H11" s="744"/>
      <c r="I11" s="744"/>
      <c r="J11" s="744"/>
      <c r="K11" s="180"/>
    </row>
    <row r="12" spans="2:11" customFormat="1" ht="15" customHeight="1">
      <c r="B12" s="183"/>
      <c r="C12" s="184"/>
      <c r="D12" s="182"/>
      <c r="E12" s="182"/>
      <c r="F12" s="182"/>
      <c r="G12" s="182"/>
      <c r="H12" s="182"/>
      <c r="I12" s="182"/>
      <c r="J12" s="182"/>
      <c r="K12" s="180"/>
    </row>
    <row r="13" spans="2:11" customFormat="1" ht="15" customHeight="1">
      <c r="B13" s="183"/>
      <c r="C13" s="184"/>
      <c r="D13" s="185" t="s">
        <v>1366</v>
      </c>
      <c r="E13" s="182"/>
      <c r="F13" s="182"/>
      <c r="G13" s="182"/>
      <c r="H13" s="182"/>
      <c r="I13" s="182"/>
      <c r="J13" s="182"/>
      <c r="K13" s="180"/>
    </row>
    <row r="14" spans="2:11" customFormat="1" ht="12.75" customHeight="1">
      <c r="B14" s="183"/>
      <c r="C14" s="184"/>
      <c r="D14" s="184"/>
      <c r="E14" s="184"/>
      <c r="F14" s="184"/>
      <c r="G14" s="184"/>
      <c r="H14" s="184"/>
      <c r="I14" s="184"/>
      <c r="J14" s="184"/>
      <c r="K14" s="180"/>
    </row>
    <row r="15" spans="2:11" customFormat="1" ht="15" customHeight="1">
      <c r="B15" s="183"/>
      <c r="C15" s="184"/>
      <c r="D15" s="744" t="s">
        <v>1367</v>
      </c>
      <c r="E15" s="744"/>
      <c r="F15" s="744"/>
      <c r="G15" s="744"/>
      <c r="H15" s="744"/>
      <c r="I15" s="744"/>
      <c r="J15" s="744"/>
      <c r="K15" s="180"/>
    </row>
    <row r="16" spans="2:11" customFormat="1" ht="15" customHeight="1">
      <c r="B16" s="183"/>
      <c r="C16" s="184"/>
      <c r="D16" s="744" t="s">
        <v>1368</v>
      </c>
      <c r="E16" s="744"/>
      <c r="F16" s="744"/>
      <c r="G16" s="744"/>
      <c r="H16" s="744"/>
      <c r="I16" s="744"/>
      <c r="J16" s="744"/>
      <c r="K16" s="180"/>
    </row>
    <row r="17" spans="2:11" customFormat="1" ht="15" customHeight="1">
      <c r="B17" s="183"/>
      <c r="C17" s="184"/>
      <c r="D17" s="744" t="s">
        <v>1369</v>
      </c>
      <c r="E17" s="744"/>
      <c r="F17" s="744"/>
      <c r="G17" s="744"/>
      <c r="H17" s="744"/>
      <c r="I17" s="744"/>
      <c r="J17" s="744"/>
      <c r="K17" s="180"/>
    </row>
    <row r="18" spans="2:11" customFormat="1" ht="15" customHeight="1">
      <c r="B18" s="183"/>
      <c r="C18" s="184"/>
      <c r="D18" s="184"/>
      <c r="E18" s="186" t="s">
        <v>77</v>
      </c>
      <c r="F18" s="744" t="s">
        <v>1370</v>
      </c>
      <c r="G18" s="744"/>
      <c r="H18" s="744"/>
      <c r="I18" s="744"/>
      <c r="J18" s="744"/>
      <c r="K18" s="180"/>
    </row>
    <row r="19" spans="2:11" customFormat="1" ht="15" customHeight="1">
      <c r="B19" s="183"/>
      <c r="C19" s="184"/>
      <c r="D19" s="184"/>
      <c r="E19" s="186" t="s">
        <v>1371</v>
      </c>
      <c r="F19" s="744" t="s">
        <v>1372</v>
      </c>
      <c r="G19" s="744"/>
      <c r="H19" s="744"/>
      <c r="I19" s="744"/>
      <c r="J19" s="744"/>
      <c r="K19" s="180"/>
    </row>
    <row r="20" spans="2:11" customFormat="1" ht="15" customHeight="1">
      <c r="B20" s="183"/>
      <c r="C20" s="184"/>
      <c r="D20" s="184"/>
      <c r="E20" s="186" t="s">
        <v>1373</v>
      </c>
      <c r="F20" s="744" t="s">
        <v>1374</v>
      </c>
      <c r="G20" s="744"/>
      <c r="H20" s="744"/>
      <c r="I20" s="744"/>
      <c r="J20" s="744"/>
      <c r="K20" s="180"/>
    </row>
    <row r="21" spans="2:11" customFormat="1" ht="15" customHeight="1">
      <c r="B21" s="183"/>
      <c r="C21" s="184"/>
      <c r="D21" s="184"/>
      <c r="E21" s="186" t="s">
        <v>1375</v>
      </c>
      <c r="F21" s="744" t="s">
        <v>1376</v>
      </c>
      <c r="G21" s="744"/>
      <c r="H21" s="744"/>
      <c r="I21" s="744"/>
      <c r="J21" s="744"/>
      <c r="K21" s="180"/>
    </row>
    <row r="22" spans="2:11" customFormat="1" ht="15" customHeight="1">
      <c r="B22" s="183"/>
      <c r="C22" s="184"/>
      <c r="D22" s="184"/>
      <c r="E22" s="186" t="s">
        <v>1377</v>
      </c>
      <c r="F22" s="744" t="s">
        <v>122</v>
      </c>
      <c r="G22" s="744"/>
      <c r="H22" s="744"/>
      <c r="I22" s="744"/>
      <c r="J22" s="744"/>
      <c r="K22" s="180"/>
    </row>
    <row r="23" spans="2:11" customFormat="1" ht="15" customHeight="1">
      <c r="B23" s="183"/>
      <c r="C23" s="184"/>
      <c r="D23" s="184"/>
      <c r="E23" s="186" t="s">
        <v>1378</v>
      </c>
      <c r="F23" s="744" t="s">
        <v>1379</v>
      </c>
      <c r="G23" s="744"/>
      <c r="H23" s="744"/>
      <c r="I23" s="744"/>
      <c r="J23" s="744"/>
      <c r="K23" s="180"/>
    </row>
    <row r="24" spans="2:11" customFormat="1" ht="12.75" customHeight="1">
      <c r="B24" s="183"/>
      <c r="C24" s="184"/>
      <c r="D24" s="184"/>
      <c r="E24" s="184"/>
      <c r="F24" s="184"/>
      <c r="G24" s="184"/>
      <c r="H24" s="184"/>
      <c r="I24" s="184"/>
      <c r="J24" s="184"/>
      <c r="K24" s="180"/>
    </row>
    <row r="25" spans="2:11" customFormat="1" ht="15" customHeight="1">
      <c r="B25" s="183"/>
      <c r="C25" s="744" t="s">
        <v>1380</v>
      </c>
      <c r="D25" s="744"/>
      <c r="E25" s="744"/>
      <c r="F25" s="744"/>
      <c r="G25" s="744"/>
      <c r="H25" s="744"/>
      <c r="I25" s="744"/>
      <c r="J25" s="744"/>
      <c r="K25" s="180"/>
    </row>
    <row r="26" spans="2:11" customFormat="1" ht="15" customHeight="1">
      <c r="B26" s="183"/>
      <c r="C26" s="744" t="s">
        <v>1381</v>
      </c>
      <c r="D26" s="744"/>
      <c r="E26" s="744"/>
      <c r="F26" s="744"/>
      <c r="G26" s="744"/>
      <c r="H26" s="744"/>
      <c r="I26" s="744"/>
      <c r="J26" s="744"/>
      <c r="K26" s="180"/>
    </row>
    <row r="27" spans="2:11" customFormat="1" ht="15" customHeight="1">
      <c r="B27" s="183"/>
      <c r="C27" s="182"/>
      <c r="D27" s="744" t="s">
        <v>1382</v>
      </c>
      <c r="E27" s="744"/>
      <c r="F27" s="744"/>
      <c r="G27" s="744"/>
      <c r="H27" s="744"/>
      <c r="I27" s="744"/>
      <c r="J27" s="744"/>
      <c r="K27" s="180"/>
    </row>
    <row r="28" spans="2:11" customFormat="1" ht="15" customHeight="1">
      <c r="B28" s="183"/>
      <c r="C28" s="184"/>
      <c r="D28" s="744" t="s">
        <v>1383</v>
      </c>
      <c r="E28" s="744"/>
      <c r="F28" s="744"/>
      <c r="G28" s="744"/>
      <c r="H28" s="744"/>
      <c r="I28" s="744"/>
      <c r="J28" s="744"/>
      <c r="K28" s="180"/>
    </row>
    <row r="29" spans="2:11" customFormat="1" ht="12.75" customHeight="1">
      <c r="B29" s="183"/>
      <c r="C29" s="184"/>
      <c r="D29" s="184"/>
      <c r="E29" s="184"/>
      <c r="F29" s="184"/>
      <c r="G29" s="184"/>
      <c r="H29" s="184"/>
      <c r="I29" s="184"/>
      <c r="J29" s="184"/>
      <c r="K29" s="180"/>
    </row>
    <row r="30" spans="2:11" customFormat="1" ht="15" customHeight="1">
      <c r="B30" s="183"/>
      <c r="C30" s="184"/>
      <c r="D30" s="744" t="s">
        <v>1384</v>
      </c>
      <c r="E30" s="744"/>
      <c r="F30" s="744"/>
      <c r="G30" s="744"/>
      <c r="H30" s="744"/>
      <c r="I30" s="744"/>
      <c r="J30" s="744"/>
      <c r="K30" s="180"/>
    </row>
    <row r="31" spans="2:11" customFormat="1" ht="15" customHeight="1">
      <c r="B31" s="183"/>
      <c r="C31" s="184"/>
      <c r="D31" s="744" t="s">
        <v>1385</v>
      </c>
      <c r="E31" s="744"/>
      <c r="F31" s="744"/>
      <c r="G31" s="744"/>
      <c r="H31" s="744"/>
      <c r="I31" s="744"/>
      <c r="J31" s="744"/>
      <c r="K31" s="180"/>
    </row>
    <row r="32" spans="2:11" customFormat="1" ht="12.75" customHeight="1">
      <c r="B32" s="183"/>
      <c r="C32" s="184"/>
      <c r="D32" s="184"/>
      <c r="E32" s="184"/>
      <c r="F32" s="184"/>
      <c r="G32" s="184"/>
      <c r="H32" s="184"/>
      <c r="I32" s="184"/>
      <c r="J32" s="184"/>
      <c r="K32" s="180"/>
    </row>
    <row r="33" spans="2:11" customFormat="1" ht="15" customHeight="1">
      <c r="B33" s="183"/>
      <c r="C33" s="184"/>
      <c r="D33" s="744" t="s">
        <v>1386</v>
      </c>
      <c r="E33" s="744"/>
      <c r="F33" s="744"/>
      <c r="G33" s="744"/>
      <c r="H33" s="744"/>
      <c r="I33" s="744"/>
      <c r="J33" s="744"/>
      <c r="K33" s="180"/>
    </row>
    <row r="34" spans="2:11" customFormat="1" ht="15" customHeight="1">
      <c r="B34" s="183"/>
      <c r="C34" s="184"/>
      <c r="D34" s="744" t="s">
        <v>1387</v>
      </c>
      <c r="E34" s="744"/>
      <c r="F34" s="744"/>
      <c r="G34" s="744"/>
      <c r="H34" s="744"/>
      <c r="I34" s="744"/>
      <c r="J34" s="744"/>
      <c r="K34" s="180"/>
    </row>
    <row r="35" spans="2:11" customFormat="1" ht="15" customHeight="1">
      <c r="B35" s="183"/>
      <c r="C35" s="184"/>
      <c r="D35" s="744" t="s">
        <v>1388</v>
      </c>
      <c r="E35" s="744"/>
      <c r="F35" s="744"/>
      <c r="G35" s="744"/>
      <c r="H35" s="744"/>
      <c r="I35" s="744"/>
      <c r="J35" s="744"/>
      <c r="K35" s="180"/>
    </row>
    <row r="36" spans="2:11" customFormat="1" ht="15" customHeight="1">
      <c r="B36" s="183"/>
      <c r="C36" s="184"/>
      <c r="D36" s="182"/>
      <c r="E36" s="185" t="s">
        <v>123</v>
      </c>
      <c r="F36" s="182"/>
      <c r="G36" s="744" t="s">
        <v>1389</v>
      </c>
      <c r="H36" s="744"/>
      <c r="I36" s="744"/>
      <c r="J36" s="744"/>
      <c r="K36" s="180"/>
    </row>
    <row r="37" spans="2:11" customFormat="1" ht="30.75" customHeight="1">
      <c r="B37" s="183"/>
      <c r="C37" s="184"/>
      <c r="D37" s="182"/>
      <c r="E37" s="185" t="s">
        <v>1390</v>
      </c>
      <c r="F37" s="182"/>
      <c r="G37" s="744" t="s">
        <v>1391</v>
      </c>
      <c r="H37" s="744"/>
      <c r="I37" s="744"/>
      <c r="J37" s="744"/>
      <c r="K37" s="180"/>
    </row>
    <row r="38" spans="2:11" customFormat="1" ht="15" customHeight="1">
      <c r="B38" s="183"/>
      <c r="C38" s="184"/>
      <c r="D38" s="182"/>
      <c r="E38" s="185" t="s">
        <v>51</v>
      </c>
      <c r="F38" s="182"/>
      <c r="G38" s="744" t="s">
        <v>1392</v>
      </c>
      <c r="H38" s="744"/>
      <c r="I38" s="744"/>
      <c r="J38" s="744"/>
      <c r="K38" s="180"/>
    </row>
    <row r="39" spans="2:11" customFormat="1" ht="15" customHeight="1">
      <c r="B39" s="183"/>
      <c r="C39" s="184"/>
      <c r="D39" s="182"/>
      <c r="E39" s="185" t="s">
        <v>52</v>
      </c>
      <c r="F39" s="182"/>
      <c r="G39" s="744" t="s">
        <v>1393</v>
      </c>
      <c r="H39" s="744"/>
      <c r="I39" s="744"/>
      <c r="J39" s="744"/>
      <c r="K39" s="180"/>
    </row>
    <row r="40" spans="2:11" customFormat="1" ht="15" customHeight="1">
      <c r="B40" s="183"/>
      <c r="C40" s="184"/>
      <c r="D40" s="182"/>
      <c r="E40" s="185" t="s">
        <v>124</v>
      </c>
      <c r="F40" s="182"/>
      <c r="G40" s="744" t="s">
        <v>1394</v>
      </c>
      <c r="H40" s="744"/>
      <c r="I40" s="744"/>
      <c r="J40" s="744"/>
      <c r="K40" s="180"/>
    </row>
    <row r="41" spans="2:11" customFormat="1" ht="15" customHeight="1">
      <c r="B41" s="183"/>
      <c r="C41" s="184"/>
      <c r="D41" s="182"/>
      <c r="E41" s="185" t="s">
        <v>125</v>
      </c>
      <c r="F41" s="182"/>
      <c r="G41" s="744" t="s">
        <v>1395</v>
      </c>
      <c r="H41" s="744"/>
      <c r="I41" s="744"/>
      <c r="J41" s="744"/>
      <c r="K41" s="180"/>
    </row>
    <row r="42" spans="2:11" customFormat="1" ht="15" customHeight="1">
      <c r="B42" s="183"/>
      <c r="C42" s="184"/>
      <c r="D42" s="182"/>
      <c r="E42" s="185" t="s">
        <v>1396</v>
      </c>
      <c r="F42" s="182"/>
      <c r="G42" s="744" t="s">
        <v>1397</v>
      </c>
      <c r="H42" s="744"/>
      <c r="I42" s="744"/>
      <c r="J42" s="744"/>
      <c r="K42" s="180"/>
    </row>
    <row r="43" spans="2:11" customFormat="1" ht="15" customHeight="1">
      <c r="B43" s="183"/>
      <c r="C43" s="184"/>
      <c r="D43" s="182"/>
      <c r="E43" s="185"/>
      <c r="F43" s="182"/>
      <c r="G43" s="744" t="s">
        <v>1398</v>
      </c>
      <c r="H43" s="744"/>
      <c r="I43" s="744"/>
      <c r="J43" s="744"/>
      <c r="K43" s="180"/>
    </row>
    <row r="44" spans="2:11" customFormat="1" ht="15" customHeight="1">
      <c r="B44" s="183"/>
      <c r="C44" s="184"/>
      <c r="D44" s="182"/>
      <c r="E44" s="185" t="s">
        <v>1399</v>
      </c>
      <c r="F44" s="182"/>
      <c r="G44" s="744" t="s">
        <v>1400</v>
      </c>
      <c r="H44" s="744"/>
      <c r="I44" s="744"/>
      <c r="J44" s="744"/>
      <c r="K44" s="180"/>
    </row>
    <row r="45" spans="2:11" customFormat="1" ht="15" customHeight="1">
      <c r="B45" s="183"/>
      <c r="C45" s="184"/>
      <c r="D45" s="182"/>
      <c r="E45" s="185" t="s">
        <v>127</v>
      </c>
      <c r="F45" s="182"/>
      <c r="G45" s="744" t="s">
        <v>1401</v>
      </c>
      <c r="H45" s="744"/>
      <c r="I45" s="744"/>
      <c r="J45" s="744"/>
      <c r="K45" s="180"/>
    </row>
    <row r="46" spans="2:11" customFormat="1" ht="12.75" customHeight="1">
      <c r="B46" s="183"/>
      <c r="C46" s="184"/>
      <c r="D46" s="182"/>
      <c r="E46" s="182"/>
      <c r="F46" s="182"/>
      <c r="G46" s="182"/>
      <c r="H46" s="182"/>
      <c r="I46" s="182"/>
      <c r="J46" s="182"/>
      <c r="K46" s="180"/>
    </row>
    <row r="47" spans="2:11" customFormat="1" ht="15" customHeight="1">
      <c r="B47" s="183"/>
      <c r="C47" s="184"/>
      <c r="D47" s="744" t="s">
        <v>1402</v>
      </c>
      <c r="E47" s="744"/>
      <c r="F47" s="744"/>
      <c r="G47" s="744"/>
      <c r="H47" s="744"/>
      <c r="I47" s="744"/>
      <c r="J47" s="744"/>
      <c r="K47" s="180"/>
    </row>
    <row r="48" spans="2:11" customFormat="1" ht="15" customHeight="1">
      <c r="B48" s="183"/>
      <c r="C48" s="184"/>
      <c r="D48" s="184"/>
      <c r="E48" s="744" t="s">
        <v>1403</v>
      </c>
      <c r="F48" s="744"/>
      <c r="G48" s="744"/>
      <c r="H48" s="744"/>
      <c r="I48" s="744"/>
      <c r="J48" s="744"/>
      <c r="K48" s="180"/>
    </row>
    <row r="49" spans="2:11" customFormat="1" ht="15" customHeight="1">
      <c r="B49" s="183"/>
      <c r="C49" s="184"/>
      <c r="D49" s="184"/>
      <c r="E49" s="744" t="s">
        <v>1404</v>
      </c>
      <c r="F49" s="744"/>
      <c r="G49" s="744"/>
      <c r="H49" s="744"/>
      <c r="I49" s="744"/>
      <c r="J49" s="744"/>
      <c r="K49" s="180"/>
    </row>
    <row r="50" spans="2:11" customFormat="1" ht="15" customHeight="1">
      <c r="B50" s="183"/>
      <c r="C50" s="184"/>
      <c r="D50" s="184"/>
      <c r="E50" s="744" t="s">
        <v>1405</v>
      </c>
      <c r="F50" s="744"/>
      <c r="G50" s="744"/>
      <c r="H50" s="744"/>
      <c r="I50" s="744"/>
      <c r="J50" s="744"/>
      <c r="K50" s="180"/>
    </row>
    <row r="51" spans="2:11" customFormat="1" ht="15" customHeight="1">
      <c r="B51" s="183"/>
      <c r="C51" s="184"/>
      <c r="D51" s="744" t="s">
        <v>1406</v>
      </c>
      <c r="E51" s="744"/>
      <c r="F51" s="744"/>
      <c r="G51" s="744"/>
      <c r="H51" s="744"/>
      <c r="I51" s="744"/>
      <c r="J51" s="744"/>
      <c r="K51" s="180"/>
    </row>
    <row r="52" spans="2:11" customFormat="1" ht="25.5" customHeight="1">
      <c r="B52" s="179"/>
      <c r="C52" s="746" t="s">
        <v>1407</v>
      </c>
      <c r="D52" s="746"/>
      <c r="E52" s="746"/>
      <c r="F52" s="746"/>
      <c r="G52" s="746"/>
      <c r="H52" s="746"/>
      <c r="I52" s="746"/>
      <c r="J52" s="746"/>
      <c r="K52" s="180"/>
    </row>
    <row r="53" spans="2:11" customFormat="1" ht="5.25" customHeight="1">
      <c r="B53" s="179"/>
      <c r="C53" s="181"/>
      <c r="D53" s="181"/>
      <c r="E53" s="181"/>
      <c r="F53" s="181"/>
      <c r="G53" s="181"/>
      <c r="H53" s="181"/>
      <c r="I53" s="181"/>
      <c r="J53" s="181"/>
      <c r="K53" s="180"/>
    </row>
    <row r="54" spans="2:11" customFormat="1" ht="15" customHeight="1">
      <c r="B54" s="179"/>
      <c r="C54" s="744" t="s">
        <v>1408</v>
      </c>
      <c r="D54" s="744"/>
      <c r="E54" s="744"/>
      <c r="F54" s="744"/>
      <c r="G54" s="744"/>
      <c r="H54" s="744"/>
      <c r="I54" s="744"/>
      <c r="J54" s="744"/>
      <c r="K54" s="180"/>
    </row>
    <row r="55" spans="2:11" customFormat="1" ht="15" customHeight="1">
      <c r="B55" s="179"/>
      <c r="C55" s="744" t="s">
        <v>1409</v>
      </c>
      <c r="D55" s="744"/>
      <c r="E55" s="744"/>
      <c r="F55" s="744"/>
      <c r="G55" s="744"/>
      <c r="H55" s="744"/>
      <c r="I55" s="744"/>
      <c r="J55" s="744"/>
      <c r="K55" s="180"/>
    </row>
    <row r="56" spans="2:11" customFormat="1" ht="12.75" customHeight="1">
      <c r="B56" s="179"/>
      <c r="C56" s="182"/>
      <c r="D56" s="182"/>
      <c r="E56" s="182"/>
      <c r="F56" s="182"/>
      <c r="G56" s="182"/>
      <c r="H56" s="182"/>
      <c r="I56" s="182"/>
      <c r="J56" s="182"/>
      <c r="K56" s="180"/>
    </row>
    <row r="57" spans="2:11" customFormat="1" ht="15" customHeight="1">
      <c r="B57" s="179"/>
      <c r="C57" s="744" t="s">
        <v>1410</v>
      </c>
      <c r="D57" s="744"/>
      <c r="E57" s="744"/>
      <c r="F57" s="744"/>
      <c r="G57" s="744"/>
      <c r="H57" s="744"/>
      <c r="I57" s="744"/>
      <c r="J57" s="744"/>
      <c r="K57" s="180"/>
    </row>
    <row r="58" spans="2:11" customFormat="1" ht="15" customHeight="1">
      <c r="B58" s="179"/>
      <c r="C58" s="184"/>
      <c r="D58" s="744" t="s">
        <v>1411</v>
      </c>
      <c r="E58" s="744"/>
      <c r="F58" s="744"/>
      <c r="G58" s="744"/>
      <c r="H58" s="744"/>
      <c r="I58" s="744"/>
      <c r="J58" s="744"/>
      <c r="K58" s="180"/>
    </row>
    <row r="59" spans="2:11" customFormat="1" ht="15" customHeight="1">
      <c r="B59" s="179"/>
      <c r="C59" s="184"/>
      <c r="D59" s="744" t="s">
        <v>1412</v>
      </c>
      <c r="E59" s="744"/>
      <c r="F59" s="744"/>
      <c r="G59" s="744"/>
      <c r="H59" s="744"/>
      <c r="I59" s="744"/>
      <c r="J59" s="744"/>
      <c r="K59" s="180"/>
    </row>
    <row r="60" spans="2:11" customFormat="1" ht="15" customHeight="1">
      <c r="B60" s="179"/>
      <c r="C60" s="184"/>
      <c r="D60" s="744" t="s">
        <v>1413</v>
      </c>
      <c r="E60" s="744"/>
      <c r="F60" s="744"/>
      <c r="G60" s="744"/>
      <c r="H60" s="744"/>
      <c r="I60" s="744"/>
      <c r="J60" s="744"/>
      <c r="K60" s="180"/>
    </row>
    <row r="61" spans="2:11" customFormat="1" ht="15" customHeight="1">
      <c r="B61" s="179"/>
      <c r="C61" s="184"/>
      <c r="D61" s="744" t="s">
        <v>1414</v>
      </c>
      <c r="E61" s="744"/>
      <c r="F61" s="744"/>
      <c r="G61" s="744"/>
      <c r="H61" s="744"/>
      <c r="I61" s="744"/>
      <c r="J61" s="744"/>
      <c r="K61" s="180"/>
    </row>
    <row r="62" spans="2:11" customFormat="1" ht="15" customHeight="1">
      <c r="B62" s="179"/>
      <c r="C62" s="184"/>
      <c r="D62" s="748" t="s">
        <v>1415</v>
      </c>
      <c r="E62" s="748"/>
      <c r="F62" s="748"/>
      <c r="G62" s="748"/>
      <c r="H62" s="748"/>
      <c r="I62" s="748"/>
      <c r="J62" s="748"/>
      <c r="K62" s="180"/>
    </row>
    <row r="63" spans="2:11" customFormat="1" ht="15" customHeight="1">
      <c r="B63" s="179"/>
      <c r="C63" s="184"/>
      <c r="D63" s="744" t="s">
        <v>1416</v>
      </c>
      <c r="E63" s="744"/>
      <c r="F63" s="744"/>
      <c r="G63" s="744"/>
      <c r="H63" s="744"/>
      <c r="I63" s="744"/>
      <c r="J63" s="744"/>
      <c r="K63" s="180"/>
    </row>
    <row r="64" spans="2:11" customFormat="1" ht="12.75" customHeight="1">
      <c r="B64" s="179"/>
      <c r="C64" s="184"/>
      <c r="D64" s="184"/>
      <c r="E64" s="187"/>
      <c r="F64" s="184"/>
      <c r="G64" s="184"/>
      <c r="H64" s="184"/>
      <c r="I64" s="184"/>
      <c r="J64" s="184"/>
      <c r="K64" s="180"/>
    </row>
    <row r="65" spans="2:11" customFormat="1" ht="15" customHeight="1">
      <c r="B65" s="179"/>
      <c r="C65" s="184"/>
      <c r="D65" s="744" t="s">
        <v>1417</v>
      </c>
      <c r="E65" s="744"/>
      <c r="F65" s="744"/>
      <c r="G65" s="744"/>
      <c r="H65" s="744"/>
      <c r="I65" s="744"/>
      <c r="J65" s="744"/>
      <c r="K65" s="180"/>
    </row>
    <row r="66" spans="2:11" customFormat="1" ht="15" customHeight="1">
      <c r="B66" s="179"/>
      <c r="C66" s="184"/>
      <c r="D66" s="748" t="s">
        <v>1418</v>
      </c>
      <c r="E66" s="748"/>
      <c r="F66" s="748"/>
      <c r="G66" s="748"/>
      <c r="H66" s="748"/>
      <c r="I66" s="748"/>
      <c r="J66" s="748"/>
      <c r="K66" s="180"/>
    </row>
    <row r="67" spans="2:11" customFormat="1" ht="15" customHeight="1">
      <c r="B67" s="179"/>
      <c r="C67" s="184"/>
      <c r="D67" s="744" t="s">
        <v>1419</v>
      </c>
      <c r="E67" s="744"/>
      <c r="F67" s="744"/>
      <c r="G67" s="744"/>
      <c r="H67" s="744"/>
      <c r="I67" s="744"/>
      <c r="J67" s="744"/>
      <c r="K67" s="180"/>
    </row>
    <row r="68" spans="2:11" customFormat="1" ht="15" customHeight="1">
      <c r="B68" s="179"/>
      <c r="C68" s="184"/>
      <c r="D68" s="744" t="s">
        <v>1420</v>
      </c>
      <c r="E68" s="744"/>
      <c r="F68" s="744"/>
      <c r="G68" s="744"/>
      <c r="H68" s="744"/>
      <c r="I68" s="744"/>
      <c r="J68" s="744"/>
      <c r="K68" s="180"/>
    </row>
    <row r="69" spans="2:11" customFormat="1" ht="15" customHeight="1">
      <c r="B69" s="179"/>
      <c r="C69" s="184"/>
      <c r="D69" s="744" t="s">
        <v>1421</v>
      </c>
      <c r="E69" s="744"/>
      <c r="F69" s="744"/>
      <c r="G69" s="744"/>
      <c r="H69" s="744"/>
      <c r="I69" s="744"/>
      <c r="J69" s="744"/>
      <c r="K69" s="180"/>
    </row>
    <row r="70" spans="2:11" customFormat="1" ht="15" customHeight="1">
      <c r="B70" s="179"/>
      <c r="C70" s="184"/>
      <c r="D70" s="744" t="s">
        <v>1422</v>
      </c>
      <c r="E70" s="744"/>
      <c r="F70" s="744"/>
      <c r="G70" s="744"/>
      <c r="H70" s="744"/>
      <c r="I70" s="744"/>
      <c r="J70" s="744"/>
      <c r="K70" s="180"/>
    </row>
    <row r="71" spans="2:11" customFormat="1" ht="12.75" customHeight="1">
      <c r="B71" s="188"/>
      <c r="C71" s="189"/>
      <c r="D71" s="189"/>
      <c r="E71" s="189"/>
      <c r="F71" s="189"/>
      <c r="G71" s="189"/>
      <c r="H71" s="189"/>
      <c r="I71" s="189"/>
      <c r="J71" s="189"/>
      <c r="K71" s="190"/>
    </row>
    <row r="72" spans="2:11" customFormat="1" ht="18.75" customHeight="1">
      <c r="B72" s="191"/>
      <c r="C72" s="191"/>
      <c r="D72" s="191"/>
      <c r="E72" s="191"/>
      <c r="F72" s="191"/>
      <c r="G72" s="191"/>
      <c r="H72" s="191"/>
      <c r="I72" s="191"/>
      <c r="J72" s="191"/>
      <c r="K72" s="192"/>
    </row>
    <row r="73" spans="2:11" customFormat="1" ht="18.75" customHeight="1">
      <c r="B73" s="192"/>
      <c r="C73" s="192"/>
      <c r="D73" s="192"/>
      <c r="E73" s="192"/>
      <c r="F73" s="192"/>
      <c r="G73" s="192"/>
      <c r="H73" s="192"/>
      <c r="I73" s="192"/>
      <c r="J73" s="192"/>
      <c r="K73" s="192"/>
    </row>
    <row r="74" spans="2:11" customFormat="1" ht="7.5" customHeight="1">
      <c r="B74" s="193"/>
      <c r="C74" s="194"/>
      <c r="D74" s="194"/>
      <c r="E74" s="194"/>
      <c r="F74" s="194"/>
      <c r="G74" s="194"/>
      <c r="H74" s="194"/>
      <c r="I74" s="194"/>
      <c r="J74" s="194"/>
      <c r="K74" s="195"/>
    </row>
    <row r="75" spans="2:11" customFormat="1" ht="45" customHeight="1">
      <c r="B75" s="196"/>
      <c r="C75" s="747" t="s">
        <v>1423</v>
      </c>
      <c r="D75" s="747"/>
      <c r="E75" s="747"/>
      <c r="F75" s="747"/>
      <c r="G75" s="747"/>
      <c r="H75" s="747"/>
      <c r="I75" s="747"/>
      <c r="J75" s="747"/>
      <c r="K75" s="197"/>
    </row>
    <row r="76" spans="2:11" customFormat="1" ht="17.25" customHeight="1">
      <c r="B76" s="196"/>
      <c r="C76" s="198" t="s">
        <v>1424</v>
      </c>
      <c r="D76" s="198"/>
      <c r="E76" s="198"/>
      <c r="F76" s="198" t="s">
        <v>1425</v>
      </c>
      <c r="G76" s="199"/>
      <c r="H76" s="198" t="s">
        <v>52</v>
      </c>
      <c r="I76" s="198" t="s">
        <v>55</v>
      </c>
      <c r="J76" s="198" t="s">
        <v>1426</v>
      </c>
      <c r="K76" s="197"/>
    </row>
    <row r="77" spans="2:11" customFormat="1" ht="17.25" customHeight="1">
      <c r="B77" s="196"/>
      <c r="C77" s="200" t="s">
        <v>1427</v>
      </c>
      <c r="D77" s="200"/>
      <c r="E77" s="200"/>
      <c r="F77" s="201" t="s">
        <v>1428</v>
      </c>
      <c r="G77" s="202"/>
      <c r="H77" s="200"/>
      <c r="I77" s="200"/>
      <c r="J77" s="200" t="s">
        <v>1429</v>
      </c>
      <c r="K77" s="197"/>
    </row>
    <row r="78" spans="2:11" customFormat="1" ht="5.25" customHeight="1">
      <c r="B78" s="196"/>
      <c r="C78" s="203"/>
      <c r="D78" s="203"/>
      <c r="E78" s="203"/>
      <c r="F78" s="203"/>
      <c r="G78" s="204"/>
      <c r="H78" s="203"/>
      <c r="I78" s="203"/>
      <c r="J78" s="203"/>
      <c r="K78" s="197"/>
    </row>
    <row r="79" spans="2:11" customFormat="1" ht="15" customHeight="1">
      <c r="B79" s="196"/>
      <c r="C79" s="185" t="s">
        <v>51</v>
      </c>
      <c r="D79" s="205"/>
      <c r="E79" s="205"/>
      <c r="F79" s="206" t="s">
        <v>1430</v>
      </c>
      <c r="G79" s="207"/>
      <c r="H79" s="185" t="s">
        <v>1431</v>
      </c>
      <c r="I79" s="185" t="s">
        <v>1432</v>
      </c>
      <c r="J79" s="185">
        <v>20</v>
      </c>
      <c r="K79" s="197"/>
    </row>
    <row r="80" spans="2:11" customFormat="1" ht="15" customHeight="1">
      <c r="B80" s="196"/>
      <c r="C80" s="185" t="s">
        <v>1433</v>
      </c>
      <c r="D80" s="185"/>
      <c r="E80" s="185"/>
      <c r="F80" s="206" t="s">
        <v>1430</v>
      </c>
      <c r="G80" s="207"/>
      <c r="H80" s="185" t="s">
        <v>1434</v>
      </c>
      <c r="I80" s="185" t="s">
        <v>1432</v>
      </c>
      <c r="J80" s="185">
        <v>120</v>
      </c>
      <c r="K80" s="197"/>
    </row>
    <row r="81" spans="2:11" customFormat="1" ht="15" customHeight="1">
      <c r="B81" s="208"/>
      <c r="C81" s="185" t="s">
        <v>1435</v>
      </c>
      <c r="D81" s="185"/>
      <c r="E81" s="185"/>
      <c r="F81" s="206" t="s">
        <v>1436</v>
      </c>
      <c r="G81" s="207"/>
      <c r="H81" s="185" t="s">
        <v>1437</v>
      </c>
      <c r="I81" s="185" t="s">
        <v>1432</v>
      </c>
      <c r="J81" s="185">
        <v>50</v>
      </c>
      <c r="K81" s="197"/>
    </row>
    <row r="82" spans="2:11" customFormat="1" ht="15" customHeight="1">
      <c r="B82" s="208"/>
      <c r="C82" s="185" t="s">
        <v>1438</v>
      </c>
      <c r="D82" s="185"/>
      <c r="E82" s="185"/>
      <c r="F82" s="206" t="s">
        <v>1430</v>
      </c>
      <c r="G82" s="207"/>
      <c r="H82" s="185" t="s">
        <v>1439</v>
      </c>
      <c r="I82" s="185" t="s">
        <v>1440</v>
      </c>
      <c r="J82" s="185"/>
      <c r="K82" s="197"/>
    </row>
    <row r="83" spans="2:11" customFormat="1" ht="15" customHeight="1">
      <c r="B83" s="208"/>
      <c r="C83" s="185" t="s">
        <v>1441</v>
      </c>
      <c r="D83" s="185"/>
      <c r="E83" s="185"/>
      <c r="F83" s="206" t="s">
        <v>1436</v>
      </c>
      <c r="G83" s="185"/>
      <c r="H83" s="185" t="s">
        <v>1442</v>
      </c>
      <c r="I83" s="185" t="s">
        <v>1432</v>
      </c>
      <c r="J83" s="185">
        <v>15</v>
      </c>
      <c r="K83" s="197"/>
    </row>
    <row r="84" spans="2:11" customFormat="1" ht="15" customHeight="1">
      <c r="B84" s="208"/>
      <c r="C84" s="185" t="s">
        <v>1443</v>
      </c>
      <c r="D84" s="185"/>
      <c r="E84" s="185"/>
      <c r="F84" s="206" t="s">
        <v>1436</v>
      </c>
      <c r="G84" s="185"/>
      <c r="H84" s="185" t="s">
        <v>1444</v>
      </c>
      <c r="I84" s="185" t="s">
        <v>1432</v>
      </c>
      <c r="J84" s="185">
        <v>15</v>
      </c>
      <c r="K84" s="197"/>
    </row>
    <row r="85" spans="2:11" customFormat="1" ht="15" customHeight="1">
      <c r="B85" s="208"/>
      <c r="C85" s="185" t="s">
        <v>1445</v>
      </c>
      <c r="D85" s="185"/>
      <c r="E85" s="185"/>
      <c r="F85" s="206" t="s">
        <v>1436</v>
      </c>
      <c r="G85" s="185"/>
      <c r="H85" s="185" t="s">
        <v>1446</v>
      </c>
      <c r="I85" s="185" t="s">
        <v>1432</v>
      </c>
      <c r="J85" s="185">
        <v>20</v>
      </c>
      <c r="K85" s="197"/>
    </row>
    <row r="86" spans="2:11" customFormat="1" ht="15" customHeight="1">
      <c r="B86" s="208"/>
      <c r="C86" s="185" t="s">
        <v>1447</v>
      </c>
      <c r="D86" s="185"/>
      <c r="E86" s="185"/>
      <c r="F86" s="206" t="s">
        <v>1436</v>
      </c>
      <c r="G86" s="185"/>
      <c r="H86" s="185" t="s">
        <v>1448</v>
      </c>
      <c r="I86" s="185" t="s">
        <v>1432</v>
      </c>
      <c r="J86" s="185">
        <v>20</v>
      </c>
      <c r="K86" s="197"/>
    </row>
    <row r="87" spans="2:11" customFormat="1" ht="15" customHeight="1">
      <c r="B87" s="208"/>
      <c r="C87" s="185" t="s">
        <v>1449</v>
      </c>
      <c r="D87" s="185"/>
      <c r="E87" s="185"/>
      <c r="F87" s="206" t="s">
        <v>1436</v>
      </c>
      <c r="G87" s="207"/>
      <c r="H87" s="185" t="s">
        <v>1450</v>
      </c>
      <c r="I87" s="185" t="s">
        <v>1432</v>
      </c>
      <c r="J87" s="185">
        <v>50</v>
      </c>
      <c r="K87" s="197"/>
    </row>
    <row r="88" spans="2:11" customFormat="1" ht="15" customHeight="1">
      <c r="B88" s="208"/>
      <c r="C88" s="185" t="s">
        <v>1451</v>
      </c>
      <c r="D88" s="185"/>
      <c r="E88" s="185"/>
      <c r="F88" s="206" t="s">
        <v>1436</v>
      </c>
      <c r="G88" s="207"/>
      <c r="H88" s="185" t="s">
        <v>1452</v>
      </c>
      <c r="I88" s="185" t="s">
        <v>1432</v>
      </c>
      <c r="J88" s="185">
        <v>20</v>
      </c>
      <c r="K88" s="197"/>
    </row>
    <row r="89" spans="2:11" customFormat="1" ht="15" customHeight="1">
      <c r="B89" s="208"/>
      <c r="C89" s="185" t="s">
        <v>1453</v>
      </c>
      <c r="D89" s="185"/>
      <c r="E89" s="185"/>
      <c r="F89" s="206" t="s">
        <v>1436</v>
      </c>
      <c r="G89" s="207"/>
      <c r="H89" s="185" t="s">
        <v>1454</v>
      </c>
      <c r="I89" s="185" t="s">
        <v>1432</v>
      </c>
      <c r="J89" s="185">
        <v>20</v>
      </c>
      <c r="K89" s="197"/>
    </row>
    <row r="90" spans="2:11" customFormat="1" ht="15" customHeight="1">
      <c r="B90" s="208"/>
      <c r="C90" s="185" t="s">
        <v>1455</v>
      </c>
      <c r="D90" s="185"/>
      <c r="E90" s="185"/>
      <c r="F90" s="206" t="s">
        <v>1436</v>
      </c>
      <c r="G90" s="207"/>
      <c r="H90" s="185" t="s">
        <v>1456</v>
      </c>
      <c r="I90" s="185" t="s">
        <v>1432</v>
      </c>
      <c r="J90" s="185">
        <v>50</v>
      </c>
      <c r="K90" s="197"/>
    </row>
    <row r="91" spans="2:11" customFormat="1" ht="15" customHeight="1">
      <c r="B91" s="208"/>
      <c r="C91" s="185" t="s">
        <v>1457</v>
      </c>
      <c r="D91" s="185"/>
      <c r="E91" s="185"/>
      <c r="F91" s="206" t="s">
        <v>1436</v>
      </c>
      <c r="G91" s="207"/>
      <c r="H91" s="185" t="s">
        <v>1457</v>
      </c>
      <c r="I91" s="185" t="s">
        <v>1432</v>
      </c>
      <c r="J91" s="185">
        <v>50</v>
      </c>
      <c r="K91" s="197"/>
    </row>
    <row r="92" spans="2:11" customFormat="1" ht="15" customHeight="1">
      <c r="B92" s="208"/>
      <c r="C92" s="185" t="s">
        <v>1075</v>
      </c>
      <c r="D92" s="185"/>
      <c r="E92" s="185"/>
      <c r="F92" s="206" t="s">
        <v>1436</v>
      </c>
      <c r="G92" s="207"/>
      <c r="H92" s="185" t="s">
        <v>1458</v>
      </c>
      <c r="I92" s="185" t="s">
        <v>1432</v>
      </c>
      <c r="J92" s="185">
        <v>255</v>
      </c>
      <c r="K92" s="197"/>
    </row>
    <row r="93" spans="2:11" customFormat="1" ht="15" customHeight="1">
      <c r="B93" s="208"/>
      <c r="C93" s="185" t="s">
        <v>1459</v>
      </c>
      <c r="D93" s="185"/>
      <c r="E93" s="185"/>
      <c r="F93" s="206" t="s">
        <v>1430</v>
      </c>
      <c r="G93" s="207"/>
      <c r="H93" s="185" t="s">
        <v>1460</v>
      </c>
      <c r="I93" s="185" t="s">
        <v>1461</v>
      </c>
      <c r="J93" s="185"/>
      <c r="K93" s="197"/>
    </row>
    <row r="94" spans="2:11" customFormat="1" ht="15" customHeight="1">
      <c r="B94" s="208"/>
      <c r="C94" s="185" t="s">
        <v>1462</v>
      </c>
      <c r="D94" s="185"/>
      <c r="E94" s="185"/>
      <c r="F94" s="206" t="s">
        <v>1430</v>
      </c>
      <c r="G94" s="207"/>
      <c r="H94" s="185" t="s">
        <v>1463</v>
      </c>
      <c r="I94" s="185" t="s">
        <v>1464</v>
      </c>
      <c r="J94" s="185"/>
      <c r="K94" s="197"/>
    </row>
    <row r="95" spans="2:11" customFormat="1" ht="15" customHeight="1">
      <c r="B95" s="208"/>
      <c r="C95" s="185" t="s">
        <v>1465</v>
      </c>
      <c r="D95" s="185"/>
      <c r="E95" s="185"/>
      <c r="F95" s="206" t="s">
        <v>1430</v>
      </c>
      <c r="G95" s="207"/>
      <c r="H95" s="185" t="s">
        <v>1465</v>
      </c>
      <c r="I95" s="185" t="s">
        <v>1464</v>
      </c>
      <c r="J95" s="185"/>
      <c r="K95" s="197"/>
    </row>
    <row r="96" spans="2:11" customFormat="1" ht="15" customHeight="1">
      <c r="B96" s="208"/>
      <c r="C96" s="185" t="s">
        <v>36</v>
      </c>
      <c r="D96" s="185"/>
      <c r="E96" s="185"/>
      <c r="F96" s="206" t="s">
        <v>1430</v>
      </c>
      <c r="G96" s="207"/>
      <c r="H96" s="185" t="s">
        <v>1466</v>
      </c>
      <c r="I96" s="185" t="s">
        <v>1464</v>
      </c>
      <c r="J96" s="185"/>
      <c r="K96" s="197"/>
    </row>
    <row r="97" spans="2:11" customFormat="1" ht="15" customHeight="1">
      <c r="B97" s="208"/>
      <c r="C97" s="185" t="s">
        <v>46</v>
      </c>
      <c r="D97" s="185"/>
      <c r="E97" s="185"/>
      <c r="F97" s="206" t="s">
        <v>1430</v>
      </c>
      <c r="G97" s="207"/>
      <c r="H97" s="185" t="s">
        <v>1467</v>
      </c>
      <c r="I97" s="185" t="s">
        <v>1464</v>
      </c>
      <c r="J97" s="185"/>
      <c r="K97" s="197"/>
    </row>
    <row r="98" spans="2:11" customFormat="1" ht="15" customHeight="1">
      <c r="B98" s="209"/>
      <c r="C98" s="210"/>
      <c r="D98" s="210"/>
      <c r="E98" s="210"/>
      <c r="F98" s="210"/>
      <c r="G98" s="210"/>
      <c r="H98" s="210"/>
      <c r="I98" s="210"/>
      <c r="J98" s="210"/>
      <c r="K98" s="211"/>
    </row>
    <row r="99" spans="2:11" customFormat="1" ht="18.75" customHeight="1">
      <c r="B99" s="212"/>
      <c r="C99" s="213"/>
      <c r="D99" s="213"/>
      <c r="E99" s="213"/>
      <c r="F99" s="213"/>
      <c r="G99" s="213"/>
      <c r="H99" s="213"/>
      <c r="I99" s="213"/>
      <c r="J99" s="213"/>
      <c r="K99" s="212"/>
    </row>
    <row r="100" spans="2:11" customFormat="1" ht="18.75" customHeight="1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</row>
    <row r="101" spans="2:11" customFormat="1" ht="7.5" customHeight="1">
      <c r="B101" s="193"/>
      <c r="C101" s="194"/>
      <c r="D101" s="194"/>
      <c r="E101" s="194"/>
      <c r="F101" s="194"/>
      <c r="G101" s="194"/>
      <c r="H101" s="194"/>
      <c r="I101" s="194"/>
      <c r="J101" s="194"/>
      <c r="K101" s="195"/>
    </row>
    <row r="102" spans="2:11" customFormat="1" ht="45" customHeight="1">
      <c r="B102" s="196"/>
      <c r="C102" s="747" t="s">
        <v>1468</v>
      </c>
      <c r="D102" s="747"/>
      <c r="E102" s="747"/>
      <c r="F102" s="747"/>
      <c r="G102" s="747"/>
      <c r="H102" s="747"/>
      <c r="I102" s="747"/>
      <c r="J102" s="747"/>
      <c r="K102" s="197"/>
    </row>
    <row r="103" spans="2:11" customFormat="1" ht="17.25" customHeight="1">
      <c r="B103" s="196"/>
      <c r="C103" s="198" t="s">
        <v>1424</v>
      </c>
      <c r="D103" s="198"/>
      <c r="E103" s="198"/>
      <c r="F103" s="198" t="s">
        <v>1425</v>
      </c>
      <c r="G103" s="199"/>
      <c r="H103" s="198" t="s">
        <v>52</v>
      </c>
      <c r="I103" s="198" t="s">
        <v>55</v>
      </c>
      <c r="J103" s="198" t="s">
        <v>1426</v>
      </c>
      <c r="K103" s="197"/>
    </row>
    <row r="104" spans="2:11" customFormat="1" ht="17.25" customHeight="1">
      <c r="B104" s="196"/>
      <c r="C104" s="200" t="s">
        <v>1427</v>
      </c>
      <c r="D104" s="200"/>
      <c r="E104" s="200"/>
      <c r="F104" s="201" t="s">
        <v>1428</v>
      </c>
      <c r="G104" s="202"/>
      <c r="H104" s="200"/>
      <c r="I104" s="200"/>
      <c r="J104" s="200" t="s">
        <v>1429</v>
      </c>
      <c r="K104" s="197"/>
    </row>
    <row r="105" spans="2:11" customFormat="1" ht="5.25" customHeight="1">
      <c r="B105" s="196"/>
      <c r="C105" s="198"/>
      <c r="D105" s="198"/>
      <c r="E105" s="198"/>
      <c r="F105" s="198"/>
      <c r="G105" s="214"/>
      <c r="H105" s="198"/>
      <c r="I105" s="198"/>
      <c r="J105" s="198"/>
      <c r="K105" s="197"/>
    </row>
    <row r="106" spans="2:11" customFormat="1" ht="15" customHeight="1">
      <c r="B106" s="196"/>
      <c r="C106" s="185" t="s">
        <v>51</v>
      </c>
      <c r="D106" s="205"/>
      <c r="E106" s="205"/>
      <c r="F106" s="206" t="s">
        <v>1430</v>
      </c>
      <c r="G106" s="185"/>
      <c r="H106" s="185" t="s">
        <v>1469</v>
      </c>
      <c r="I106" s="185" t="s">
        <v>1432</v>
      </c>
      <c r="J106" s="185">
        <v>20</v>
      </c>
      <c r="K106" s="197"/>
    </row>
    <row r="107" spans="2:11" customFormat="1" ht="15" customHeight="1">
      <c r="B107" s="196"/>
      <c r="C107" s="185" t="s">
        <v>1433</v>
      </c>
      <c r="D107" s="185"/>
      <c r="E107" s="185"/>
      <c r="F107" s="206" t="s">
        <v>1430</v>
      </c>
      <c r="G107" s="185"/>
      <c r="H107" s="185" t="s">
        <v>1469</v>
      </c>
      <c r="I107" s="185" t="s">
        <v>1432</v>
      </c>
      <c r="J107" s="185">
        <v>120</v>
      </c>
      <c r="K107" s="197"/>
    </row>
    <row r="108" spans="2:11" customFormat="1" ht="15" customHeight="1">
      <c r="B108" s="208"/>
      <c r="C108" s="185" t="s">
        <v>1435</v>
      </c>
      <c r="D108" s="185"/>
      <c r="E108" s="185"/>
      <c r="F108" s="206" t="s">
        <v>1436</v>
      </c>
      <c r="G108" s="185"/>
      <c r="H108" s="185" t="s">
        <v>1469</v>
      </c>
      <c r="I108" s="185" t="s">
        <v>1432</v>
      </c>
      <c r="J108" s="185">
        <v>50</v>
      </c>
      <c r="K108" s="197"/>
    </row>
    <row r="109" spans="2:11" customFormat="1" ht="15" customHeight="1">
      <c r="B109" s="208"/>
      <c r="C109" s="185" t="s">
        <v>1438</v>
      </c>
      <c r="D109" s="185"/>
      <c r="E109" s="185"/>
      <c r="F109" s="206" t="s">
        <v>1430</v>
      </c>
      <c r="G109" s="185"/>
      <c r="H109" s="185" t="s">
        <v>1469</v>
      </c>
      <c r="I109" s="185" t="s">
        <v>1440</v>
      </c>
      <c r="J109" s="185"/>
      <c r="K109" s="197"/>
    </row>
    <row r="110" spans="2:11" customFormat="1" ht="15" customHeight="1">
      <c r="B110" s="208"/>
      <c r="C110" s="185" t="s">
        <v>1449</v>
      </c>
      <c r="D110" s="185"/>
      <c r="E110" s="185"/>
      <c r="F110" s="206" t="s">
        <v>1436</v>
      </c>
      <c r="G110" s="185"/>
      <c r="H110" s="185" t="s">
        <v>1469</v>
      </c>
      <c r="I110" s="185" t="s">
        <v>1432</v>
      </c>
      <c r="J110" s="185">
        <v>50</v>
      </c>
      <c r="K110" s="197"/>
    </row>
    <row r="111" spans="2:11" customFormat="1" ht="15" customHeight="1">
      <c r="B111" s="208"/>
      <c r="C111" s="185" t="s">
        <v>1457</v>
      </c>
      <c r="D111" s="185"/>
      <c r="E111" s="185"/>
      <c r="F111" s="206" t="s">
        <v>1436</v>
      </c>
      <c r="G111" s="185"/>
      <c r="H111" s="185" t="s">
        <v>1469</v>
      </c>
      <c r="I111" s="185" t="s">
        <v>1432</v>
      </c>
      <c r="J111" s="185">
        <v>50</v>
      </c>
      <c r="K111" s="197"/>
    </row>
    <row r="112" spans="2:11" customFormat="1" ht="15" customHeight="1">
      <c r="B112" s="208"/>
      <c r="C112" s="185" t="s">
        <v>1455</v>
      </c>
      <c r="D112" s="185"/>
      <c r="E112" s="185"/>
      <c r="F112" s="206" t="s">
        <v>1436</v>
      </c>
      <c r="G112" s="185"/>
      <c r="H112" s="185" t="s">
        <v>1469</v>
      </c>
      <c r="I112" s="185" t="s">
        <v>1432</v>
      </c>
      <c r="J112" s="185">
        <v>50</v>
      </c>
      <c r="K112" s="197"/>
    </row>
    <row r="113" spans="2:11" customFormat="1" ht="15" customHeight="1">
      <c r="B113" s="208"/>
      <c r="C113" s="185" t="s">
        <v>51</v>
      </c>
      <c r="D113" s="185"/>
      <c r="E113" s="185"/>
      <c r="F113" s="206" t="s">
        <v>1430</v>
      </c>
      <c r="G113" s="185"/>
      <c r="H113" s="185" t="s">
        <v>1470</v>
      </c>
      <c r="I113" s="185" t="s">
        <v>1432</v>
      </c>
      <c r="J113" s="185">
        <v>20</v>
      </c>
      <c r="K113" s="197"/>
    </row>
    <row r="114" spans="2:11" customFormat="1" ht="15" customHeight="1">
      <c r="B114" s="208"/>
      <c r="C114" s="185" t="s">
        <v>1471</v>
      </c>
      <c r="D114" s="185"/>
      <c r="E114" s="185"/>
      <c r="F114" s="206" t="s">
        <v>1430</v>
      </c>
      <c r="G114" s="185"/>
      <c r="H114" s="185" t="s">
        <v>1472</v>
      </c>
      <c r="I114" s="185" t="s">
        <v>1432</v>
      </c>
      <c r="J114" s="185">
        <v>120</v>
      </c>
      <c r="K114" s="197"/>
    </row>
    <row r="115" spans="2:11" customFormat="1" ht="15" customHeight="1">
      <c r="B115" s="208"/>
      <c r="C115" s="185" t="s">
        <v>36</v>
      </c>
      <c r="D115" s="185"/>
      <c r="E115" s="185"/>
      <c r="F115" s="206" t="s">
        <v>1430</v>
      </c>
      <c r="G115" s="185"/>
      <c r="H115" s="185" t="s">
        <v>1473</v>
      </c>
      <c r="I115" s="185" t="s">
        <v>1464</v>
      </c>
      <c r="J115" s="185"/>
      <c r="K115" s="197"/>
    </row>
    <row r="116" spans="2:11" customFormat="1" ht="15" customHeight="1">
      <c r="B116" s="208"/>
      <c r="C116" s="185" t="s">
        <v>46</v>
      </c>
      <c r="D116" s="185"/>
      <c r="E116" s="185"/>
      <c r="F116" s="206" t="s">
        <v>1430</v>
      </c>
      <c r="G116" s="185"/>
      <c r="H116" s="185" t="s">
        <v>1474</v>
      </c>
      <c r="I116" s="185" t="s">
        <v>1464</v>
      </c>
      <c r="J116" s="185"/>
      <c r="K116" s="197"/>
    </row>
    <row r="117" spans="2:11" customFormat="1" ht="15" customHeight="1">
      <c r="B117" s="208"/>
      <c r="C117" s="185" t="s">
        <v>55</v>
      </c>
      <c r="D117" s="185"/>
      <c r="E117" s="185"/>
      <c r="F117" s="206" t="s">
        <v>1430</v>
      </c>
      <c r="G117" s="185"/>
      <c r="H117" s="185" t="s">
        <v>1475</v>
      </c>
      <c r="I117" s="185" t="s">
        <v>1476</v>
      </c>
      <c r="J117" s="185"/>
      <c r="K117" s="197"/>
    </row>
    <row r="118" spans="2:11" customFormat="1" ht="15" customHeight="1">
      <c r="B118" s="209"/>
      <c r="C118" s="215"/>
      <c r="D118" s="215"/>
      <c r="E118" s="215"/>
      <c r="F118" s="215"/>
      <c r="G118" s="215"/>
      <c r="H118" s="215"/>
      <c r="I118" s="215"/>
      <c r="J118" s="215"/>
      <c r="K118" s="211"/>
    </row>
    <row r="119" spans="2:11" customFormat="1" ht="18.75" customHeight="1">
      <c r="B119" s="216"/>
      <c r="C119" s="217"/>
      <c r="D119" s="217"/>
      <c r="E119" s="217"/>
      <c r="F119" s="218"/>
      <c r="G119" s="217"/>
      <c r="H119" s="217"/>
      <c r="I119" s="217"/>
      <c r="J119" s="217"/>
      <c r="K119" s="216"/>
    </row>
    <row r="120" spans="2:11" customFormat="1" ht="18.75" customHeight="1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</row>
    <row r="121" spans="2:11" customFormat="1" ht="7.5" customHeight="1">
      <c r="B121" s="219"/>
      <c r="C121" s="220"/>
      <c r="D121" s="220"/>
      <c r="E121" s="220"/>
      <c r="F121" s="220"/>
      <c r="G121" s="220"/>
      <c r="H121" s="220"/>
      <c r="I121" s="220"/>
      <c r="J121" s="220"/>
      <c r="K121" s="221"/>
    </row>
    <row r="122" spans="2:11" customFormat="1" ht="45" customHeight="1">
      <c r="B122" s="222"/>
      <c r="C122" s="745" t="s">
        <v>1477</v>
      </c>
      <c r="D122" s="745"/>
      <c r="E122" s="745"/>
      <c r="F122" s="745"/>
      <c r="G122" s="745"/>
      <c r="H122" s="745"/>
      <c r="I122" s="745"/>
      <c r="J122" s="745"/>
      <c r="K122" s="223"/>
    </row>
    <row r="123" spans="2:11" customFormat="1" ht="17.25" customHeight="1">
      <c r="B123" s="224"/>
      <c r="C123" s="198" t="s">
        <v>1424</v>
      </c>
      <c r="D123" s="198"/>
      <c r="E123" s="198"/>
      <c r="F123" s="198" t="s">
        <v>1425</v>
      </c>
      <c r="G123" s="199"/>
      <c r="H123" s="198" t="s">
        <v>52</v>
      </c>
      <c r="I123" s="198" t="s">
        <v>55</v>
      </c>
      <c r="J123" s="198" t="s">
        <v>1426</v>
      </c>
      <c r="K123" s="225"/>
    </row>
    <row r="124" spans="2:11" customFormat="1" ht="17.25" customHeight="1">
      <c r="B124" s="224"/>
      <c r="C124" s="200" t="s">
        <v>1427</v>
      </c>
      <c r="D124" s="200"/>
      <c r="E124" s="200"/>
      <c r="F124" s="201" t="s">
        <v>1428</v>
      </c>
      <c r="G124" s="202"/>
      <c r="H124" s="200"/>
      <c r="I124" s="200"/>
      <c r="J124" s="200" t="s">
        <v>1429</v>
      </c>
      <c r="K124" s="225"/>
    </row>
    <row r="125" spans="2:11" customFormat="1" ht="5.25" customHeight="1">
      <c r="B125" s="226"/>
      <c r="C125" s="203"/>
      <c r="D125" s="203"/>
      <c r="E125" s="203"/>
      <c r="F125" s="203"/>
      <c r="G125" s="227"/>
      <c r="H125" s="203"/>
      <c r="I125" s="203"/>
      <c r="J125" s="203"/>
      <c r="K125" s="228"/>
    </row>
    <row r="126" spans="2:11" customFormat="1" ht="15" customHeight="1">
      <c r="B126" s="226"/>
      <c r="C126" s="185" t="s">
        <v>1433</v>
      </c>
      <c r="D126" s="205"/>
      <c r="E126" s="205"/>
      <c r="F126" s="206" t="s">
        <v>1430</v>
      </c>
      <c r="G126" s="185"/>
      <c r="H126" s="185" t="s">
        <v>1469</v>
      </c>
      <c r="I126" s="185" t="s">
        <v>1432</v>
      </c>
      <c r="J126" s="185">
        <v>120</v>
      </c>
      <c r="K126" s="229"/>
    </row>
    <row r="127" spans="2:11" customFormat="1" ht="15" customHeight="1">
      <c r="B127" s="226"/>
      <c r="C127" s="185" t="s">
        <v>1478</v>
      </c>
      <c r="D127" s="185"/>
      <c r="E127" s="185"/>
      <c r="F127" s="206" t="s">
        <v>1430</v>
      </c>
      <c r="G127" s="185"/>
      <c r="H127" s="185" t="s">
        <v>1479</v>
      </c>
      <c r="I127" s="185" t="s">
        <v>1432</v>
      </c>
      <c r="J127" s="185" t="s">
        <v>1480</v>
      </c>
      <c r="K127" s="229"/>
    </row>
    <row r="128" spans="2:11" customFormat="1" ht="15" customHeight="1">
      <c r="B128" s="226"/>
      <c r="C128" s="185" t="s">
        <v>1378</v>
      </c>
      <c r="D128" s="185"/>
      <c r="E128" s="185"/>
      <c r="F128" s="206" t="s">
        <v>1430</v>
      </c>
      <c r="G128" s="185"/>
      <c r="H128" s="185" t="s">
        <v>1481</v>
      </c>
      <c r="I128" s="185" t="s">
        <v>1432</v>
      </c>
      <c r="J128" s="185" t="s">
        <v>1480</v>
      </c>
      <c r="K128" s="229"/>
    </row>
    <row r="129" spans="2:11" customFormat="1" ht="15" customHeight="1">
      <c r="B129" s="226"/>
      <c r="C129" s="185" t="s">
        <v>1441</v>
      </c>
      <c r="D129" s="185"/>
      <c r="E129" s="185"/>
      <c r="F129" s="206" t="s">
        <v>1436</v>
      </c>
      <c r="G129" s="185"/>
      <c r="H129" s="185" t="s">
        <v>1442</v>
      </c>
      <c r="I129" s="185" t="s">
        <v>1432</v>
      </c>
      <c r="J129" s="185">
        <v>15</v>
      </c>
      <c r="K129" s="229"/>
    </row>
    <row r="130" spans="2:11" customFormat="1" ht="15" customHeight="1">
      <c r="B130" s="226"/>
      <c r="C130" s="185" t="s">
        <v>1443</v>
      </c>
      <c r="D130" s="185"/>
      <c r="E130" s="185"/>
      <c r="F130" s="206" t="s">
        <v>1436</v>
      </c>
      <c r="G130" s="185"/>
      <c r="H130" s="185" t="s">
        <v>1444</v>
      </c>
      <c r="I130" s="185" t="s">
        <v>1432</v>
      </c>
      <c r="J130" s="185">
        <v>15</v>
      </c>
      <c r="K130" s="229"/>
    </row>
    <row r="131" spans="2:11" customFormat="1" ht="15" customHeight="1">
      <c r="B131" s="226"/>
      <c r="C131" s="185" t="s">
        <v>1445</v>
      </c>
      <c r="D131" s="185"/>
      <c r="E131" s="185"/>
      <c r="F131" s="206" t="s">
        <v>1436</v>
      </c>
      <c r="G131" s="185"/>
      <c r="H131" s="185" t="s">
        <v>1446</v>
      </c>
      <c r="I131" s="185" t="s">
        <v>1432</v>
      </c>
      <c r="J131" s="185">
        <v>20</v>
      </c>
      <c r="K131" s="229"/>
    </row>
    <row r="132" spans="2:11" customFormat="1" ht="15" customHeight="1">
      <c r="B132" s="226"/>
      <c r="C132" s="185" t="s">
        <v>1447</v>
      </c>
      <c r="D132" s="185"/>
      <c r="E132" s="185"/>
      <c r="F132" s="206" t="s">
        <v>1436</v>
      </c>
      <c r="G132" s="185"/>
      <c r="H132" s="185" t="s">
        <v>1448</v>
      </c>
      <c r="I132" s="185" t="s">
        <v>1432</v>
      </c>
      <c r="J132" s="185">
        <v>20</v>
      </c>
      <c r="K132" s="229"/>
    </row>
    <row r="133" spans="2:11" customFormat="1" ht="15" customHeight="1">
      <c r="B133" s="226"/>
      <c r="C133" s="185" t="s">
        <v>1435</v>
      </c>
      <c r="D133" s="185"/>
      <c r="E133" s="185"/>
      <c r="F133" s="206" t="s">
        <v>1436</v>
      </c>
      <c r="G133" s="185"/>
      <c r="H133" s="185" t="s">
        <v>1469</v>
      </c>
      <c r="I133" s="185" t="s">
        <v>1432</v>
      </c>
      <c r="J133" s="185">
        <v>50</v>
      </c>
      <c r="K133" s="229"/>
    </row>
    <row r="134" spans="2:11" customFormat="1" ht="15" customHeight="1">
      <c r="B134" s="226"/>
      <c r="C134" s="185" t="s">
        <v>1449</v>
      </c>
      <c r="D134" s="185"/>
      <c r="E134" s="185"/>
      <c r="F134" s="206" t="s">
        <v>1436</v>
      </c>
      <c r="G134" s="185"/>
      <c r="H134" s="185" t="s">
        <v>1469</v>
      </c>
      <c r="I134" s="185" t="s">
        <v>1432</v>
      </c>
      <c r="J134" s="185">
        <v>50</v>
      </c>
      <c r="K134" s="229"/>
    </row>
    <row r="135" spans="2:11" customFormat="1" ht="15" customHeight="1">
      <c r="B135" s="226"/>
      <c r="C135" s="185" t="s">
        <v>1455</v>
      </c>
      <c r="D135" s="185"/>
      <c r="E135" s="185"/>
      <c r="F135" s="206" t="s">
        <v>1436</v>
      </c>
      <c r="G135" s="185"/>
      <c r="H135" s="185" t="s">
        <v>1469</v>
      </c>
      <c r="I135" s="185" t="s">
        <v>1432</v>
      </c>
      <c r="J135" s="185">
        <v>50</v>
      </c>
      <c r="K135" s="229"/>
    </row>
    <row r="136" spans="2:11" customFormat="1" ht="15" customHeight="1">
      <c r="B136" s="226"/>
      <c r="C136" s="185" t="s">
        <v>1457</v>
      </c>
      <c r="D136" s="185"/>
      <c r="E136" s="185"/>
      <c r="F136" s="206" t="s">
        <v>1436</v>
      </c>
      <c r="G136" s="185"/>
      <c r="H136" s="185" t="s">
        <v>1469</v>
      </c>
      <c r="I136" s="185" t="s">
        <v>1432</v>
      </c>
      <c r="J136" s="185">
        <v>50</v>
      </c>
      <c r="K136" s="229"/>
    </row>
    <row r="137" spans="2:11" customFormat="1" ht="15" customHeight="1">
      <c r="B137" s="226"/>
      <c r="C137" s="185" t="s">
        <v>1075</v>
      </c>
      <c r="D137" s="185"/>
      <c r="E137" s="185"/>
      <c r="F137" s="206" t="s">
        <v>1436</v>
      </c>
      <c r="G137" s="185"/>
      <c r="H137" s="185" t="s">
        <v>1482</v>
      </c>
      <c r="I137" s="185" t="s">
        <v>1432</v>
      </c>
      <c r="J137" s="185">
        <v>255</v>
      </c>
      <c r="K137" s="229"/>
    </row>
    <row r="138" spans="2:11" customFormat="1" ht="15" customHeight="1">
      <c r="B138" s="226"/>
      <c r="C138" s="185" t="s">
        <v>1459</v>
      </c>
      <c r="D138" s="185"/>
      <c r="E138" s="185"/>
      <c r="F138" s="206" t="s">
        <v>1430</v>
      </c>
      <c r="G138" s="185"/>
      <c r="H138" s="185" t="s">
        <v>1483</v>
      </c>
      <c r="I138" s="185" t="s">
        <v>1461</v>
      </c>
      <c r="J138" s="185"/>
      <c r="K138" s="229"/>
    </row>
    <row r="139" spans="2:11" customFormat="1" ht="15" customHeight="1">
      <c r="B139" s="226"/>
      <c r="C139" s="185" t="s">
        <v>1462</v>
      </c>
      <c r="D139" s="185"/>
      <c r="E139" s="185"/>
      <c r="F139" s="206" t="s">
        <v>1430</v>
      </c>
      <c r="G139" s="185"/>
      <c r="H139" s="185" t="s">
        <v>1484</v>
      </c>
      <c r="I139" s="185" t="s">
        <v>1464</v>
      </c>
      <c r="J139" s="185"/>
      <c r="K139" s="229"/>
    </row>
    <row r="140" spans="2:11" customFormat="1" ht="15" customHeight="1">
      <c r="B140" s="226"/>
      <c r="C140" s="185" t="s">
        <v>1465</v>
      </c>
      <c r="D140" s="185"/>
      <c r="E140" s="185"/>
      <c r="F140" s="206" t="s">
        <v>1430</v>
      </c>
      <c r="G140" s="185"/>
      <c r="H140" s="185" t="s">
        <v>1465</v>
      </c>
      <c r="I140" s="185" t="s">
        <v>1464</v>
      </c>
      <c r="J140" s="185"/>
      <c r="K140" s="229"/>
    </row>
    <row r="141" spans="2:11" customFormat="1" ht="15" customHeight="1">
      <c r="B141" s="226"/>
      <c r="C141" s="185" t="s">
        <v>36</v>
      </c>
      <c r="D141" s="185"/>
      <c r="E141" s="185"/>
      <c r="F141" s="206" t="s">
        <v>1430</v>
      </c>
      <c r="G141" s="185"/>
      <c r="H141" s="185" t="s">
        <v>1485</v>
      </c>
      <c r="I141" s="185" t="s">
        <v>1464</v>
      </c>
      <c r="J141" s="185"/>
      <c r="K141" s="229"/>
    </row>
    <row r="142" spans="2:11" customFormat="1" ht="15" customHeight="1">
      <c r="B142" s="226"/>
      <c r="C142" s="185" t="s">
        <v>1486</v>
      </c>
      <c r="D142" s="185"/>
      <c r="E142" s="185"/>
      <c r="F142" s="206" t="s">
        <v>1430</v>
      </c>
      <c r="G142" s="185"/>
      <c r="H142" s="185" t="s">
        <v>1487</v>
      </c>
      <c r="I142" s="185" t="s">
        <v>1464</v>
      </c>
      <c r="J142" s="185"/>
      <c r="K142" s="229"/>
    </row>
    <row r="143" spans="2:11" customFormat="1" ht="15" customHeight="1">
      <c r="B143" s="230"/>
      <c r="C143" s="231"/>
      <c r="D143" s="231"/>
      <c r="E143" s="231"/>
      <c r="F143" s="231"/>
      <c r="G143" s="231"/>
      <c r="H143" s="231"/>
      <c r="I143" s="231"/>
      <c r="J143" s="231"/>
      <c r="K143" s="232"/>
    </row>
    <row r="144" spans="2:11" customFormat="1" ht="18.75" customHeight="1">
      <c r="B144" s="217"/>
      <c r="C144" s="217"/>
      <c r="D144" s="217"/>
      <c r="E144" s="217"/>
      <c r="F144" s="218"/>
      <c r="G144" s="217"/>
      <c r="H144" s="217"/>
      <c r="I144" s="217"/>
      <c r="J144" s="217"/>
      <c r="K144" s="217"/>
    </row>
    <row r="145" spans="2:11" customFormat="1" ht="18.75" customHeight="1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</row>
    <row r="146" spans="2:11" customFormat="1" ht="7.5" customHeight="1">
      <c r="B146" s="193"/>
      <c r="C146" s="194"/>
      <c r="D146" s="194"/>
      <c r="E146" s="194"/>
      <c r="F146" s="194"/>
      <c r="G146" s="194"/>
      <c r="H146" s="194"/>
      <c r="I146" s="194"/>
      <c r="J146" s="194"/>
      <c r="K146" s="195"/>
    </row>
    <row r="147" spans="2:11" customFormat="1" ht="45" customHeight="1">
      <c r="B147" s="196"/>
      <c r="C147" s="747" t="s">
        <v>1488</v>
      </c>
      <c r="D147" s="747"/>
      <c r="E147" s="747"/>
      <c r="F147" s="747"/>
      <c r="G147" s="747"/>
      <c r="H147" s="747"/>
      <c r="I147" s="747"/>
      <c r="J147" s="747"/>
      <c r="K147" s="197"/>
    </row>
    <row r="148" spans="2:11" customFormat="1" ht="17.25" customHeight="1">
      <c r="B148" s="196"/>
      <c r="C148" s="198" t="s">
        <v>1424</v>
      </c>
      <c r="D148" s="198"/>
      <c r="E148" s="198"/>
      <c r="F148" s="198" t="s">
        <v>1425</v>
      </c>
      <c r="G148" s="199"/>
      <c r="H148" s="198" t="s">
        <v>52</v>
      </c>
      <c r="I148" s="198" t="s">
        <v>55</v>
      </c>
      <c r="J148" s="198" t="s">
        <v>1426</v>
      </c>
      <c r="K148" s="197"/>
    </row>
    <row r="149" spans="2:11" customFormat="1" ht="17.25" customHeight="1">
      <c r="B149" s="196"/>
      <c r="C149" s="200" t="s">
        <v>1427</v>
      </c>
      <c r="D149" s="200"/>
      <c r="E149" s="200"/>
      <c r="F149" s="201" t="s">
        <v>1428</v>
      </c>
      <c r="G149" s="202"/>
      <c r="H149" s="200"/>
      <c r="I149" s="200"/>
      <c r="J149" s="200" t="s">
        <v>1429</v>
      </c>
      <c r="K149" s="197"/>
    </row>
    <row r="150" spans="2:11" customFormat="1" ht="5.25" customHeight="1">
      <c r="B150" s="208"/>
      <c r="C150" s="203"/>
      <c r="D150" s="203"/>
      <c r="E150" s="203"/>
      <c r="F150" s="203"/>
      <c r="G150" s="204"/>
      <c r="H150" s="203"/>
      <c r="I150" s="203"/>
      <c r="J150" s="203"/>
      <c r="K150" s="229"/>
    </row>
    <row r="151" spans="2:11" customFormat="1" ht="15" customHeight="1">
      <c r="B151" s="208"/>
      <c r="C151" s="233" t="s">
        <v>1433</v>
      </c>
      <c r="D151" s="185"/>
      <c r="E151" s="185"/>
      <c r="F151" s="234" t="s">
        <v>1430</v>
      </c>
      <c r="G151" s="185"/>
      <c r="H151" s="233" t="s">
        <v>1469</v>
      </c>
      <c r="I151" s="233" t="s">
        <v>1432</v>
      </c>
      <c r="J151" s="233">
        <v>120</v>
      </c>
      <c r="K151" s="229"/>
    </row>
    <row r="152" spans="2:11" customFormat="1" ht="15" customHeight="1">
      <c r="B152" s="208"/>
      <c r="C152" s="233" t="s">
        <v>1478</v>
      </c>
      <c r="D152" s="185"/>
      <c r="E152" s="185"/>
      <c r="F152" s="234" t="s">
        <v>1430</v>
      </c>
      <c r="G152" s="185"/>
      <c r="H152" s="233" t="s">
        <v>1489</v>
      </c>
      <c r="I152" s="233" t="s">
        <v>1432</v>
      </c>
      <c r="J152" s="233" t="s">
        <v>1480</v>
      </c>
      <c r="K152" s="229"/>
    </row>
    <row r="153" spans="2:11" customFormat="1" ht="15" customHeight="1">
      <c r="B153" s="208"/>
      <c r="C153" s="233" t="s">
        <v>1378</v>
      </c>
      <c r="D153" s="185"/>
      <c r="E153" s="185"/>
      <c r="F153" s="234" t="s">
        <v>1430</v>
      </c>
      <c r="G153" s="185"/>
      <c r="H153" s="233" t="s">
        <v>1490</v>
      </c>
      <c r="I153" s="233" t="s">
        <v>1432</v>
      </c>
      <c r="J153" s="233" t="s">
        <v>1480</v>
      </c>
      <c r="K153" s="229"/>
    </row>
    <row r="154" spans="2:11" customFormat="1" ht="15" customHeight="1">
      <c r="B154" s="208"/>
      <c r="C154" s="233" t="s">
        <v>1435</v>
      </c>
      <c r="D154" s="185"/>
      <c r="E154" s="185"/>
      <c r="F154" s="234" t="s">
        <v>1436</v>
      </c>
      <c r="G154" s="185"/>
      <c r="H154" s="233" t="s">
        <v>1469</v>
      </c>
      <c r="I154" s="233" t="s">
        <v>1432</v>
      </c>
      <c r="J154" s="233">
        <v>50</v>
      </c>
      <c r="K154" s="229"/>
    </row>
    <row r="155" spans="2:11" customFormat="1" ht="15" customHeight="1">
      <c r="B155" s="208"/>
      <c r="C155" s="233" t="s">
        <v>1438</v>
      </c>
      <c r="D155" s="185"/>
      <c r="E155" s="185"/>
      <c r="F155" s="234" t="s">
        <v>1430</v>
      </c>
      <c r="G155" s="185"/>
      <c r="H155" s="233" t="s">
        <v>1469</v>
      </c>
      <c r="I155" s="233" t="s">
        <v>1440</v>
      </c>
      <c r="J155" s="233"/>
      <c r="K155" s="229"/>
    </row>
    <row r="156" spans="2:11" customFormat="1" ht="15" customHeight="1">
      <c r="B156" s="208"/>
      <c r="C156" s="233" t="s">
        <v>1449</v>
      </c>
      <c r="D156" s="185"/>
      <c r="E156" s="185"/>
      <c r="F156" s="234" t="s">
        <v>1436</v>
      </c>
      <c r="G156" s="185"/>
      <c r="H156" s="233" t="s">
        <v>1469</v>
      </c>
      <c r="I156" s="233" t="s">
        <v>1432</v>
      </c>
      <c r="J156" s="233">
        <v>50</v>
      </c>
      <c r="K156" s="229"/>
    </row>
    <row r="157" spans="2:11" customFormat="1" ht="15" customHeight="1">
      <c r="B157" s="208"/>
      <c r="C157" s="233" t="s">
        <v>1457</v>
      </c>
      <c r="D157" s="185"/>
      <c r="E157" s="185"/>
      <c r="F157" s="234" t="s">
        <v>1436</v>
      </c>
      <c r="G157" s="185"/>
      <c r="H157" s="233" t="s">
        <v>1469</v>
      </c>
      <c r="I157" s="233" t="s">
        <v>1432</v>
      </c>
      <c r="J157" s="233">
        <v>50</v>
      </c>
      <c r="K157" s="229"/>
    </row>
    <row r="158" spans="2:11" customFormat="1" ht="15" customHeight="1">
      <c r="B158" s="208"/>
      <c r="C158" s="233" t="s">
        <v>1455</v>
      </c>
      <c r="D158" s="185"/>
      <c r="E158" s="185"/>
      <c r="F158" s="234" t="s">
        <v>1436</v>
      </c>
      <c r="G158" s="185"/>
      <c r="H158" s="233" t="s">
        <v>1469</v>
      </c>
      <c r="I158" s="233" t="s">
        <v>1432</v>
      </c>
      <c r="J158" s="233">
        <v>50</v>
      </c>
      <c r="K158" s="229"/>
    </row>
    <row r="159" spans="2:11" customFormat="1" ht="15" customHeight="1">
      <c r="B159" s="208"/>
      <c r="C159" s="233" t="s">
        <v>91</v>
      </c>
      <c r="D159" s="185"/>
      <c r="E159" s="185"/>
      <c r="F159" s="234" t="s">
        <v>1430</v>
      </c>
      <c r="G159" s="185"/>
      <c r="H159" s="233" t="s">
        <v>1491</v>
      </c>
      <c r="I159" s="233" t="s">
        <v>1432</v>
      </c>
      <c r="J159" s="233" t="s">
        <v>1492</v>
      </c>
      <c r="K159" s="229"/>
    </row>
    <row r="160" spans="2:11" customFormat="1" ht="15" customHeight="1">
      <c r="B160" s="208"/>
      <c r="C160" s="233" t="s">
        <v>1493</v>
      </c>
      <c r="D160" s="185"/>
      <c r="E160" s="185"/>
      <c r="F160" s="234" t="s">
        <v>1430</v>
      </c>
      <c r="G160" s="185"/>
      <c r="H160" s="233" t="s">
        <v>1494</v>
      </c>
      <c r="I160" s="233" t="s">
        <v>1464</v>
      </c>
      <c r="J160" s="233"/>
      <c r="K160" s="229"/>
    </row>
    <row r="161" spans="2:11" customFormat="1" ht="15" customHeight="1">
      <c r="B161" s="235"/>
      <c r="C161" s="215"/>
      <c r="D161" s="215"/>
      <c r="E161" s="215"/>
      <c r="F161" s="215"/>
      <c r="G161" s="215"/>
      <c r="H161" s="215"/>
      <c r="I161" s="215"/>
      <c r="J161" s="215"/>
      <c r="K161" s="236"/>
    </row>
    <row r="162" spans="2:11" customFormat="1" ht="18.75" customHeight="1">
      <c r="B162" s="217"/>
      <c r="C162" s="227"/>
      <c r="D162" s="227"/>
      <c r="E162" s="227"/>
      <c r="F162" s="237"/>
      <c r="G162" s="227"/>
      <c r="H162" s="227"/>
      <c r="I162" s="227"/>
      <c r="J162" s="227"/>
      <c r="K162" s="217"/>
    </row>
    <row r="163" spans="2:11" customFormat="1" ht="18.75" customHeight="1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</row>
    <row r="164" spans="2:11" customFormat="1" ht="7.5" customHeight="1">
      <c r="B164" s="174"/>
      <c r="C164" s="175"/>
      <c r="D164" s="175"/>
      <c r="E164" s="175"/>
      <c r="F164" s="175"/>
      <c r="G164" s="175"/>
      <c r="H164" s="175"/>
      <c r="I164" s="175"/>
      <c r="J164" s="175"/>
      <c r="K164" s="176"/>
    </row>
    <row r="165" spans="2:11" customFormat="1" ht="45" customHeight="1">
      <c r="B165" s="177"/>
      <c r="C165" s="745" t="s">
        <v>1495</v>
      </c>
      <c r="D165" s="745"/>
      <c r="E165" s="745"/>
      <c r="F165" s="745"/>
      <c r="G165" s="745"/>
      <c r="H165" s="745"/>
      <c r="I165" s="745"/>
      <c r="J165" s="745"/>
      <c r="K165" s="178"/>
    </row>
    <row r="166" spans="2:11" customFormat="1" ht="17.25" customHeight="1">
      <c r="B166" s="177"/>
      <c r="C166" s="198" t="s">
        <v>1424</v>
      </c>
      <c r="D166" s="198"/>
      <c r="E166" s="198"/>
      <c r="F166" s="198" t="s">
        <v>1425</v>
      </c>
      <c r="G166" s="238"/>
      <c r="H166" s="239" t="s">
        <v>52</v>
      </c>
      <c r="I166" s="239" t="s">
        <v>55</v>
      </c>
      <c r="J166" s="198" t="s">
        <v>1426</v>
      </c>
      <c r="K166" s="178"/>
    </row>
    <row r="167" spans="2:11" customFormat="1" ht="17.25" customHeight="1">
      <c r="B167" s="179"/>
      <c r="C167" s="200" t="s">
        <v>1427</v>
      </c>
      <c r="D167" s="200"/>
      <c r="E167" s="200"/>
      <c r="F167" s="201" t="s">
        <v>1428</v>
      </c>
      <c r="G167" s="240"/>
      <c r="H167" s="241"/>
      <c r="I167" s="241"/>
      <c r="J167" s="200" t="s">
        <v>1429</v>
      </c>
      <c r="K167" s="180"/>
    </row>
    <row r="168" spans="2:11" customFormat="1" ht="5.25" customHeight="1">
      <c r="B168" s="208"/>
      <c r="C168" s="203"/>
      <c r="D168" s="203"/>
      <c r="E168" s="203"/>
      <c r="F168" s="203"/>
      <c r="G168" s="204"/>
      <c r="H168" s="203"/>
      <c r="I168" s="203"/>
      <c r="J168" s="203"/>
      <c r="K168" s="229"/>
    </row>
    <row r="169" spans="2:11" customFormat="1" ht="15" customHeight="1">
      <c r="B169" s="208"/>
      <c r="C169" s="185" t="s">
        <v>1433</v>
      </c>
      <c r="D169" s="185"/>
      <c r="E169" s="185"/>
      <c r="F169" s="206" t="s">
        <v>1430</v>
      </c>
      <c r="G169" s="185"/>
      <c r="H169" s="185" t="s">
        <v>1469</v>
      </c>
      <c r="I169" s="185" t="s">
        <v>1432</v>
      </c>
      <c r="J169" s="185">
        <v>120</v>
      </c>
      <c r="K169" s="229"/>
    </row>
    <row r="170" spans="2:11" customFormat="1" ht="15" customHeight="1">
      <c r="B170" s="208"/>
      <c r="C170" s="185" t="s">
        <v>1478</v>
      </c>
      <c r="D170" s="185"/>
      <c r="E170" s="185"/>
      <c r="F170" s="206" t="s">
        <v>1430</v>
      </c>
      <c r="G170" s="185"/>
      <c r="H170" s="185" t="s">
        <v>1479</v>
      </c>
      <c r="I170" s="185" t="s">
        <v>1432</v>
      </c>
      <c r="J170" s="185" t="s">
        <v>1480</v>
      </c>
      <c r="K170" s="229"/>
    </row>
    <row r="171" spans="2:11" customFormat="1" ht="15" customHeight="1">
      <c r="B171" s="208"/>
      <c r="C171" s="185" t="s">
        <v>1378</v>
      </c>
      <c r="D171" s="185"/>
      <c r="E171" s="185"/>
      <c r="F171" s="206" t="s">
        <v>1430</v>
      </c>
      <c r="G171" s="185"/>
      <c r="H171" s="185" t="s">
        <v>1496</v>
      </c>
      <c r="I171" s="185" t="s">
        <v>1432</v>
      </c>
      <c r="J171" s="185" t="s">
        <v>1480</v>
      </c>
      <c r="K171" s="229"/>
    </row>
    <row r="172" spans="2:11" customFormat="1" ht="15" customHeight="1">
      <c r="B172" s="208"/>
      <c r="C172" s="185" t="s">
        <v>1435</v>
      </c>
      <c r="D172" s="185"/>
      <c r="E172" s="185"/>
      <c r="F172" s="206" t="s">
        <v>1436</v>
      </c>
      <c r="G172" s="185"/>
      <c r="H172" s="185" t="s">
        <v>1496</v>
      </c>
      <c r="I172" s="185" t="s">
        <v>1432</v>
      </c>
      <c r="J172" s="185">
        <v>50</v>
      </c>
      <c r="K172" s="229"/>
    </row>
    <row r="173" spans="2:11" customFormat="1" ht="15" customHeight="1">
      <c r="B173" s="208"/>
      <c r="C173" s="185" t="s">
        <v>1438</v>
      </c>
      <c r="D173" s="185"/>
      <c r="E173" s="185"/>
      <c r="F173" s="206" t="s">
        <v>1430</v>
      </c>
      <c r="G173" s="185"/>
      <c r="H173" s="185" t="s">
        <v>1496</v>
      </c>
      <c r="I173" s="185" t="s">
        <v>1440</v>
      </c>
      <c r="J173" s="185"/>
      <c r="K173" s="229"/>
    </row>
    <row r="174" spans="2:11" customFormat="1" ht="15" customHeight="1">
      <c r="B174" s="208"/>
      <c r="C174" s="185" t="s">
        <v>1449</v>
      </c>
      <c r="D174" s="185"/>
      <c r="E174" s="185"/>
      <c r="F174" s="206" t="s">
        <v>1436</v>
      </c>
      <c r="G174" s="185"/>
      <c r="H174" s="185" t="s">
        <v>1496</v>
      </c>
      <c r="I174" s="185" t="s">
        <v>1432</v>
      </c>
      <c r="J174" s="185">
        <v>50</v>
      </c>
      <c r="K174" s="229"/>
    </row>
    <row r="175" spans="2:11" customFormat="1" ht="15" customHeight="1">
      <c r="B175" s="208"/>
      <c r="C175" s="185" t="s">
        <v>1457</v>
      </c>
      <c r="D175" s="185"/>
      <c r="E175" s="185"/>
      <c r="F175" s="206" t="s">
        <v>1436</v>
      </c>
      <c r="G175" s="185"/>
      <c r="H175" s="185" t="s">
        <v>1496</v>
      </c>
      <c r="I175" s="185" t="s">
        <v>1432</v>
      </c>
      <c r="J175" s="185">
        <v>50</v>
      </c>
      <c r="K175" s="229"/>
    </row>
    <row r="176" spans="2:11" customFormat="1" ht="15" customHeight="1">
      <c r="B176" s="208"/>
      <c r="C176" s="185" t="s">
        <v>1455</v>
      </c>
      <c r="D176" s="185"/>
      <c r="E176" s="185"/>
      <c r="F176" s="206" t="s">
        <v>1436</v>
      </c>
      <c r="G176" s="185"/>
      <c r="H176" s="185" t="s">
        <v>1496</v>
      </c>
      <c r="I176" s="185" t="s">
        <v>1432</v>
      </c>
      <c r="J176" s="185">
        <v>50</v>
      </c>
      <c r="K176" s="229"/>
    </row>
    <row r="177" spans="2:11" customFormat="1" ht="15" customHeight="1">
      <c r="B177" s="208"/>
      <c r="C177" s="185" t="s">
        <v>123</v>
      </c>
      <c r="D177" s="185"/>
      <c r="E177" s="185"/>
      <c r="F177" s="206" t="s">
        <v>1430</v>
      </c>
      <c r="G177" s="185"/>
      <c r="H177" s="185" t="s">
        <v>1497</v>
      </c>
      <c r="I177" s="185" t="s">
        <v>1498</v>
      </c>
      <c r="J177" s="185"/>
      <c r="K177" s="229"/>
    </row>
    <row r="178" spans="2:11" customFormat="1" ht="15" customHeight="1">
      <c r="B178" s="208"/>
      <c r="C178" s="185" t="s">
        <v>55</v>
      </c>
      <c r="D178" s="185"/>
      <c r="E178" s="185"/>
      <c r="F178" s="206" t="s">
        <v>1430</v>
      </c>
      <c r="G178" s="185"/>
      <c r="H178" s="185" t="s">
        <v>1499</v>
      </c>
      <c r="I178" s="185" t="s">
        <v>1500</v>
      </c>
      <c r="J178" s="185">
        <v>1</v>
      </c>
      <c r="K178" s="229"/>
    </row>
    <row r="179" spans="2:11" customFormat="1" ht="15" customHeight="1">
      <c r="B179" s="208"/>
      <c r="C179" s="185" t="s">
        <v>51</v>
      </c>
      <c r="D179" s="185"/>
      <c r="E179" s="185"/>
      <c r="F179" s="206" t="s">
        <v>1430</v>
      </c>
      <c r="G179" s="185"/>
      <c r="H179" s="185" t="s">
        <v>1501</v>
      </c>
      <c r="I179" s="185" t="s">
        <v>1432</v>
      </c>
      <c r="J179" s="185">
        <v>20</v>
      </c>
      <c r="K179" s="229"/>
    </row>
    <row r="180" spans="2:11" customFormat="1" ht="15" customHeight="1">
      <c r="B180" s="208"/>
      <c r="C180" s="185" t="s">
        <v>52</v>
      </c>
      <c r="D180" s="185"/>
      <c r="E180" s="185"/>
      <c r="F180" s="206" t="s">
        <v>1430</v>
      </c>
      <c r="G180" s="185"/>
      <c r="H180" s="185" t="s">
        <v>1502</v>
      </c>
      <c r="I180" s="185" t="s">
        <v>1432</v>
      </c>
      <c r="J180" s="185">
        <v>255</v>
      </c>
      <c r="K180" s="229"/>
    </row>
    <row r="181" spans="2:11" customFormat="1" ht="15" customHeight="1">
      <c r="B181" s="208"/>
      <c r="C181" s="185" t="s">
        <v>124</v>
      </c>
      <c r="D181" s="185"/>
      <c r="E181" s="185"/>
      <c r="F181" s="206" t="s">
        <v>1430</v>
      </c>
      <c r="G181" s="185"/>
      <c r="H181" s="185" t="s">
        <v>1394</v>
      </c>
      <c r="I181" s="185" t="s">
        <v>1432</v>
      </c>
      <c r="J181" s="185">
        <v>10</v>
      </c>
      <c r="K181" s="229"/>
    </row>
    <row r="182" spans="2:11" customFormat="1" ht="15" customHeight="1">
      <c r="B182" s="208"/>
      <c r="C182" s="185" t="s">
        <v>125</v>
      </c>
      <c r="D182" s="185"/>
      <c r="E182" s="185"/>
      <c r="F182" s="206" t="s">
        <v>1430</v>
      </c>
      <c r="G182" s="185"/>
      <c r="H182" s="185" t="s">
        <v>1503</v>
      </c>
      <c r="I182" s="185" t="s">
        <v>1464</v>
      </c>
      <c r="J182" s="185"/>
      <c r="K182" s="229"/>
    </row>
    <row r="183" spans="2:11" customFormat="1" ht="15" customHeight="1">
      <c r="B183" s="208"/>
      <c r="C183" s="185" t="s">
        <v>1504</v>
      </c>
      <c r="D183" s="185"/>
      <c r="E183" s="185"/>
      <c r="F183" s="206" t="s">
        <v>1430</v>
      </c>
      <c r="G183" s="185"/>
      <c r="H183" s="185" t="s">
        <v>1505</v>
      </c>
      <c r="I183" s="185" t="s">
        <v>1464</v>
      </c>
      <c r="J183" s="185"/>
      <c r="K183" s="229"/>
    </row>
    <row r="184" spans="2:11" customFormat="1" ht="15" customHeight="1">
      <c r="B184" s="208"/>
      <c r="C184" s="185" t="s">
        <v>1493</v>
      </c>
      <c r="D184" s="185"/>
      <c r="E184" s="185"/>
      <c r="F184" s="206" t="s">
        <v>1430</v>
      </c>
      <c r="G184" s="185"/>
      <c r="H184" s="185" t="s">
        <v>1506</v>
      </c>
      <c r="I184" s="185" t="s">
        <v>1464</v>
      </c>
      <c r="J184" s="185"/>
      <c r="K184" s="229"/>
    </row>
    <row r="185" spans="2:11" customFormat="1" ht="15" customHeight="1">
      <c r="B185" s="208"/>
      <c r="C185" s="185" t="s">
        <v>127</v>
      </c>
      <c r="D185" s="185"/>
      <c r="E185" s="185"/>
      <c r="F185" s="206" t="s">
        <v>1436</v>
      </c>
      <c r="G185" s="185"/>
      <c r="H185" s="185" t="s">
        <v>1507</v>
      </c>
      <c r="I185" s="185" t="s">
        <v>1432</v>
      </c>
      <c r="J185" s="185">
        <v>50</v>
      </c>
      <c r="K185" s="229"/>
    </row>
    <row r="186" spans="2:11" customFormat="1" ht="15" customHeight="1">
      <c r="B186" s="208"/>
      <c r="C186" s="185" t="s">
        <v>1508</v>
      </c>
      <c r="D186" s="185"/>
      <c r="E186" s="185"/>
      <c r="F186" s="206" t="s">
        <v>1436</v>
      </c>
      <c r="G186" s="185"/>
      <c r="H186" s="185" t="s">
        <v>1509</v>
      </c>
      <c r="I186" s="185" t="s">
        <v>1510</v>
      </c>
      <c r="J186" s="185"/>
      <c r="K186" s="229"/>
    </row>
    <row r="187" spans="2:11" customFormat="1" ht="15" customHeight="1">
      <c r="B187" s="208"/>
      <c r="C187" s="185" t="s">
        <v>1511</v>
      </c>
      <c r="D187" s="185"/>
      <c r="E187" s="185"/>
      <c r="F187" s="206" t="s">
        <v>1436</v>
      </c>
      <c r="G187" s="185"/>
      <c r="H187" s="185" t="s">
        <v>1512</v>
      </c>
      <c r="I187" s="185" t="s">
        <v>1510</v>
      </c>
      <c r="J187" s="185"/>
      <c r="K187" s="229"/>
    </row>
    <row r="188" spans="2:11" customFormat="1" ht="15" customHeight="1">
      <c r="B188" s="208"/>
      <c r="C188" s="185" t="s">
        <v>1513</v>
      </c>
      <c r="D188" s="185"/>
      <c r="E188" s="185"/>
      <c r="F188" s="206" t="s">
        <v>1436</v>
      </c>
      <c r="G188" s="185"/>
      <c r="H188" s="185" t="s">
        <v>1514</v>
      </c>
      <c r="I188" s="185" t="s">
        <v>1510</v>
      </c>
      <c r="J188" s="185"/>
      <c r="K188" s="229"/>
    </row>
    <row r="189" spans="2:11" customFormat="1" ht="15" customHeight="1">
      <c r="B189" s="208"/>
      <c r="C189" s="242" t="s">
        <v>1515</v>
      </c>
      <c r="D189" s="185"/>
      <c r="E189" s="185"/>
      <c r="F189" s="206" t="s">
        <v>1436</v>
      </c>
      <c r="G189" s="185"/>
      <c r="H189" s="185" t="s">
        <v>1516</v>
      </c>
      <c r="I189" s="185" t="s">
        <v>1517</v>
      </c>
      <c r="J189" s="243" t="s">
        <v>1518</v>
      </c>
      <c r="K189" s="229"/>
    </row>
    <row r="190" spans="2:11" customFormat="1" ht="15" customHeight="1">
      <c r="B190" s="208"/>
      <c r="C190" s="242" t="s">
        <v>40</v>
      </c>
      <c r="D190" s="185"/>
      <c r="E190" s="185"/>
      <c r="F190" s="206" t="s">
        <v>1430</v>
      </c>
      <c r="G190" s="185"/>
      <c r="H190" s="182" t="s">
        <v>1519</v>
      </c>
      <c r="I190" s="185" t="s">
        <v>1520</v>
      </c>
      <c r="J190" s="185"/>
      <c r="K190" s="229"/>
    </row>
    <row r="191" spans="2:11" customFormat="1" ht="15" customHeight="1">
      <c r="B191" s="208"/>
      <c r="C191" s="242" t="s">
        <v>1521</v>
      </c>
      <c r="D191" s="185"/>
      <c r="E191" s="185"/>
      <c r="F191" s="206" t="s">
        <v>1430</v>
      </c>
      <c r="G191" s="185"/>
      <c r="H191" s="185" t="s">
        <v>1522</v>
      </c>
      <c r="I191" s="185" t="s">
        <v>1464</v>
      </c>
      <c r="J191" s="185"/>
      <c r="K191" s="229"/>
    </row>
    <row r="192" spans="2:11" customFormat="1" ht="15" customHeight="1">
      <c r="B192" s="208"/>
      <c r="C192" s="242" t="s">
        <v>1523</v>
      </c>
      <c r="D192" s="185"/>
      <c r="E192" s="185"/>
      <c r="F192" s="206" t="s">
        <v>1430</v>
      </c>
      <c r="G192" s="185"/>
      <c r="H192" s="185" t="s">
        <v>1524</v>
      </c>
      <c r="I192" s="185" t="s">
        <v>1464</v>
      </c>
      <c r="J192" s="185"/>
      <c r="K192" s="229"/>
    </row>
    <row r="193" spans="2:11" customFormat="1" ht="15" customHeight="1">
      <c r="B193" s="208"/>
      <c r="C193" s="242" t="s">
        <v>1525</v>
      </c>
      <c r="D193" s="185"/>
      <c r="E193" s="185"/>
      <c r="F193" s="206" t="s">
        <v>1436</v>
      </c>
      <c r="G193" s="185"/>
      <c r="H193" s="185" t="s">
        <v>1526</v>
      </c>
      <c r="I193" s="185" t="s">
        <v>1464</v>
      </c>
      <c r="J193" s="185"/>
      <c r="K193" s="229"/>
    </row>
    <row r="194" spans="2:11" customFormat="1" ht="15" customHeight="1">
      <c r="B194" s="235"/>
      <c r="C194" s="244"/>
      <c r="D194" s="215"/>
      <c r="E194" s="215"/>
      <c r="F194" s="215"/>
      <c r="G194" s="215"/>
      <c r="H194" s="215"/>
      <c r="I194" s="215"/>
      <c r="J194" s="215"/>
      <c r="K194" s="236"/>
    </row>
    <row r="195" spans="2:11" customFormat="1" ht="18.75" customHeight="1">
      <c r="B195" s="217"/>
      <c r="C195" s="227"/>
      <c r="D195" s="227"/>
      <c r="E195" s="227"/>
      <c r="F195" s="237"/>
      <c r="G195" s="227"/>
      <c r="H195" s="227"/>
      <c r="I195" s="227"/>
      <c r="J195" s="227"/>
      <c r="K195" s="217"/>
    </row>
    <row r="196" spans="2:11" customFormat="1" ht="18.75" customHeight="1">
      <c r="B196" s="217"/>
      <c r="C196" s="227"/>
      <c r="D196" s="227"/>
      <c r="E196" s="227"/>
      <c r="F196" s="237"/>
      <c r="G196" s="227"/>
      <c r="H196" s="227"/>
      <c r="I196" s="227"/>
      <c r="J196" s="227"/>
      <c r="K196" s="217"/>
    </row>
    <row r="197" spans="2:11" customFormat="1" ht="18.75" customHeight="1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</row>
    <row r="198" spans="2:11" customFormat="1" ht="13.5">
      <c r="B198" s="174"/>
      <c r="C198" s="175"/>
      <c r="D198" s="175"/>
      <c r="E198" s="175"/>
      <c r="F198" s="175"/>
      <c r="G198" s="175"/>
      <c r="H198" s="175"/>
      <c r="I198" s="175"/>
      <c r="J198" s="175"/>
      <c r="K198" s="176"/>
    </row>
    <row r="199" spans="2:11" customFormat="1" ht="21">
      <c r="B199" s="177"/>
      <c r="C199" s="745" t="s">
        <v>1527</v>
      </c>
      <c r="D199" s="745"/>
      <c r="E199" s="745"/>
      <c r="F199" s="745"/>
      <c r="G199" s="745"/>
      <c r="H199" s="745"/>
      <c r="I199" s="745"/>
      <c r="J199" s="745"/>
      <c r="K199" s="178"/>
    </row>
    <row r="200" spans="2:11" customFormat="1" ht="25.5" customHeight="1">
      <c r="B200" s="177"/>
      <c r="C200" s="245" t="s">
        <v>1528</v>
      </c>
      <c r="D200" s="245"/>
      <c r="E200" s="245"/>
      <c r="F200" s="245" t="s">
        <v>1529</v>
      </c>
      <c r="G200" s="246"/>
      <c r="H200" s="751" t="s">
        <v>1530</v>
      </c>
      <c r="I200" s="751"/>
      <c r="J200" s="751"/>
      <c r="K200" s="178"/>
    </row>
    <row r="201" spans="2:11" customFormat="1" ht="5.25" customHeight="1">
      <c r="B201" s="208"/>
      <c r="C201" s="203"/>
      <c r="D201" s="203"/>
      <c r="E201" s="203"/>
      <c r="F201" s="203"/>
      <c r="G201" s="227"/>
      <c r="H201" s="203"/>
      <c r="I201" s="203"/>
      <c r="J201" s="203"/>
      <c r="K201" s="229"/>
    </row>
    <row r="202" spans="2:11" customFormat="1" ht="15" customHeight="1">
      <c r="B202" s="208"/>
      <c r="C202" s="185" t="s">
        <v>1520</v>
      </c>
      <c r="D202" s="185"/>
      <c r="E202" s="185"/>
      <c r="F202" s="206" t="s">
        <v>41</v>
      </c>
      <c r="G202" s="185"/>
      <c r="H202" s="750" t="s">
        <v>1531</v>
      </c>
      <c r="I202" s="750"/>
      <c r="J202" s="750"/>
      <c r="K202" s="229"/>
    </row>
    <row r="203" spans="2:11" customFormat="1" ht="15" customHeight="1">
      <c r="B203" s="208"/>
      <c r="C203" s="185"/>
      <c r="D203" s="185"/>
      <c r="E203" s="185"/>
      <c r="F203" s="206" t="s">
        <v>42</v>
      </c>
      <c r="G203" s="185"/>
      <c r="H203" s="750" t="s">
        <v>1532</v>
      </c>
      <c r="I203" s="750"/>
      <c r="J203" s="750"/>
      <c r="K203" s="229"/>
    </row>
    <row r="204" spans="2:11" customFormat="1" ht="15" customHeight="1">
      <c r="B204" s="208"/>
      <c r="C204" s="185"/>
      <c r="D204" s="185"/>
      <c r="E204" s="185"/>
      <c r="F204" s="206" t="s">
        <v>45</v>
      </c>
      <c r="G204" s="185"/>
      <c r="H204" s="750" t="s">
        <v>1533</v>
      </c>
      <c r="I204" s="750"/>
      <c r="J204" s="750"/>
      <c r="K204" s="229"/>
    </row>
    <row r="205" spans="2:11" customFormat="1" ht="15" customHeight="1">
      <c r="B205" s="208"/>
      <c r="C205" s="185"/>
      <c r="D205" s="185"/>
      <c r="E205" s="185"/>
      <c r="F205" s="206" t="s">
        <v>43</v>
      </c>
      <c r="G205" s="185"/>
      <c r="H205" s="750" t="s">
        <v>1534</v>
      </c>
      <c r="I205" s="750"/>
      <c r="J205" s="750"/>
      <c r="K205" s="229"/>
    </row>
    <row r="206" spans="2:11" customFormat="1" ht="15" customHeight="1">
      <c r="B206" s="208"/>
      <c r="C206" s="185"/>
      <c r="D206" s="185"/>
      <c r="E206" s="185"/>
      <c r="F206" s="206" t="s">
        <v>44</v>
      </c>
      <c r="G206" s="185"/>
      <c r="H206" s="750" t="s">
        <v>1535</v>
      </c>
      <c r="I206" s="750"/>
      <c r="J206" s="750"/>
      <c r="K206" s="229"/>
    </row>
    <row r="207" spans="2:11" customFormat="1" ht="15" customHeight="1">
      <c r="B207" s="208"/>
      <c r="C207" s="185"/>
      <c r="D207" s="185"/>
      <c r="E207" s="185"/>
      <c r="F207" s="206"/>
      <c r="G207" s="185"/>
      <c r="H207" s="185"/>
      <c r="I207" s="185"/>
      <c r="J207" s="185"/>
      <c r="K207" s="229"/>
    </row>
    <row r="208" spans="2:11" customFormat="1" ht="15" customHeight="1">
      <c r="B208" s="208"/>
      <c r="C208" s="185" t="s">
        <v>1476</v>
      </c>
      <c r="D208" s="185"/>
      <c r="E208" s="185"/>
      <c r="F208" s="206" t="s">
        <v>77</v>
      </c>
      <c r="G208" s="185"/>
      <c r="H208" s="750" t="s">
        <v>1536</v>
      </c>
      <c r="I208" s="750"/>
      <c r="J208" s="750"/>
      <c r="K208" s="229"/>
    </row>
    <row r="209" spans="2:11" customFormat="1" ht="15" customHeight="1">
      <c r="B209" s="208"/>
      <c r="C209" s="185"/>
      <c r="D209" s="185"/>
      <c r="E209" s="185"/>
      <c r="F209" s="206" t="s">
        <v>1373</v>
      </c>
      <c r="G209" s="185"/>
      <c r="H209" s="750" t="s">
        <v>1374</v>
      </c>
      <c r="I209" s="750"/>
      <c r="J209" s="750"/>
      <c r="K209" s="229"/>
    </row>
    <row r="210" spans="2:11" customFormat="1" ht="15" customHeight="1">
      <c r="B210" s="208"/>
      <c r="C210" s="185"/>
      <c r="D210" s="185"/>
      <c r="E210" s="185"/>
      <c r="F210" s="206" t="s">
        <v>1371</v>
      </c>
      <c r="G210" s="185"/>
      <c r="H210" s="750" t="s">
        <v>1537</v>
      </c>
      <c r="I210" s="750"/>
      <c r="J210" s="750"/>
      <c r="K210" s="229"/>
    </row>
    <row r="211" spans="2:11" customFormat="1" ht="15" customHeight="1">
      <c r="B211" s="247"/>
      <c r="C211" s="185"/>
      <c r="D211" s="185"/>
      <c r="E211" s="185"/>
      <c r="F211" s="206" t="s">
        <v>1375</v>
      </c>
      <c r="G211" s="242"/>
      <c r="H211" s="749" t="s">
        <v>1376</v>
      </c>
      <c r="I211" s="749"/>
      <c r="J211" s="749"/>
      <c r="K211" s="248"/>
    </row>
    <row r="212" spans="2:11" customFormat="1" ht="15" customHeight="1">
      <c r="B212" s="247"/>
      <c r="C212" s="185"/>
      <c r="D212" s="185"/>
      <c r="E212" s="185"/>
      <c r="F212" s="206" t="s">
        <v>1377</v>
      </c>
      <c r="G212" s="242"/>
      <c r="H212" s="749" t="s">
        <v>1151</v>
      </c>
      <c r="I212" s="749"/>
      <c r="J212" s="749"/>
      <c r="K212" s="248"/>
    </row>
    <row r="213" spans="2:11" customFormat="1" ht="15" customHeight="1">
      <c r="B213" s="247"/>
      <c r="C213" s="185"/>
      <c r="D213" s="185"/>
      <c r="E213" s="185"/>
      <c r="F213" s="206"/>
      <c r="G213" s="242"/>
      <c r="H213" s="233"/>
      <c r="I213" s="233"/>
      <c r="J213" s="233"/>
      <c r="K213" s="248"/>
    </row>
    <row r="214" spans="2:11" customFormat="1" ht="15" customHeight="1">
      <c r="B214" s="247"/>
      <c r="C214" s="185" t="s">
        <v>1500</v>
      </c>
      <c r="D214" s="185"/>
      <c r="E214" s="185"/>
      <c r="F214" s="206">
        <v>1</v>
      </c>
      <c r="G214" s="242"/>
      <c r="H214" s="749" t="s">
        <v>1538</v>
      </c>
      <c r="I214" s="749"/>
      <c r="J214" s="749"/>
      <c r="K214" s="248"/>
    </row>
    <row r="215" spans="2:11" customFormat="1" ht="15" customHeight="1">
      <c r="B215" s="247"/>
      <c r="C215" s="185"/>
      <c r="D215" s="185"/>
      <c r="E215" s="185"/>
      <c r="F215" s="206">
        <v>2</v>
      </c>
      <c r="G215" s="242"/>
      <c r="H215" s="749" t="s">
        <v>1539</v>
      </c>
      <c r="I215" s="749"/>
      <c r="J215" s="749"/>
      <c r="K215" s="248"/>
    </row>
    <row r="216" spans="2:11" customFormat="1" ht="15" customHeight="1">
      <c r="B216" s="247"/>
      <c r="C216" s="185"/>
      <c r="D216" s="185"/>
      <c r="E216" s="185"/>
      <c r="F216" s="206">
        <v>3</v>
      </c>
      <c r="G216" s="242"/>
      <c r="H216" s="749" t="s">
        <v>1540</v>
      </c>
      <c r="I216" s="749"/>
      <c r="J216" s="749"/>
      <c r="K216" s="248"/>
    </row>
    <row r="217" spans="2:11" customFormat="1" ht="15" customHeight="1">
      <c r="B217" s="247"/>
      <c r="C217" s="185"/>
      <c r="D217" s="185"/>
      <c r="E217" s="185"/>
      <c r="F217" s="206">
        <v>4</v>
      </c>
      <c r="G217" s="242"/>
      <c r="H217" s="749" t="s">
        <v>1541</v>
      </c>
      <c r="I217" s="749"/>
      <c r="J217" s="749"/>
      <c r="K217" s="248"/>
    </row>
    <row r="218" spans="2:11" customFormat="1" ht="12.75" customHeight="1">
      <c r="B218" s="249"/>
      <c r="C218" s="250"/>
      <c r="D218" s="250"/>
      <c r="E218" s="250"/>
      <c r="F218" s="250"/>
      <c r="G218" s="250"/>
      <c r="H218" s="250"/>
      <c r="I218" s="250"/>
      <c r="J218" s="250"/>
      <c r="K218" s="251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D6C53A80CB4D4E84A4CAE3708B8BF1" ma:contentTypeVersion="5" ma:contentTypeDescription="Vytvoří nový dokument" ma:contentTypeScope="" ma:versionID="c74f6e38dd0991235fd395d1ed3e0a5b">
  <xsd:schema xmlns:xsd="http://www.w3.org/2001/XMLSchema" xmlns:xs="http://www.w3.org/2001/XMLSchema" xmlns:p="http://schemas.microsoft.com/office/2006/metadata/properties" xmlns:ns2="4465c870-3c7b-4462-8aac-2d0cf6cb1f3c" xmlns:ns3="15ff6c7c-8dd4-4804-801f-5e30ba2c4e09" targetNamespace="http://schemas.microsoft.com/office/2006/metadata/properties" ma:root="true" ma:fieldsID="c6043e629ebb75c40befec34ead05c78" ns2:_="" ns3:_="">
    <xsd:import namespace="4465c870-3c7b-4462-8aac-2d0cf6cb1f3c"/>
    <xsd:import namespace="15ff6c7c-8dd4-4804-801f-5e30ba2c4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5c870-3c7b-4462-8aac-2d0cf6cb1f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6c7c-8dd4-4804-801f-5e30ba2c4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45470B-FFD3-4C0B-8FC0-E0ECE6B67C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693A56-96E2-4A9B-92D4-C9CCDB4D68E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F565AC-66F9-4785-9B74-34285AA6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5c870-3c7b-4462-8aac-2d0cf6cb1f3c"/>
    <ds:schemaRef ds:uri="15ff6c7c-8dd4-4804-801f-5e30ba2c4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18</vt:i4>
      </vt:variant>
    </vt:vector>
  </HeadingPairs>
  <TitlesOfParts>
    <vt:vector size="28" baseType="lpstr">
      <vt:lpstr>Rekapitulace stavby</vt:lpstr>
      <vt:lpstr>01 - stavební část</vt:lpstr>
      <vt:lpstr>02 - TZB</vt:lpstr>
      <vt:lpstr>ZTI</vt:lpstr>
      <vt:lpstr>vytápění</vt:lpstr>
      <vt:lpstr>silnoproud</vt:lpstr>
      <vt:lpstr>slaboproud</vt:lpstr>
      <vt:lpstr>VZT</vt:lpstr>
      <vt:lpstr>03 - VRN</vt:lpstr>
      <vt:lpstr>Pokyny pro vyplnění</vt:lpstr>
      <vt:lpstr>ZTI!Excel_BuiltIn__FilterDatabase</vt:lpstr>
      <vt:lpstr>Excel_BuiltIn__FilterDatabase_1</vt:lpstr>
      <vt:lpstr>ZTI!Excel_BuiltIn_Print_Area</vt:lpstr>
      <vt:lpstr>ZTI!Excel_BuiltIn_Print_Titles</vt:lpstr>
      <vt:lpstr>Excel_BuiltIn_Print_Titles_1_1</vt:lpstr>
      <vt:lpstr>'01 - stavební část'!Názvy_tisku</vt:lpstr>
      <vt:lpstr>'02 - TZB'!Názvy_tisku</vt:lpstr>
      <vt:lpstr>'03 - VRN'!Názvy_tisku</vt:lpstr>
      <vt:lpstr>'Rekapitulace stavby'!Názvy_tisku</vt:lpstr>
      <vt:lpstr>VZT!Názvy_tisku</vt:lpstr>
      <vt:lpstr>ZTI!Názvy_tisku</vt:lpstr>
      <vt:lpstr>'01 - stavební část'!Oblast_tisku</vt:lpstr>
      <vt:lpstr>'02 - TZB'!Oblast_tisku</vt:lpstr>
      <vt:lpstr>'03 - VRN'!Oblast_tisku</vt:lpstr>
      <vt:lpstr>'Pokyny pro vyplnění'!Oblast_tisku</vt:lpstr>
      <vt:lpstr>'Rekapitulace stavby'!Oblast_tisku</vt:lpstr>
      <vt:lpstr>silnoproud!Oblast_tisku</vt:lpstr>
      <vt:lpstr>ZTI!Oblast_tisku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Hana Pejšová</dc:creator>
  <cp:keywords/>
  <dc:description/>
  <cp:lastModifiedBy>Kolátor Vojtěch</cp:lastModifiedBy>
  <cp:revision/>
  <dcterms:created xsi:type="dcterms:W3CDTF">2023-10-24T10:31:05Z</dcterms:created>
  <dcterms:modified xsi:type="dcterms:W3CDTF">2024-11-27T09:26:27Z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0x0101004AD6C53A80CB4D4E84A4CAE3708B8BF1</vt:lpwstr>
  </property>
</Properties>
</file>