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7.xml.rels" ContentType="application/vnd.openxmlformats-package.relationships+xml"/>
  <Override PartName="/xl/worksheets/_rels/sheet1.xml.rels" ContentType="application/vnd.openxmlformats-package.relationships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png" ContentType="image/png"/>
  <Override PartName="/xl/media/image5.png" ContentType="image/png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ba Celkem" sheetId="1" state="visible" r:id="rId2"/>
    <sheet name="NN 1E" sheetId="2" state="visible" r:id="rId3"/>
    <sheet name="SLP 1E" sheetId="3" state="visible" r:id="rId4"/>
    <sheet name="VZT 1E" sheetId="4" state="visible" r:id="rId5"/>
    <sheet name="GHZ 1E" sheetId="5" state="visible" r:id="rId6"/>
    <sheet name="NN 2E" sheetId="6" state="visible" r:id="rId7"/>
    <sheet name="VZT E2" sheetId="7" state="visible" r:id="rId8"/>
    <sheet name="VzorPolozky" sheetId="8" state="hidden" r:id="rId9"/>
  </sheets>
  <definedNames>
    <definedName function="false" hidden="false" localSheetId="4" name="_xlnm.Print_Area" vbProcedure="false">'GHZ 1E'!$A$1:$I$58</definedName>
    <definedName function="false" hidden="false" localSheetId="1" name="_xlnm.Print_Titles" vbProcedure="false">'NN 1E'!$21:$21</definedName>
    <definedName function="false" hidden="true" localSheetId="1" name="_xlnm._FilterDatabase" vbProcedure="false">'NN 1E'!$C$30:$K$151</definedName>
    <definedName function="false" hidden="false" localSheetId="5" name="_xlnm.Print_Titles" vbProcedure="false">'NN 2E'!$21:$21</definedName>
    <definedName function="false" hidden="true" localSheetId="5" name="_xlnm._FilterDatabase" vbProcedure="false">'NN 2E'!$C$30:$K$159</definedName>
    <definedName function="false" hidden="false" localSheetId="3" name="_xlnm.Print_Titles" vbProcedure="false">'VZT 1E'!$19:$19</definedName>
    <definedName function="false" hidden="true" localSheetId="3" name="_xlnm._FilterDatabase" vbProcedure="false">'VZT 1E'!$C$19:$K$99</definedName>
    <definedName function="false" hidden="false" localSheetId="6" name="_xlnm.Print_Area" vbProcedure="false">'VZT E2'!$B$3:$L$177</definedName>
    <definedName function="false" hidden="false" localSheetId="6" name="_xlnm.Print_Titles" vbProcedure="false">'VZT E2'!$19:$19</definedName>
    <definedName function="false" hidden="true" localSheetId="6" name="_xlnm._FilterDatabase" vbProcedure="false">'VZT E2'!$C$19:$K$20</definedName>
    <definedName function="false" hidden="false" name="a" vbProcedure="false">#REF!</definedName>
    <definedName function="false" hidden="false" name="ADKM" vbProcedure="false">#REF!</definedName>
    <definedName function="false" hidden="false" name="afterdetail_rozpocty_rkap" vbProcedure="false">#REF!</definedName>
    <definedName function="false" hidden="false" name="ahoj" vbProcedure="false">#REF!</definedName>
    <definedName function="false" hidden="false" name="Analog" vbProcedure="false">#REF!</definedName>
    <definedName function="false" hidden="false" name="beforeafterdetail_rozpocty_rozpocty.Poznamka2.1" vbProcedure="false">#REF!</definedName>
    <definedName function="false" hidden="false" name="bghrerr" vbProcedure="false">#REF!</definedName>
    <definedName function="false" hidden="false" name="bhvfdgvf" vbProcedure="false">#REF!</definedName>
    <definedName function="false" hidden="false" name="body_lua_dph" vbProcedure="false">#REF!</definedName>
    <definedName function="false" hidden="false" name="body_lua_rekap" vbProcedure="false">#REF!</definedName>
    <definedName function="false" hidden="false" name="body_lua_rozpocty" vbProcedure="false">#REF!</definedName>
    <definedName function="false" hidden="false" name="body_rozpocty_rkap" vbProcedure="false">#REF!</definedName>
    <definedName function="false" hidden="false" name="body_rozpocty_rozpocty.Poznamka2" vbProcedure="false">#REF!</definedName>
    <definedName function="false" hidden="false" name="body_rozpocty_rpolozky" vbProcedure="false">#REF!</definedName>
    <definedName function="false" hidden="false" name="body_rozpocty_rpolozky.Poznamka2" vbProcedure="false">#REF!</definedName>
    <definedName function="false" hidden="false" name="body_rozpocty_seznam" vbProcedure="false">#REF!</definedName>
    <definedName function="false" hidden="false" name="Celestica" vbProcedure="false">#REF!</definedName>
    <definedName function="false" hidden="false" name="celkrozp" vbProcedure="false">#REF!</definedName>
    <definedName function="false" hidden="false" name="CENA_CELKEM" vbProcedure="false">#REF!</definedName>
    <definedName function="false" hidden="false" name="CENA_CELKEM_FIX" vbProcedure="false">#REF!</definedName>
    <definedName function="false" hidden="false" name="Cena_dokumentace" vbProcedure="false">#REF!</definedName>
    <definedName function="false" hidden="false" name="CENA_FIX_WIEN" vbProcedure="false">#REF!</definedName>
    <definedName function="false" hidden="false" name="Cnadpis" vbProcedure="false">#REF!</definedName>
    <definedName function="false" hidden="false" name="currency" vbProcedure="false">#REF!</definedName>
    <definedName function="false" hidden="false" name="Database" vbProcedure="false">#REF!</definedName>
    <definedName function="false" hidden="false" name="DATxxx" vbProcedure="false">'[1]personál-mzdy'!#ref!</definedName>
    <definedName function="false" hidden="false" name="dfdaf" vbProcedure="false">#REF!</definedName>
    <definedName function="false" hidden="false" name="DKGJSDGS" vbProcedure="false">#REF!</definedName>
    <definedName function="false" hidden="false" name="dsfbhbg" vbProcedure="false">#REF!</definedName>
    <definedName function="false" hidden="false" name="E10000000" vbProcedure="false">#REF!</definedName>
    <definedName function="false" hidden="false" name="exter1" vbProcedure="false">#REF!</definedName>
    <definedName function="false" hidden="false" name="hovno" vbProcedure="false">#REF!</definedName>
    <definedName function="false" hidden="false" name="inter1" vbProcedure="false">#REF!</definedName>
    <definedName function="false" hidden="false" name="jzzuggt" vbProcedure="false">#REF!</definedName>
    <definedName function="false" hidden="false" name="JČ22" vbProcedure="false">#REF!</definedName>
    <definedName function="false" hidden="false" name="JČ5" vbProcedure="false">#REF!,#REF!,#REF!</definedName>
    <definedName function="false" hidden="false" name="MDKM" vbProcedure="false">#REF!</definedName>
    <definedName function="false" hidden="false" name="Monolog" vbProcedure="false">#REF!</definedName>
    <definedName function="false" hidden="false" name="mts" vbProcedure="false">#REF!</definedName>
    <definedName function="false" hidden="false" name="Nadpis" vbProcedure="false">#REF!</definedName>
    <definedName function="false" hidden="false" name="obch_sleva" vbProcedure="false">#REF!</definedName>
    <definedName function="false" hidden="false" name="Pocet_Integral" vbProcedure="false">#REF!</definedName>
    <definedName function="false" hidden="false" name="pokusAAAA" vbProcedure="false">#REF!</definedName>
    <definedName function="false" hidden="false" name="pokusadres" vbProcedure="false">#REF!</definedName>
    <definedName function="false" hidden="false" name="položka_A1" vbProcedure="false">#REF!</definedName>
    <definedName function="false" hidden="false" name="pom_výpočty" vbProcedure="false">#REF!</definedName>
    <definedName function="false" hidden="false" name="pom_výp_zač" vbProcedure="false">#REF!</definedName>
    <definedName function="false" hidden="false" name="prep_schem" vbProcedure="false">#REF!</definedName>
    <definedName function="false" hidden="false" name="price_details" vbProcedure="false">#REF!</definedName>
    <definedName function="false" hidden="false" name="price_table" vbProcedure="false">#REF!</definedName>
    <definedName function="false" hidden="false" name="Print_Area" vbProcedure="false">#REF!</definedName>
    <definedName function="false" hidden="false" name="Restricted" vbProcedure="false">#REF!</definedName>
    <definedName function="false" hidden="false" name="rozvržení_rozp" vbProcedure="false">#REF!</definedName>
    <definedName function="false" hidden="false" name="SORT" vbProcedure="false">#REF!</definedName>
    <definedName function="false" hidden="false" name="ssss" vbProcedure="false">#REF!</definedName>
    <definedName function="false" hidden="false" name="STADT22" vbProcedure="false">#REF!</definedName>
    <definedName function="false" hidden="false" name="STADT5" vbProcedure="false">#REF!</definedName>
    <definedName function="false" hidden="false" name="start" vbProcedure="false">#REF!</definedName>
    <definedName function="false" hidden="false" name="start_poz" vbProcedure="false">#REF!</definedName>
    <definedName function="false" hidden="false" name="subslevy" vbProcedure="false">#REF!</definedName>
    <definedName function="false" hidden="false" name="sumpok" vbProcedure="false">#REF!</definedName>
    <definedName function="false" hidden="false" name="sum_lua_dph" vbProcedure="false">#REF!</definedName>
    <definedName function="false" hidden="false" name="sum_lua_hlavy" vbProcedure="false">#REF!</definedName>
    <definedName function="false" hidden="false" name="sum_rozpocty_rkap" vbProcedure="false">#REF!</definedName>
    <definedName function="false" hidden="false" name="sum_rozpocty_seznam" vbProcedure="false">#REF!</definedName>
    <definedName function="false" hidden="false" name="sum_rozpocty_suma" vbProcedure="false">#REF!</definedName>
    <definedName function="false" hidden="false" name="supp" vbProcedure="false">#REF!</definedName>
    <definedName function="false" hidden="false" name="top_lua_dph" vbProcedure="false">#REF!</definedName>
    <definedName function="false" hidden="false" name="top_lua_hlavy" vbProcedure="false">#REF!</definedName>
    <definedName function="false" hidden="false" name="top_rozpocty_rkap" vbProcedure="false">#REF!</definedName>
    <definedName function="false" hidden="false" name="top_rozpocty_seznam" vbProcedure="false">#REF!</definedName>
    <definedName function="false" hidden="false" name="vystup" vbProcedure="false">#REF!</definedName>
    <definedName function="false" hidden="false" name="výpočty" vbProcedure="false">#REF!</definedName>
    <definedName function="false" hidden="false" name="zahrnsazby" vbProcedure="false">#REF!</definedName>
    <definedName function="false" hidden="false" name="zahrnslevy" vbProcedure="false">#REF!</definedName>
    <definedName function="false" hidden="false" name="Z_1E8618C1_1B4D_11D4_B32D_0050046A422B_.wvu.PrintTitles" vbProcedure="false">#REF!</definedName>
    <definedName function="false" hidden="false" name="Z_1E8618C1_1B4D_11D4_B32D_0050046A422B_.wvu.Rows" vbProcedure="false">#REF!</definedName>
    <definedName function="false" hidden="false" name="Z_65AC2F60_1B4A_11D4_81C5_0050046A4233_.wvu.PrintTitles" vbProcedure="false">#REF!</definedName>
    <definedName function="false" hidden="false" name="Z_65AC2F60_1B4A_11D4_81C5_0050046A4233_.wvu.Rows" vbProcedure="false">#REF!</definedName>
    <definedName function="false" hidden="false" name="_DAT11" vbProcedure="false">'[1]personál-mzdy'!#ref!</definedName>
    <definedName function="false" hidden="false" name="_DAT15" vbProcedure="false">'[1]personál-mzdy'!#ref!</definedName>
    <definedName function="false" hidden="false" name="_DAT2" vbProcedure="false">'[1]personál-mzdy'!#ref!</definedName>
    <definedName function="false" hidden="false" name="_DAT3" vbProcedure="false">'[1]personál-mzdy'!#ref!</definedName>
    <definedName function="false" hidden="false" name="_DAT4" vbProcedure="false">'[1]personál-mzdy'!#ref!</definedName>
    <definedName function="false" hidden="false" name="_DAT5" vbProcedure="false">'[1]personál-mzdy'!#ref!</definedName>
    <definedName function="false" hidden="false" name="_DAT6" vbProcedure="false">'[1]personál-mzdy'!#ref!</definedName>
    <definedName function="false" hidden="false" name="_DAT8" vbProcedure="false">'[1]personál-mzdy'!#ref!</definedName>
    <definedName function="false" hidden="false" name="_E100000" vbProcedure="false">#REF!</definedName>
    <definedName function="false" hidden="false" name="_E17000" vbProcedure="false">#REF!</definedName>
    <definedName function="false" hidden="false" name="_E19000" vbProcedure="false">#REF!</definedName>
    <definedName function="false" hidden="false" name="_E99999" vbProcedure="false">#REF!</definedName>
    <definedName function="false" hidden="false" name="_obl11" vbProcedure="false">#REF!</definedName>
    <definedName function="false" hidden="false" name="_obl12" vbProcedure="false">#REF!</definedName>
    <definedName function="false" hidden="false" name="_obl13" vbProcedure="false">#REF!</definedName>
    <definedName function="false" hidden="false" name="_obl14" vbProcedure="false">#REF!</definedName>
    <definedName function="false" hidden="false" name="_obl15" vbProcedure="false">#REF!</definedName>
    <definedName function="false" hidden="false" name="_obl16" vbProcedure="false">#REF!</definedName>
    <definedName function="false" hidden="false" name="_obl17" vbProcedure="false">#REF!</definedName>
    <definedName function="false" hidden="false" name="_obl1710" vbProcedure="false">#REF!</definedName>
    <definedName function="false" hidden="false" name="_obl1711" vbProcedure="false">#REF!</definedName>
    <definedName function="false" hidden="false" name="_obl1712" vbProcedure="false">#REF!</definedName>
    <definedName function="false" hidden="false" name="_obl1713" vbProcedure="false">#REF!</definedName>
    <definedName function="false" hidden="false" name="_obl1714" vbProcedure="false">#REF!</definedName>
    <definedName function="false" hidden="false" name="_obl1715" vbProcedure="false">#REF!</definedName>
    <definedName function="false" hidden="false" name="_obl1716" vbProcedure="false">#REF!</definedName>
    <definedName function="false" hidden="false" name="_obl1717" vbProcedure="false">#REF!</definedName>
    <definedName function="false" hidden="false" name="_obl1718" vbProcedure="false">#REF!</definedName>
    <definedName function="false" hidden="false" name="_obl1719" vbProcedure="false">#REF!</definedName>
    <definedName function="false" hidden="false" name="_obl173" vbProcedure="false">#REF!</definedName>
    <definedName function="false" hidden="false" name="_obl174" vbProcedure="false">#REF!</definedName>
    <definedName function="false" hidden="false" name="_obl175" vbProcedure="false">#REF!</definedName>
    <definedName function="false" hidden="false" name="_obl176" vbProcedure="false">#REF!</definedName>
    <definedName function="false" hidden="false" name="_obl177" vbProcedure="false">#REF!</definedName>
    <definedName function="false" hidden="false" name="_obl178" vbProcedure="false">#REF!</definedName>
    <definedName function="false" hidden="false" name="_obl179" vbProcedure="false">#REF!</definedName>
    <definedName function="false" hidden="false" name="_obl18" vbProcedure="false">#REF!</definedName>
    <definedName function="false" hidden="false" name="_obl181" vbProcedure="false">#REF!</definedName>
    <definedName function="false" hidden="false" name="_obl1816" vbProcedure="false">#REF!</definedName>
    <definedName function="false" hidden="false" name="_obl1820" vbProcedure="false">#REF!</definedName>
    <definedName function="false" hidden="false" name="_obl1821" vbProcedure="false">#REF!</definedName>
    <definedName function="false" hidden="false" name="_obl1822" vbProcedure="false">#REF!</definedName>
    <definedName function="false" hidden="false" name="_obl1823" vbProcedure="false">#REF!</definedName>
    <definedName function="false" hidden="false" name="_obl1824" vbProcedure="false">#REF!</definedName>
    <definedName function="false" hidden="false" name="_obl1825" vbProcedure="false">#REF!</definedName>
    <definedName function="false" hidden="false" name="_obl1826" vbProcedure="false">#REF!</definedName>
    <definedName function="false" hidden="false" name="_obl1827" vbProcedure="false">#REF!</definedName>
    <definedName function="false" hidden="false" name="_obl1828" vbProcedure="false">#REF!</definedName>
    <definedName function="false" hidden="false" name="_obl1829" vbProcedure="false">#REF!</definedName>
    <definedName function="false" hidden="false" name="_obl183" vbProcedure="false">#REF!</definedName>
    <definedName function="false" hidden="false" name="_obl1831" vbProcedure="false">#REF!</definedName>
    <definedName function="false" hidden="false" name="_obl1832" vbProcedure="false">#REF!</definedName>
    <definedName function="false" hidden="false" name="_obl184" vbProcedure="false">#REF!</definedName>
    <definedName function="false" hidden="false" name="_obl185" vbProcedure="false">#REF!</definedName>
    <definedName function="false" hidden="false" name="_obl186" vbProcedure="false">#REF!</definedName>
    <definedName function="false" hidden="false" name="_obl187" vbProcedure="false">#REF!</definedName>
    <definedName function="false" hidden="false" name="_PBU22" vbProcedure="false">#REF!,#REF!</definedName>
    <definedName function="false" hidden="false" name="_PBU5" vbProcedure="false">#REF!,#REF!,#REF!,#REF!,#REF!,#REF!</definedName>
    <definedName function="false" hidden="false" name="_RKS22" vbProcedure="false">#REF!</definedName>
    <definedName function="false" hidden="false" name="_RKS5" vbProcedure="false">#REF!,#REF!</definedName>
    <definedName function="false" hidden="false" name="_xlnm.Criteria" vbProcedure="false">#REF!</definedName>
    <definedName function="false" hidden="false" localSheetId="0" name="Z_B7E7C763_C459_487D_8ABA_5CFDDFBD5A84_.wvu.Cols" vbProcedure="false">'Stavba Celkem'!$A:$A</definedName>
    <definedName function="false" hidden="false" localSheetId="0" name="Z_B7E7C763_C459_487D_8ABA_5CFDDFBD5A84_.wvu.PrintArea" vbProcedure="false">'Stavba Celkem'!$B$1:$J$29</definedName>
    <definedName function="false" hidden="false" localSheetId="1" name="_xlnm.Print_Area" vbProcedure="false">'nn 1e'!#ref!,'nn 1e'!#ref!,'NN 1E'!$C$5:$K$151</definedName>
    <definedName function="false" hidden="false" localSheetId="2" name="afterdetail_rozpocty_rkap" vbProcedure="false">'SLP 1E'!$G$68</definedName>
    <definedName function="false" hidden="false" localSheetId="2" name="beforeafterdetail_rozpocty_rozpocty.Poznamka2.1" vbProcedure="false">'SLP 1E'!$G$56</definedName>
    <definedName function="false" hidden="false" localSheetId="2" name="body_lua_dph" vbProcedure="false">'SLP 1E'!$G$45</definedName>
    <definedName function="false" hidden="false" localSheetId="2" name="body_lua_rekap" vbProcedure="false">'SLP 1E'!$G$51</definedName>
    <definedName function="false" hidden="false" localSheetId="2" name="body_lua_rozpocty" vbProcedure="false">'slp 1e'!#ref!</definedName>
    <definedName function="false" hidden="false" localSheetId="2" name="body_rozpocty_rkap" vbProcedure="false">'SLP 1E'!$G$64</definedName>
    <definedName function="false" hidden="false" localSheetId="2" name="body_rozpocty_rozpocty.Poznamka2" vbProcedure="false">'SLP 1E'!$G$55</definedName>
    <definedName function="false" hidden="false" localSheetId="2" name="body_rozpocty_rpolozky" vbProcedure="false">'SLP 1E'!$G$67</definedName>
    <definedName function="false" hidden="false" localSheetId="2" name="body_rozpocty_rpolozky.Poznamka2" vbProcedure="false">'SLP 1E'!$G$70</definedName>
    <definedName function="false" hidden="false" localSheetId="2" name="body_rozpocty_seznam" vbProcedure="false">'SLP 1E'!$G$40</definedName>
    <definedName function="false" hidden="false" localSheetId="2" name="start_poz" vbProcedure="false">'SLP 1E'!$H$2</definedName>
    <definedName function="false" hidden="false" localSheetId="2" name="sum_lua_dph" vbProcedure="false">'slp 1e'!#ref!</definedName>
    <definedName function="false" hidden="false" localSheetId="2" name="sum_lua_hlavy" vbProcedure="false">'SLP 1E'!$G$52</definedName>
    <definedName function="false" hidden="false" localSheetId="2" name="sum_rozpocty_rkap" vbProcedure="false">'SLP 1E'!$G$71</definedName>
    <definedName function="false" hidden="false" localSheetId="2" name="sum_rozpocty_seznam" vbProcedure="false">'slp 1e'!#ref!</definedName>
    <definedName function="false" hidden="false" localSheetId="2" name="sum_rozpocty_suma" vbProcedure="false">'SLP 1E'!$G$46</definedName>
    <definedName function="false" hidden="false" localSheetId="2" name="top_lua_dph" vbProcedure="false">'slp 1e'!#ref!</definedName>
    <definedName function="false" hidden="false" localSheetId="2" name="top_lua_hlavy" vbProcedure="false">'SLP 1E'!$G$49</definedName>
    <definedName function="false" hidden="false" localSheetId="2" name="top_rozpocty_rkap" vbProcedure="false">'SLP 1E'!$G$62</definedName>
    <definedName function="false" hidden="false" localSheetId="2" name="top_rozpocty_seznam" vbProcedure="false">'SLP 1E'!$G$37</definedName>
    <definedName function="false" hidden="false" localSheetId="5" name="_xlnm.Print_Area" vbProcedure="false">'nn 2e'!#ref!,'nn 2e'!#ref!,'NN 2E'!$C$5:$K$159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2" authorId="0">
      <text>
        <r>
          <rPr>
            <sz val="10"/>
            <rFont val="Arial CE"/>
            <family val="0"/>
            <charset val="238"/>
          </rPr>
          <t xml:space="preserve">PSČ</t>
        </r>
      </text>
    </comment>
    <comment ref="D10" authorId="0">
      <text>
        <r>
          <rPr>
            <sz val="10"/>
            <rFont val="Arial CE"/>
            <family val="0"/>
            <charset val="238"/>
          </rPr>
          <t xml:space="preserve">Název</t>
        </r>
      </text>
    </comment>
    <comment ref="D11" authorId="0">
      <text>
        <r>
          <rPr>
            <sz val="10"/>
            <rFont val="Arial CE"/>
            <family val="0"/>
            <charset val="238"/>
          </rPr>
          <t xml:space="preserve">Ulice</t>
        </r>
      </text>
    </comment>
    <comment ref="D12" authorId="0">
      <text>
        <r>
          <rPr>
            <sz val="10"/>
            <rFont val="Arial CE"/>
            <family val="0"/>
            <charset val="238"/>
          </rPr>
          <t xml:space="preserve">Ulice</t>
        </r>
      </text>
    </comment>
    <comment ref="I10" authorId="0">
      <text>
        <r>
          <rPr>
            <sz val="10"/>
            <rFont val="Arial CE"/>
            <family val="0"/>
            <charset val="238"/>
          </rPr>
          <t xml:space="preserve">IČO</t>
        </r>
      </text>
    </comment>
    <comment ref="I11" authorId="0">
      <text>
        <r>
          <rPr>
            <sz val="10"/>
            <rFont val="Arial CE"/>
            <family val="0"/>
            <charset val="238"/>
          </rPr>
          <t xml:space="preserve">DIČ</t>
        </r>
      </text>
    </comment>
  </commentList>
</comments>
</file>

<file path=xl/sharedStrings.xml><?xml version="1.0" encoding="utf-8"?>
<sst xmlns="http://schemas.openxmlformats.org/spreadsheetml/2006/main" count="1952" uniqueCount="759">
  <si>
    <t xml:space="preserve">#RTSROZP#</t>
  </si>
  <si>
    <t xml:space="preserve">Celkový rozpočet stavby - ETAPA 1 a 2</t>
  </si>
  <si>
    <t xml:space="preserve">Stavba:</t>
  </si>
  <si>
    <t xml:space="preserve">Změna využití garáží na serverovnu MFF UK</t>
  </si>
  <si>
    <t xml:space="preserve">Místo:</t>
  </si>
  <si>
    <t xml:space="preserve">V Holešovičkách 2/747 Praha 8</t>
  </si>
  <si>
    <t xml:space="preserve">Objednatel:</t>
  </si>
  <si>
    <t xml:space="preserve">Univerzita Karlova</t>
  </si>
  <si>
    <t xml:space="preserve">IČ:</t>
  </si>
  <si>
    <t xml:space="preserve">00216208</t>
  </si>
  <si>
    <t xml:space="preserve">Ovocný trh 560/5</t>
  </si>
  <si>
    <t xml:space="preserve">DIČ:</t>
  </si>
  <si>
    <t xml:space="preserve">CZ00216208</t>
  </si>
  <si>
    <t xml:space="preserve">11000</t>
  </si>
  <si>
    <t xml:space="preserve">Praha-Staré Město</t>
  </si>
  <si>
    <t xml:space="preserve">Projektant:</t>
  </si>
  <si>
    <t xml:space="preserve">ALTRON, a.s.</t>
  </si>
  <si>
    <t xml:space="preserve">64948251</t>
  </si>
  <si>
    <t xml:space="preserve">Novodvorská 994/138</t>
  </si>
  <si>
    <t xml:space="preserve">CZ64948251</t>
  </si>
  <si>
    <t xml:space="preserve">14200</t>
  </si>
  <si>
    <t xml:space="preserve">Praha-Braník</t>
  </si>
  <si>
    <t xml:space="preserve">Zhotovitel:</t>
  </si>
  <si>
    <t xml:space="preserve">Vypracoval:</t>
  </si>
  <si>
    <t xml:space="preserve">Rekapitulace daní</t>
  </si>
  <si>
    <t xml:space="preserve">Cena celkem bez DPH</t>
  </si>
  <si>
    <t xml:space="preserve">Kč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</si>
  <si>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</si>
  <si>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</si>
  <si>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</si>
  <si>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</si>
  <si>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</si>
  <si>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</si>
  <si>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s DPH</t>
  </si>
  <si>
    <t xml:space="preserve">v</t>
  </si>
  <si>
    <t xml:space="preserve">dne</t>
  </si>
  <si>
    <t xml:space="preserve">Za zhotovitele</t>
  </si>
  <si>
    <t xml:space="preserve">Za objednatele</t>
  </si>
  <si>
    <t xml:space="preserve">Poznámka</t>
  </si>
  <si>
    <t xml:space="preserve">Rekapitulace  - ETAPA 1</t>
  </si>
  <si>
    <t xml:space="preserve">Číslo</t>
  </si>
  <si>
    <t xml:space="preserve">Název</t>
  </si>
  <si>
    <t xml:space="preserve">bez DPH</t>
  </si>
  <si>
    <t xml:space="preserve">Celkem s DPH</t>
  </si>
  <si>
    <t xml:space="preserve">DPH</t>
  </si>
  <si>
    <t xml:space="preserve">Elektroinstalace NN</t>
  </si>
  <si>
    <t xml:space="preserve">Slaboproud</t>
  </si>
  <si>
    <t xml:space="preserve">Vzduchotechnika</t>
  </si>
  <si>
    <t xml:space="preserve">Stabilní hasicí zařízení GHZ</t>
  </si>
  <si>
    <t xml:space="preserve">Cena celkem</t>
  </si>
  <si>
    <t xml:space="preserve">Rekapitulace  - ETAPA 2</t>
  </si>
  <si>
    <t xml:space="preserve">Rekapitulace  - CELKEM</t>
  </si>
  <si>
    <t xml:space="preserve">ETAPA 1</t>
  </si>
  <si>
    <t xml:space="preserve">ETAPA 2</t>
  </si>
  <si>
    <t xml:space="preserve">SOUPIS PRACÍ</t>
  </si>
  <si>
    <t xml:space="preserve">Změna využití a stavební úpravy stávajícího objektu garáží na serverovnu
v areálu Univerzity Karlovy, Matematicko-fyzikální fakulty</t>
  </si>
  <si>
    <t xml:space="preserve">Objekt:</t>
  </si>
  <si>
    <t xml:space="preserve">V Holešovičkách 2/747, 180 00 Praha 8</t>
  </si>
  <si>
    <t xml:space="preserve">Dokumentace ve stupni pro provádění stavby (DPS)</t>
  </si>
  <si>
    <t xml:space="preserve">Soupis:</t>
  </si>
  <si>
    <t xml:space="preserve">D.1.4.4 - Silnoproudá elektrotechnika – technologická NN </t>
  </si>
  <si>
    <t xml:space="preserve">KSO:</t>
  </si>
  <si>
    <t xml:space="preserve">CC-CZ:</t>
  </si>
  <si>
    <t xml:space="preserve">Datum:</t>
  </si>
  <si>
    <t xml:space="preserve">Zadavatel:</t>
  </si>
  <si>
    <t xml:space="preserve">Univerzita Karlova - Matematicko-fyzikální fakutla
Ovocný th 560/5
Staré Město, 110 00, Praha 1</t>
  </si>
  <si>
    <t xml:space="preserve">Ing. Jiří Cetkovský</t>
  </si>
  <si>
    <t xml:space="preserve">ALTRON, a.s.
Novodvorská 994/138, 142 21 Praha 4</t>
  </si>
  <si>
    <t xml:space="preserve">Zpracovatel:</t>
  </si>
  <si>
    <t xml:space="preserve">PČ</t>
  </si>
  <si>
    <t xml:space="preserve">Typ</t>
  </si>
  <si>
    <t xml:space="preserve">Kód</t>
  </si>
  <si>
    <t xml:space="preserve">Popis</t>
  </si>
  <si>
    <t xml:space="preserve">MJ</t>
  </si>
  <si>
    <t xml:space="preserve">Množství</t>
  </si>
  <si>
    <t xml:space="preserve">cena / 1ks</t>
  </si>
  <si>
    <t xml:space="preserve">cena za Množství</t>
  </si>
  <si>
    <t xml:space="preserve">ETAPA</t>
  </si>
  <si>
    <t xml:space="preserve">Náklady soupisu celkem</t>
  </si>
  <si>
    <t xml:space="preserve">Přípojnicový systém pro napájení racků na datovém sále</t>
  </si>
  <si>
    <t xml:space="preserve">Hliníkové proudovodné dráhy bez nutnosti údržby (dotahování)</t>
  </si>
  <si>
    <t xml:space="preserve">5-vodič. systém L1+L2+L3+N+PE (PE propojeno se zapouzdřením)</t>
  </si>
  <si>
    <t xml:space="preserve">Plný průřez fází, nuly a PE</t>
  </si>
  <si>
    <t xml:space="preserve">IP52, zapouzdření - ocelový plech, barva RAL7035 (světle šedá)</t>
  </si>
  <si>
    <t xml:space="preserve">-</t>
  </si>
  <si>
    <t xml:space="preserve">Připojení k rozváděči</t>
  </si>
  <si>
    <t xml:space="preserve">ks</t>
  </si>
  <si>
    <t xml:space="preserve">Koleno nahoru</t>
  </si>
  <si>
    <t xml:space="preserve">Koleno levé</t>
  </si>
  <si>
    <t xml:space="preserve">Koleno pravé</t>
  </si>
  <si>
    <t xml:space="preserve">Koncová příruba 400 A</t>
  </si>
  <si>
    <t xml:space="preserve">Tvar Z dolů</t>
  </si>
  <si>
    <t xml:space="preserve">Tvar Z nahoru</t>
  </si>
  <si>
    <t xml:space="preserve">Přímý díl s odbočnými místy, pevná délka 2.25 m</t>
  </si>
  <si>
    <t xml:space="preserve">Přímý díl s odbočnými místy, volitelná délka</t>
  </si>
  <si>
    <t xml:space="preserve">Přímý díl s odbočnými místy, pevná délka 3.25 m</t>
  </si>
  <si>
    <t xml:space="preserve">Přímý díl bez odbočných míst, volitelná délka</t>
  </si>
  <si>
    <t xml:space="preserve">Přímý díl bez odbočných míst, pevná délka 1.25 m</t>
  </si>
  <si>
    <t xml:space="preserve">Upevňovací třmen 400 A</t>
  </si>
  <si>
    <t xml:space="preserve">Odbočná skříň s 1x3f jističem (C) 16A, 1x zásuvka 3f/25A</t>
  </si>
  <si>
    <t xml:space="preserve">Rozváděče NN</t>
  </si>
  <si>
    <t xml:space="preserve">Rozváděč RDC, specifikace dle schematu zapojení, komplet</t>
  </si>
  <si>
    <t xml:space="preserve">Rozváděč RTN, specifikace dle schematu zapojení, komplet</t>
  </si>
  <si>
    <t xml:space="preserve">Rozváděč RSDA, specifikace dle schematu zapojení, komplet</t>
  </si>
  <si>
    <t xml:space="preserve">Rozváděč RSDB, specifikace dle schematu zapojení, komplet</t>
  </si>
  <si>
    <t xml:space="preserve">Rozváděč ATS, specifikace dle schematu zapojení, komplet</t>
  </si>
  <si>
    <t xml:space="preserve">Řídící jednotka (PLC) pro nadřazené řízení chladícího systému</t>
  </si>
  <si>
    <t xml:space="preserve">Rozváděč RFV1, specifikace dle schematu zapojení, komplet</t>
  </si>
  <si>
    <t xml:space="preserve">PDU</t>
  </si>
  <si>
    <t xml:space="preserve">PDU 3f. 30kW s měřením celkové spotřeby a komunikací ETH, s napájecím kabelem a zástrčkou 3f/63A</t>
  </si>
  <si>
    <t xml:space="preserve">dodávka profese Slaboproud</t>
  </si>
  <si>
    <t xml:space="preserve">PDU 3f. 11kW s měřením celkové spotřeby a komunikací ETH, s napájecím kabelem a zástrčkou 3f/25A</t>
  </si>
  <si>
    <t xml:space="preserve">UPS</t>
  </si>
  <si>
    <t xml:space="preserve">UPS, 500kW, včetně 3 (100kW) modulů z 5</t>
  </si>
  <si>
    <t xml:space="preserve">modul pro UPS ABB DPA500</t>
  </si>
  <si>
    <t xml:space="preserve">Bateriový rack včetně baterií s kapacitou 100Ah</t>
  </si>
  <si>
    <t xml:space="preserve">Bateriový rack TP200, včetně baterií, 100Ah</t>
  </si>
  <si>
    <t xml:space="preserve">Kabelové trasy a prostupy</t>
  </si>
  <si>
    <t xml:space="preserve">Kabelová trasa S FUNKČNÍ INTEGRITOU PŘI POŽÁRU uvnitř rozvodny RDC pro obvody EPS a E-STOP, umístění na stěně, 100x50</t>
  </si>
  <si>
    <t xml:space="preserve">m</t>
  </si>
  <si>
    <t xml:space="preserve">Kabelová trasa na podlaze pod zdvojenou podlahou 500x200 pro silnoproudé technologické rozvody</t>
  </si>
  <si>
    <t xml:space="preserve">Kabelová trasa (bez kabelů) v zemi, 12x chránička kopodur 110mm, rozpěrky po 0,5 metru, zalito betonem</t>
  </si>
  <si>
    <t xml:space="preserve">Kabelové žlaby a konzole šířky 600mm (nová trasa ve stávajícím kolektoru) (celkem dvě trasy pod sebou)</t>
  </si>
  <si>
    <t xml:space="preserve">Příchytky a drobný materiál pro vedení kabelů ve stávající trase ve stávajícím kolektoru na stávajících žlabech a konzolích (celkem dvě trasy pod sebou)</t>
  </si>
  <si>
    <t xml:space="preserve">Prostup z kabelového kolektoru do rozvodny (ATS)</t>
  </si>
  <si>
    <t xml:space="preserve">Požární ucpávka pro Prostup z kabelového kolektoru do rozvodny (ATS)</t>
  </si>
  <si>
    <t xml:space="preserve">Kabelový prostup (pod zdvojenou podlahou) ve zdi, rozměr 200x1000 mm</t>
  </si>
  <si>
    <t xml:space="preserve">Kabelový prostup (pod zdvojenou podlahou) ve zdi, rozměr 250x300 mm</t>
  </si>
  <si>
    <t xml:space="preserve">Kabelový prostup stropem z rozvodny na střechu pro kabeláž k rozvaděči RFV a k zařízení VZT, průměr 100 mm</t>
  </si>
  <si>
    <t xml:space="preserve">Elektroinstalační materiál</t>
  </si>
  <si>
    <t xml:space="preserve">HOP / MET (hlavní ochranná přípojnice)</t>
  </si>
  <si>
    <t xml:space="preserve">POP (podružná ochranná přípojnice)</t>
  </si>
  <si>
    <t xml:space="preserve">Tlačítko EMERGENCY STOP, na povrch, komplet, 4xNC, pod sklíčkem</t>
  </si>
  <si>
    <t xml:space="preserve">Zásuvka 1f, IP43, 16A, na povrch</t>
  </si>
  <si>
    <t xml:space="preserve">Zásuvka 3f, IP43, 16A, na povrch</t>
  </si>
  <si>
    <t xml:space="preserve">Vypínač řaz. Č.6, IP44, na povrch</t>
  </si>
  <si>
    <t xml:space="preserve">Výkonový jistič, In=2000A, Ik=55kA, ruční pohon, výměna v poli 4 stávající hlavní rozvodny HR</t>
  </si>
  <si>
    <t xml:space="preserve">Drobný elektroinstalační materiál (příchytky, příchytky s funkcí při požáru, pásky apod.)</t>
  </si>
  <si>
    <t xml:space="preserve">Svítidla</t>
  </si>
  <si>
    <t xml:space="preserve">LED prachotěsné svítidlo, opálový PC kryt, IK08, včetně nosného systému, MODUS VLO5000M2W</t>
  </si>
  <si>
    <t xml:space="preserve">Nástěnné LED nouzové svítidlo INFINITY s piktogramem, MODUS IF2BWS/1W - exit</t>
  </si>
  <si>
    <t xml:space="preserve">LED přisazené nouzové svítidlo HELIOS HHP, 6x1W, MODUS HHP/6x1W</t>
  </si>
  <si>
    <t xml:space="preserve">Kabely</t>
  </si>
  <si>
    <t xml:space="preserve">1-AYKY 4x240 (kromě propojení MG s ATS)</t>
  </si>
  <si>
    <t xml:space="preserve">1-AYKY 4x240 (nové propojení MG s ATS), celkem 9x100m (viz kabelová tabulka)</t>
  </si>
  <si>
    <t xml:space="preserve">1-YY 4x1x120</t>
  </si>
  <si>
    <t xml:space="preserve">CYKY-O 2x4</t>
  </si>
  <si>
    <t xml:space="preserve">CYKY-J 5x16</t>
  </si>
  <si>
    <t xml:space="preserve">CYKY-J 5x10</t>
  </si>
  <si>
    <t xml:space="preserve">CYKY-J 3x1,5 (stavební elektroinstalace)</t>
  </si>
  <si>
    <t xml:space="preserve">CYKY-J 3x2,5 (stavební elektroinstalace)</t>
  </si>
  <si>
    <t xml:space="preserve">1-YY 240 černá</t>
  </si>
  <si>
    <t xml:space="preserve">H07V-K 120</t>
  </si>
  <si>
    <t xml:space="preserve">1-YY 120 černá</t>
  </si>
  <si>
    <t xml:space="preserve">YSLY-OZ 4x1,5</t>
  </si>
  <si>
    <t xml:space="preserve">YSLY-OZ 16x0,5</t>
  </si>
  <si>
    <t xml:space="preserve">;</t>
  </si>
  <si>
    <t xml:space="preserve">PRAFlaDur P90 2x2,5</t>
  </si>
  <si>
    <t xml:space="preserve">J-Y(ST)Y 1x2x0,8</t>
  </si>
  <si>
    <t xml:space="preserve">FTP cat.5e</t>
  </si>
  <si>
    <t xml:space="preserve">3-CHBU 240</t>
  </si>
  <si>
    <t xml:space="preserve">3-CHBU 120</t>
  </si>
  <si>
    <t xml:space="preserve">1-CHBU 240</t>
  </si>
  <si>
    <t xml:space="preserve">1-CXKH-R 5x16</t>
  </si>
  <si>
    <t xml:space="preserve">1-CXKH-R 5x10</t>
  </si>
  <si>
    <t xml:space="preserve">1-CXKH-R 3x1,5</t>
  </si>
  <si>
    <t xml:space="preserve">1-CXKH-R 7Jx1,5</t>
  </si>
  <si>
    <t xml:space="preserve">1-CXKH-R 3x2,5</t>
  </si>
  <si>
    <t xml:space="preserve">CYA 6 (pro profesi Slaboproud)</t>
  </si>
  <si>
    <t xml:space="preserve">CYA 16 (pro profesi Slaboproud)</t>
  </si>
  <si>
    <t xml:space="preserve">1-CXKH-R 240</t>
  </si>
  <si>
    <t xml:space="preserve">Výkopové práce a ostatní činnosti</t>
  </si>
  <si>
    <t xml:space="preserve">Kompletní zprovoznění UPS, EPO, komunikace, atd.</t>
  </si>
  <si>
    <t xml:space="preserve">Kompletní zprovoznění bateriových racků, BMS, EPO, komunikace, atd.</t>
  </si>
  <si>
    <t xml:space="preserve">UKONČENÍ KABELU průřezu 240, kabelové oko</t>
  </si>
  <si>
    <t xml:space="preserve">UKONČENÍ KABELU 1-CHBU 1x240</t>
  </si>
  <si>
    <t xml:space="preserve">Ukončení kabelů CYKY, CXKH-R, CYA, CSKH-V, LiYCY, FTP, PraFlaDur P90, SHKFH-R, H07V-K</t>
  </si>
  <si>
    <t xml:space="preserve">Pokládka kabelů pro pevné uložení</t>
  </si>
  <si>
    <t xml:space="preserve">Hloubení kabelových rýh ručně šířka 600mm, hloubka 900mm, hornina třídy 2-4 </t>
  </si>
  <si>
    <t xml:space="preserve">m3</t>
  </si>
  <si>
    <t xml:space="preserve">Řezání betonu komunikace před výkopovými pracemi</t>
  </si>
  <si>
    <t xml:space="preserve">Obnova povrchu komunikace</t>
  </si>
  <si>
    <t xml:space="preserve">m2</t>
  </si>
  <si>
    <t xml:space="preserve">Zásyp kabelových rýh strojně</t>
  </si>
  <si>
    <t xml:space="preserve">Stavební přípomoci včetně průrazů pro kabely</t>
  </si>
  <si>
    <t xml:space="preserve">Požární ucpávky v budově DC</t>
  </si>
  <si>
    <t xml:space="preserve">Vedlejší rozpočtové náklady 3%</t>
  </si>
  <si>
    <t xml:space="preserve">Přesun hmot</t>
  </si>
  <si>
    <t xml:space="preserve">Celková prohlídka a vyhotovení revizní zprávy</t>
  </si>
  <si>
    <t xml:space="preserve">Předávací dokumetnace včetně dokumentace skutečného provedení stavby</t>
  </si>
  <si>
    <t xml:space="preserve">Doprava technologie, pracovníků, stěhování technologie a ubytování</t>
  </si>
  <si>
    <t xml:space="preserve">Účast zhotovitele na kontrolních dnech</t>
  </si>
  <si>
    <t xml:space="preserve">Výrobní dokumentace / dílenská</t>
  </si>
  <si>
    <t xml:space="preserve">Koordinace</t>
  </si>
  <si>
    <t xml:space="preserve">Spoluprace s revizním technikem</t>
  </si>
  <si>
    <t xml:space="preserve">Součinnost zhotovitele při uvedení stavby do provozu</t>
  </si>
  <si>
    <t xml:space="preserve">Ekologická likvidace vzniklých odpadů</t>
  </si>
  <si>
    <t xml:space="preserve">Poznámka: Všechny položky v tomto rozpočtu zahrnují náklady přesunu hmot.
Nedílnou součásti tohoto výkazu výměr / rozpočtu je i technická zpráva a výkresová dokumentace.
Pokud to není uvedeno jinak (na samostatným řádku), dodávka zahrnuje i montáž zařízení.
Montáž jednotlivých zařízení včetně kotvícího, spojovacího, těsnícího a montážního materiálu.</t>
  </si>
  <si>
    <t xml:space="preserve">TECHNICKO-CENOVÁ SPECIFIKACE</t>
  </si>
  <si>
    <t xml:space="preserve"> </t>
  </si>
  <si>
    <t xml:space="preserve">Název akce :</t>
  </si>
  <si>
    <t xml:space="preserve">Univerzita Karlova, Matematicko-fyzikální fakulta</t>
  </si>
  <si>
    <t xml:space="preserve">Čís. nabídky :</t>
  </si>
  <si>
    <t xml:space="preserve">N231-0735</t>
  </si>
  <si>
    <t xml:space="preserve">Část:</t>
  </si>
  <si>
    <t xml:space="preserve">SLP technologie - 1. etapa</t>
  </si>
  <si>
    <t xml:space="preserve">Stupeň:</t>
  </si>
  <si>
    <t xml:space="preserve">Projekční rozpočet</t>
  </si>
  <si>
    <t xml:space="preserve">142 21 Praha 4</t>
  </si>
  <si>
    <t xml:space="preserve">Zpracoval:</t>
  </si>
  <si>
    <t xml:space="preserve">Lukáš Galčan</t>
  </si>
  <si>
    <t xml:space="preserve">tel: +420 777 228 102</t>
  </si>
  <si>
    <t xml:space="preserve">lukas.galcan@category.cz</t>
  </si>
  <si>
    <t xml:space="preserve">V Brně dne:</t>
  </si>
  <si>
    <t xml:space="preserve">18.02.2024</t>
  </si>
  <si>
    <t xml:space="preserve">Platnost:</t>
  </si>
  <si>
    <t xml:space="preserve">30 dní</t>
  </si>
  <si>
    <t xml:space="preserve">Rekapitulace rozpočtů</t>
  </si>
  <si>
    <t xml:space="preserve">Předkonektorovaná SM optická a metalická kabeláž 6A</t>
  </si>
  <si>
    <t xml:space="preserve">CCTV</t>
  </si>
  <si>
    <t xml:space="preserve">Serverové rozvaděče, PDU a krytovaná ulička</t>
  </si>
  <si>
    <t xml:space="preserve">Kabelové trasy</t>
  </si>
  <si>
    <t xml:space="preserve">PZTS - doplnění stávajícího systému</t>
  </si>
  <si>
    <t xml:space="preserve">SKS pro infrastrukturu</t>
  </si>
  <si>
    <t xml:space="preserve">ACS</t>
  </si>
  <si>
    <t xml:space="preserve">Optická areálová trasa</t>
  </si>
  <si>
    <t xml:space="preserve">CELKEM bez DPH :</t>
  </si>
  <si>
    <t xml:space="preserve">Rozpočet číslo :</t>
  </si>
  <si>
    <t xml:space="preserve">R231-03963</t>
  </si>
  <si>
    <t xml:space="preserve">R E K A P I T U L A C E</t>
  </si>
  <si>
    <t xml:space="preserve">Dodávky</t>
  </si>
  <si>
    <t xml:space="preserve">Materiál</t>
  </si>
  <si>
    <t xml:space="preserve">Montáž</t>
  </si>
  <si>
    <t xml:space="preserve">Měření</t>
  </si>
  <si>
    <t xml:space="preserve">HZS</t>
  </si>
  <si>
    <t xml:space="preserve">Ostatní náklady-doprava mont. pracovníků, projekt skutečného stavu, VRN</t>
  </si>
  <si>
    <t xml:space="preserve">Celkem bez DPH</t>
  </si>
  <si>
    <t xml:space="preserve">V Ý K A Z  V Ý M Ě R</t>
  </si>
  <si>
    <t xml:space="preserve">Popis položky</t>
  </si>
  <si>
    <t xml:space="preserve">Počet</t>
  </si>
  <si>
    <t xml:space="preserve">Jedn. cena</t>
  </si>
  <si>
    <t xml:space="preserve">Celkem</t>
  </si>
  <si>
    <t xml:space="preserve">Optická předkonektorovaná kabeláž</t>
  </si>
  <si>
    <t xml:space="preserve">Optická SM kazeta, 24LC portů, 2x12f MPO, rovná, integrované protiprach. krytky</t>
  </si>
  <si>
    <t xml:space="preserve">Optická SM kazeta, 24LC portů, 2x12f MPO, kříž., integrované protiprach. krytky</t>
  </si>
  <si>
    <t xml:space="preserve">Optická SM kazeta, 12LC portů, 1x12f MPO, rovná, integrované protiprach. krytky</t>
  </si>
  <si>
    <t xml:space="preserve">Optická SM kazeta, 12LC portů, 1x12f MPO, kříž., integrované protiprach. krytky</t>
  </si>
  <si>
    <t xml:space="preserve">Adaptér pro optickou/metalickou kazetu</t>
  </si>
  <si>
    <t xml:space="preserve">Záslepka volné pozice vany</t>
  </si>
  <si>
    <t xml:space="preserve">Singlemode předkonektorovaný optický kabel, 12vl. MPO/MPO, LSZH, 10m</t>
  </si>
  <si>
    <t xml:space="preserve">Singlemode předkonektorovaný optický kabel, 12vl. MPO/MPO, LSZH, 15m</t>
  </si>
  <si>
    <t xml:space="preserve">Singlemode předkonektorovaný optický kabel, 12vl. MPO/MPO, LSZH, 20m</t>
  </si>
  <si>
    <t xml:space="preserve">Optický propojovací kabel LC/LC OS2, duplex, 2m</t>
  </si>
  <si>
    <t xml:space="preserve">Optická úhlová vana/panel pro osazení 4x kazeta (metalická/optická), 1U, černá</t>
  </si>
  <si>
    <t xml:space="preserve">Předkonektorovaný metalický kabel Cat 6A F/FTP LSZH, 6x port v kazetě, 10m</t>
  </si>
  <si>
    <t xml:space="preserve">Předkonektorovaný metalický kabel Cat 6A F/FTP LSZH, 6x port v kazetě, 15m</t>
  </si>
  <si>
    <t xml:space="preserve">Předkonektorovaný metalický kabel Cat 6A F/FTP LSZH, 6x port v kazetě, 20m</t>
  </si>
  <si>
    <t xml:space="preserve">Metalický propojovací kabel 6A stíněný, 2m</t>
  </si>
  <si>
    <t xml:space="preserve">Záslepka 1U vč. montážní sady</t>
  </si>
  <si>
    <t xml:space="preserve">Drobný instalační materiál, suchý zip vyvazovací, montážní sady...</t>
  </si>
  <si>
    <t xml:space="preserve">kpl</t>
  </si>
  <si>
    <t xml:space="preserve">Montážní práce</t>
  </si>
  <si>
    <t xml:space="preserve">MM/SM-POW-MESvýkonové obousměrné měření optického vlákna</t>
  </si>
  <si>
    <t xml:space="preserve">MET-6A-11801proměření metalického segmentu dle ISO/IEC 11801</t>
  </si>
  <si>
    <t xml:space="preserve">Zpracování měřícího protokolu</t>
  </si>
  <si>
    <t xml:space="preserve">Koordinace s ostatními profesemi</t>
  </si>
  <si>
    <t xml:space="preserve">h</t>
  </si>
  <si>
    <t xml:space="preserve">Ostatní náklady</t>
  </si>
  <si>
    <t xml:space="preserve">R231-03966</t>
  </si>
  <si>
    <t xml:space="preserve">Revize</t>
  </si>
  <si>
    <t xml:space="preserve">Kamery - připojeno do stávajícího systému v objektu</t>
  </si>
  <si>
    <t xml:space="preserve">IP dome kamera, 5MP, 2.8mm, WDR 120dB, IR 50m, ePoE, AI, IP67</t>
  </si>
  <si>
    <t xml:space="preserve">Kompatibilní se stávajícím kamerovým systémeme objektu, parametry popsány v TZ.</t>
  </si>
  <si>
    <t xml:space="preserve">Základna pro kameru</t>
  </si>
  <si>
    <t xml:space="preserve">Držák kamery na tyčový nosník (tyčový nosník dodávka stavby)</t>
  </si>
  <si>
    <t xml:space="preserve">Dešťový kryt pro kameru</t>
  </si>
  <si>
    <t xml:space="preserve">Switch CISCO C1000-24FP-4G-L Catalyst 1000 24port GE, PoE+ (370 W), 4x1G SFP</t>
  </si>
  <si>
    <t xml:space="preserve">SFP 1G - LC</t>
  </si>
  <si>
    <t xml:space="preserve">Přepěťová ochrana 10/100M Ethernet+ PoE A/B nebo Hi PoE (max.90W), IP55 + box</t>
  </si>
  <si>
    <t xml:space="preserve">Patch panel 24 port FTP, kat. 6A - zadní vyvazovák - plech</t>
  </si>
  <si>
    <t xml:space="preserve">Montážní sada do DR M6</t>
  </si>
  <si>
    <t xml:space="preserve">Kabel metalický,  Cat.6A , 4-pair, LSZH ,venkovní provedení</t>
  </si>
  <si>
    <t xml:space="preserve">Kabel metalický stíněný,  Cat.6A , 4-pair, LSZH, B2ca oranžový</t>
  </si>
  <si>
    <t xml:space="preserve">Konektor RJ45 - 6A</t>
  </si>
  <si>
    <t xml:space="preserve">Štítek označovací dle TIA/EIA-606 na kabel, zásuvku, panel</t>
  </si>
  <si>
    <t xml:space="preserve">Propojovací kabely pro IP kamery a IP záznamové zařízení</t>
  </si>
  <si>
    <t xml:space="preserve">Trubka ohebná/pevná vč. příslušenství - UV stabilní</t>
  </si>
  <si>
    <t xml:space="preserve">Vodič(CYA)  H07V-K 6 zz</t>
  </si>
  <si>
    <t xml:space="preserve">Držák zásuvky na kabelový žlab</t>
  </si>
  <si>
    <t xml:space="preserve">Karabice na povrch vč. průchodek</t>
  </si>
  <si>
    <t xml:space="preserve">Keystone 6A, stíněný - pro zásuvku</t>
  </si>
  <si>
    <t xml:space="preserve">Trubka ohebná 750N, průměr 32/24,3mm, bezhalogenová</t>
  </si>
  <si>
    <t xml:space="preserve">Trubka tuhá průměr 32mm, vč. příslušenství a kotevního materiálu, bezhalogenová</t>
  </si>
  <si>
    <t xml:space="preserve">Drobný instalační materiál</t>
  </si>
  <si>
    <t xml:space="preserve">Provozní kniha CCTV</t>
  </si>
  <si>
    <t xml:space="preserve">Měření, programování, nastavení a oživení</t>
  </si>
  <si>
    <t xml:space="preserve">Programování a nastavení stávajícího serveru CCTV, funkční zkouška</t>
  </si>
  <si>
    <t xml:space="preserve">Příprava ke komplexní zkoušce, zkouška</t>
  </si>
  <si>
    <t xml:space="preserve">Zaučení obsluhy</t>
  </si>
  <si>
    <t xml:space="preserve">Kamerové zkoušky s uživatelem</t>
  </si>
  <si>
    <t xml:space="preserve">Revize dle ČSN</t>
  </si>
  <si>
    <t xml:space="preserve">Revizní práce, měření, zpráva o výchozí kontrole a provozuschopnosti CCTV</t>
  </si>
  <si>
    <t xml:space="preserve">Spolupráce s revizním technikem</t>
  </si>
  <si>
    <t xml:space="preserve">R231-03975</t>
  </si>
  <si>
    <t xml:space="preserve">VX IT skříň pro servery 42U, 800x1200mm, ventil. dveře, zadní vertikálně dělené</t>
  </si>
  <si>
    <t xml:space="preserve">VX IT sada na vyrovnání potenciálu</t>
  </si>
  <si>
    <t xml:space="preserve">Bočnice VX IT 2000x1200 nasouv., horizontálně dělená, RAL7035</t>
  </si>
  <si>
    <t xml:space="preserve">Spojka pro řadové spojení, vnější 3mm, VX IT</t>
  </si>
  <si>
    <t xml:space="preserve">Dělící stěna pro rack VX IT s výřezy</t>
  </si>
  <si>
    <t xml:space="preserve">Vzduchová přepážka pro VX IT 800x2000, 19" standard, RAL9005, 6 zaslep. panelů</t>
  </si>
  <si>
    <t xml:space="preserve">Systémový nosič pro kabelové trasy</t>
  </si>
  <si>
    <t xml:space="preserve">Zaslepovací panel, 3x3U, rychlé upevnění bez šroubů RAL 9005</t>
  </si>
  <si>
    <t xml:space="preserve">VX IT kabelová trasa 145mm,  výška skříně 2000mm</t>
  </si>
  <si>
    <t xml:space="preserve">Vertikální kabelový kanál pro VX IT s 19" výška 2000mm, RAL9005</t>
  </si>
  <si>
    <t xml:space="preserve">PDU metered, 400V, 3PY, 16A, 42 Outlets: 36 x IEC-C13, 6 x IEC-C19,</t>
  </si>
  <si>
    <t xml:space="preserve">Input:IEC60309 16A, 11.1kVA, Inlet  metered, bottom-bottom feed, 0U, iX7 controller, 2 x USB-A, USB-B and sensor connection, high resolution LCD display, dimension 1780x52x43mm.</t>
  </si>
  <si>
    <t xml:space="preserve">SK dveřní systém 2000x800mm, hloubka racku 1200mm</t>
  </si>
  <si>
    <t xml:space="preserve">SK systém vedení vzduchu, čelní díl 800x855mm</t>
  </si>
  <si>
    <t xml:space="preserve">SK systém vedení vzduchu krajní díl. 800x855mm</t>
  </si>
  <si>
    <t xml:space="preserve">SK systém vedení vzduchu nad racky, středový díl, výška 855 mm, šířka 800mm</t>
  </si>
  <si>
    <t xml:space="preserve">Transport materiálu na stavbě</t>
  </si>
  <si>
    <t xml:space="preserve">Ekologická likvidace obalového materiálu</t>
  </si>
  <si>
    <t xml:space="preserve">R231-03976</t>
  </si>
  <si>
    <t xml:space="preserve">Kabelový žlab Merkur 2 300/50 (nosník součástí specifikace žlutý žlab)</t>
  </si>
  <si>
    <t xml:space="preserve">Spojka SZM1</t>
  </si>
  <si>
    <t xml:space="preserve">Kabelový kanál pro optickou kabeláž, 300 x 100mm, délka 2 metry, žlutý</t>
  </si>
  <si>
    <t xml:space="preserve">OptiWay rozbočka T OptiWay, v. 100mm, š. 300mm, žlutá</t>
  </si>
  <si>
    <t xml:space="preserve">Horizontální ohyb 90° OptiWay, v. 100mm, š. 300mm, žlutý</t>
  </si>
  <si>
    <t xml:space="preserve">Spojka, 300 x 100mm, žlutá</t>
  </si>
  <si>
    <t xml:space="preserve">Kabelový přímý přepad 100mm - spad, žlutá</t>
  </si>
  <si>
    <t xml:space="preserve">Spojka, 100 x 100mm, žlutá</t>
  </si>
  <si>
    <t xml:space="preserve">Vyústění, 100 x 100mm, žlutá</t>
  </si>
  <si>
    <t xml:space="preserve">Koncový kryt v. 100mm, š. 300mm, žlutý</t>
  </si>
  <si>
    <t xml:space="preserve">Vyústění v. 100mm, š. 300mm, žluté</t>
  </si>
  <si>
    <t xml:space="preserve">Montážní konzole pro žlab na závitovou tyč - žlutý žlab + drátěný žlab</t>
  </si>
  <si>
    <t xml:space="preserve">Nosník závitové tyče do stropu</t>
  </si>
  <si>
    <t xml:space="preserve">Závitová tyč</t>
  </si>
  <si>
    <t xml:space="preserve">Spojka záv. tyče 16mm</t>
  </si>
  <si>
    <t xml:space="preserve">Krytka závitové tyče</t>
  </si>
  <si>
    <t xml:space="preserve">Čepička</t>
  </si>
  <si>
    <t xml:space="preserve">Spojovací materiál a kotvící materiál ( šrouby, kotvy, matice a podložky )</t>
  </si>
  <si>
    <t xml:space="preserve">Kabelový svod KSM-GZ do racku</t>
  </si>
  <si>
    <t xml:space="preserve">Zpřístupnění a úprava stávajícíh kabelových tras</t>
  </si>
  <si>
    <t xml:space="preserve">Prostupy, jádrové vrtání</t>
  </si>
  <si>
    <t xml:space="preserve">R231-03977</t>
  </si>
  <si>
    <t xml:space="preserve">MK8 LCD klávesnice pro ústředny Galaxy Flex a Dimension</t>
  </si>
  <si>
    <t xml:space="preserve">G8P - Koncentrátor 8 zón + 4 PGM výstupy v plastovém krytu s</t>
  </si>
  <si>
    <t xml:space="preserve">P026-B - Modul systémového posilovacího zdroje 2,75A v kovov</t>
  </si>
  <si>
    <t xml:space="preserve">Akumulátor 12V/17Ah se šroubovými svorkami M5 a životností až 5 let, VdS</t>
  </si>
  <si>
    <t xml:space="preserve">Stropní duální PIR + MW detektor, dosah průměr 8m/360°, antimasking</t>
  </si>
  <si>
    <t xml:space="preserve">Držák čidla - stropní</t>
  </si>
  <si>
    <t xml:space="preserve">MAS303 - Čtyř drátový plastový polarizovaný magnetický konta</t>
  </si>
  <si>
    <t xml:space="preserve">RKZ111 - Plastová nízká propojovací krabice pro povrchovou m</t>
  </si>
  <si>
    <t xml:space="preserve">ART1490BZ - Signalizační "jumbo" LED dioda s bzučákem v plas</t>
  </si>
  <si>
    <t xml:space="preserve">OS365 - Venkovní zálohovaná siréna 110dB/1m, červený maják,</t>
  </si>
  <si>
    <t xml:space="preserve">Materiál pro propojení k EPS</t>
  </si>
  <si>
    <t xml:space="preserve">Relé 24V (časové) vč. patice a příslušenství</t>
  </si>
  <si>
    <t xml:space="preserve">Relé 12V  vč. patice a příslušenství</t>
  </si>
  <si>
    <t xml:space="preserve">Drobný a podružný instalační materiál</t>
  </si>
  <si>
    <t xml:space="preserve">Přepěťová ochrana</t>
  </si>
  <si>
    <t xml:space="preserve">Skříň plastová na povrch, 316x396x160, plné dveře, IP55</t>
  </si>
  <si>
    <t xml:space="preserve">Kabel metalický stíněný,  Cat.6A , 4-pair, LSZH, B2ca oranžový - napájení</t>
  </si>
  <si>
    <t xml:space="preserve">Kabel metalický stíněný,  Cat.6A , 4-pair, LSZH, B2ca o - data a ostatní kabeláž</t>
  </si>
  <si>
    <t xml:space="preserve">Kabel PRAFLADUR-J 3 X 2,5 P60- R</t>
  </si>
  <si>
    <t xml:space="preserve">Krabice s funkční schopností při požáru - nástěnná vč. keramické svorkovnice</t>
  </si>
  <si>
    <t xml:space="preserve">Plastová instalační lišta 40x20, bezhalogenová vč. příslušenství</t>
  </si>
  <si>
    <t xml:space="preserve">Příchytka kabelu vč. kotvy, funkční schopnost při požáru</t>
  </si>
  <si>
    <t xml:space="preserve">Programování a nastavení ústředny PZTS, funkční zkouška</t>
  </si>
  <si>
    <t xml:space="preserve">Revizní práce, měření, zpráva o výchozí kontrole a provozuschopnosti PZTS</t>
  </si>
  <si>
    <t xml:space="preserve">R231-03978</t>
  </si>
  <si>
    <t xml:space="preserve">Datová zásuvka pro 2x kystone vč. rámečku a krytky</t>
  </si>
  <si>
    <t xml:space="preserve">Datová zásuvka pro 1 kystone do parapetního žlabu</t>
  </si>
  <si>
    <t xml:space="preserve">Propojovací kabel 6A, stíněný, 2m</t>
  </si>
  <si>
    <t xml:space="preserve">Vyvazovací panel 1U</t>
  </si>
  <si>
    <t xml:space="preserve">Police do RACKu 1U, hloubka 450mm</t>
  </si>
  <si>
    <t xml:space="preserve">KOPOS KANÁL PARAPET PLAST PK 130X65 D 2M/6M</t>
  </si>
  <si>
    <t xml:space="preserve">Koncový kryt žlabu</t>
  </si>
  <si>
    <t xml:space="preserve">Kovový GRIP střední</t>
  </si>
  <si>
    <t xml:space="preserve">Krabice hluboká KPR</t>
  </si>
  <si>
    <t xml:space="preserve">Spolupráce s dodavatelem při zapojování a zkouškách</t>
  </si>
  <si>
    <t xml:space="preserve">R231-03997</t>
  </si>
  <si>
    <t xml:space="preserve">6x čtečka</t>
  </si>
  <si>
    <t xml:space="preserve">komunikační jednotka CK721</t>
  </si>
  <si>
    <t xml:space="preserve">S300-DIN-RDR8S</t>
  </si>
  <si>
    <t xml:space="preserve">1x S300-DIN-I32O16</t>
  </si>
  <si>
    <t xml:space="preserve">Switch 24 port vč. SFP</t>
  </si>
  <si>
    <t xml:space="preserve">Krabice KU68 – 10ks</t>
  </si>
  <si>
    <t xml:space="preserve">CYSY 2x1.5</t>
  </si>
  <si>
    <t xml:space="preserve">1x batery zdroj 12V 15A</t>
  </si>
  <si>
    <t xml:space="preserve">1x baterie 12V 17Ah</t>
  </si>
  <si>
    <t xml:space="preserve">1x batery zdroj 24V 10A</t>
  </si>
  <si>
    <t xml:space="preserve">2x baterie 12V 32Ah</t>
  </si>
  <si>
    <t xml:space="preserve">1xPlechová skřín s dinlištou 800x600x260</t>
  </si>
  <si>
    <t xml:space="preserve">2xPlechová skřín 500x400x260 (pro batery zdroje)</t>
  </si>
  <si>
    <t xml:space="preserve">1x Programování</t>
  </si>
  <si>
    <t xml:space="preserve">1x instalaci</t>
  </si>
  <si>
    <t xml:space="preserve">Optická vana 19", prázdná, výsuvná, výška 2U vč. čela</t>
  </si>
  <si>
    <t xml:space="preserve">Optická kazeta pro 24 svárů, včetně držáků svárů</t>
  </si>
  <si>
    <t xml:space="preserve">Ochrana optického sváru 60mm</t>
  </si>
  <si>
    <t xml:space="preserve">Spojka LC, duplexní, SM</t>
  </si>
  <si>
    <t xml:space="preserve">Spojka E2000, simplexní, SM</t>
  </si>
  <si>
    <t xml:space="preserve">Pigtail E2000, 9/125, délka 2 m</t>
  </si>
  <si>
    <t xml:space="preserve">Pigtail LC, 9/125, délka 2 m</t>
  </si>
  <si>
    <t xml:space="preserve">Univerzální FO kabel 48x(4x12vl) 9/125µm OS2, B2ca s1a,d1,a1, odol. proti hlodavcům</t>
  </si>
  <si>
    <t xml:space="preserve">Opt. propoj. kabel duplex, LC-LC 9/125 um OS1, délka 2m</t>
  </si>
  <si>
    <t xml:space="preserve">Opt. propoj. kabel duplex, E2000-E2000, 9/125 um OS1, délka 2m</t>
  </si>
  <si>
    <t xml:space="preserve">Podružný a drobný instalační materiál</t>
  </si>
  <si>
    <t xml:space="preserve">MM/SM-SPLzlomení, svaření MM/S vlákna na vlák./kab. pig-tail</t>
  </si>
  <si>
    <t xml:space="preserve">Změna využití a stavební úpravy stávajícího objektu garáží na serverovnu
v areálu Univerzity Karlovy, Matematicko-fyzikální fakulty
V Holešovičkách 2/747, 180 00 Praha 8</t>
  </si>
  <si>
    <t xml:space="preserve">Servervovna</t>
  </si>
  <si>
    <t xml:space="preserve">D.1.4.2 - Vzduchotechnika a chlazení - etapa I.</t>
  </si>
  <si>
    <t xml:space="preserve">Univerzita Karlova, Matematicko-fyzikální fakulta
Sídlo: Ovocný trh 560/5, 116 36 Praha 1
Adresa: Ke Karlovu 2027/3, 121 16 Praha 2</t>
  </si>
  <si>
    <t xml:space="preserve">Ing. David Staněk</t>
  </si>
  <si>
    <t xml:space="preserve">J.cena [CZK]</t>
  </si>
  <si>
    <t xml:space="preserve">Cena celkem [CZK]</t>
  </si>
  <si>
    <t xml:space="preserve">Cenová soustava</t>
  </si>
  <si>
    <t xml:space="preserve">Serverovna</t>
  </si>
  <si>
    <t xml:space="preserve">1.1, 1.2, 1.3, 1.4</t>
  </si>
  <si>
    <t xml:space="preserve">Klimatizační jednotka nástřešní vzduch/vzduch s kompresorovým chlazením a freecoolingem, cena včetně zprovoznění a MaR.</t>
  </si>
  <si>
    <t xml:space="preserve">Technickou specifikaci viz. technická specifikace (D.1.4.2-02_TSZ) a tabulka zařízení (D.1.4.2-03_TabZ);
Chladicí výkon: 71 kW
Vzduchový výkon: 15 000 m3/h</t>
  </si>
  <si>
    <t xml:space="preserve">Kompaktní odvlhčovač integrovaný do jednotky</t>
  </si>
  <si>
    <t xml:space="preserve">Kompaktní zvlhčovač integrovaný do jednotky</t>
  </si>
  <si>
    <t xml:space="preserve">Nosná rámová konstrukce pod klimatizační jednotku, upevněna do nosné části střešní konstrukce, včetně montáže</t>
  </si>
  <si>
    <t xml:space="preserve">Montáž klimatizační jednotky, osazení na rámovou konstrukci na střechu, včetně připravení prostupu s manžetou na sání a výfuk do objektu</t>
  </si>
  <si>
    <t xml:space="preserve">Odstranění zakrytí prostupů v protipožárním stropě pro VZT</t>
  </si>
  <si>
    <t xml:space="preserve">Odstranění a zakrytí prostupů VZT střešním pláštěm a následné opracování prvků VZT do střešeního pláště</t>
  </si>
  <si>
    <t xml:space="preserve">Drobné stavební přípomoce </t>
  </si>
  <si>
    <t xml:space="preserve">35t jeřáb</t>
  </si>
  <si>
    <t xml:space="preserve">Přistavení</t>
  </si>
  <si>
    <t xml:space="preserve">Jeřábnické práce včetně signalisty</t>
  </si>
  <si>
    <t xml:space="preserve">hod</t>
  </si>
  <si>
    <t xml:space="preserve">Vazači nájezd</t>
  </si>
  <si>
    <t xml:space="preserve">Vazači práce</t>
  </si>
  <si>
    <t xml:space="preserve">Technická místnost</t>
  </si>
  <si>
    <t xml:space="preserve">2.1, 2.2</t>
  </si>
  <si>
    <t xml:space="preserve">Vnitřní kanálová jednotka - dodávka včetně spojovacího, kotvícího a montážního materiálu; rozměr a chladící výkon viz tabulku zařízení, resp. technickou specifikaci</t>
  </si>
  <si>
    <t xml:space="preserve">Technickou specifikaci viz. technická specifikace (D.1.4.2-02_TSZ) a tabulka zařízení (D.1.4.2-03_TabZ); součásti dodávky dle technické specifikace kabelový ovládač a modul sledování chod / porucha a součásti kanálové jednotky bude i čerpadlo kondenzátu</t>
  </si>
  <si>
    <t xml:space="preserve">Montáž vnitřní kanálové jednotky</t>
  </si>
  <si>
    <t xml:space="preserve">3.1, 3.2</t>
  </si>
  <si>
    <t xml:space="preserve">Venkovní vzduchem chlazená kondenzační jednotka - dodávka včetně spojovacího, kotvícího a montážního materiálu; rozměr a chladící výkon viz technickou specifikaci</t>
  </si>
  <si>
    <t xml:space="preserve">Technickou specifikaci viz. technická specifikace (D.1.4.2-02_TSZ) a tabulka zařízení (D.1.4.2-03_TabZ); součásti dodávky dle technické specifikace i betónové kostky včetně fólie pro uložení venkovních kondenzačních jednotek na střeše objektu </t>
  </si>
  <si>
    <t xml:space="preserve">Montáž venkovní vzduchem chlazené kondenzační jednotky</t>
  </si>
  <si>
    <r>
      <rPr>
        <sz val="9"/>
        <rFont val="Arial CE"/>
        <family val="2"/>
        <charset val="238"/>
      </rPr>
      <t xml:space="preserve">Cu potrubí určené pro systém klimatizací; rozměr </t>
    </r>
    <r>
      <rPr>
        <sz val="9"/>
        <rFont val="Arial"/>
        <family val="2"/>
        <charset val="238"/>
      </rPr>
      <t xml:space="preserve">Ø12,7 </t>
    </r>
    <r>
      <rPr>
        <sz val="9"/>
        <rFont val="Arial CE"/>
        <family val="2"/>
        <charset val="238"/>
      </rPr>
      <t xml:space="preserve">mm; tloušťka stěny 0,8 mm včetně tvarovek</t>
    </r>
  </si>
  <si>
    <r>
      <rPr>
        <sz val="9"/>
        <rFont val="Arial CE"/>
        <family val="2"/>
        <charset val="238"/>
      </rPr>
      <t xml:space="preserve">Cu potrubí určené pro systém klimatizací; rozměr </t>
    </r>
    <r>
      <rPr>
        <sz val="9"/>
        <rFont val="Arial"/>
        <family val="2"/>
        <charset val="238"/>
      </rPr>
      <t xml:space="preserve">Ø28,7 </t>
    </r>
    <r>
      <rPr>
        <sz val="9"/>
        <rFont val="Arial CE"/>
        <family val="2"/>
        <charset val="238"/>
      </rPr>
      <t xml:space="preserve">mm; tloušťka stěny 1,0 mm včetně tvarovek</t>
    </r>
  </si>
  <si>
    <t xml:space="preserve">Měděné potrubí určené pro chlazení, klimatizace; vyrobeno dle DIN 8905 (obsah Cu 99,93%); konce uzavřené, případně utěsněné; možné použít tvrdé trubky F22 (R220) - provedení ve svitcích, resp. tvrdé trubky F36 (R290) - provedení v tyčích; dodávka včetně instalačního, montážního, kotvícího a spojovacího materiálu</t>
  </si>
  <si>
    <t xml:space="preserve">Montáž měděného potrubí</t>
  </si>
  <si>
    <t xml:space="preserve">Popisné štítky v souladu s ČSN</t>
  </si>
  <si>
    <t xml:space="preserve">Tepelná izolace s vysokým difúzním odporem; tloušťka izolace 13mm - určena pro Cu potrubí Ø12,7mm</t>
  </si>
  <si>
    <t xml:space="preserve">Tepelná izolace s vysokým difúzním odporem; tloušťka izolace 13mm - určena pro Cu potrubí Ø28,7mm</t>
  </si>
  <si>
    <r>
      <rPr>
        <sz val="8"/>
        <color rgb="FF7030A0"/>
        <rFont val="Arial CE"/>
        <family val="2"/>
        <charset val="238"/>
      </rPr>
      <t xml:space="preserve">Tepelná izolace ve vnitřním prostředí na bázi kaučuku s vysokým difúzním odporem </t>
    </r>
    <r>
      <rPr>
        <sz val="7"/>
        <color rgb="FF7030A0"/>
        <rFont val="Arial"/>
        <family val="2"/>
        <charset val="238"/>
      </rPr>
      <t xml:space="preserve">μ</t>
    </r>
    <r>
      <rPr>
        <sz val="7"/>
        <color rgb="FF7030A0"/>
        <rFont val="Calibri"/>
        <family val="2"/>
        <charset val="238"/>
      </rPr>
      <t xml:space="preserve">≥</t>
    </r>
    <r>
      <rPr>
        <sz val="7"/>
        <color rgb="FF7030A0"/>
        <rFont val="Arial CE"/>
        <family val="2"/>
        <charset val="238"/>
      </rPr>
      <t xml:space="preserve">7000 dle EN 12086 (DIN 52615); Tepelnou izolaci ve venkovním prostředí na bázi kaučku s vysokým difúzním odporem μ≥7000 dle EN 12086 (DIN 52615) opatřit vrstvou na ochranu před UV zářením a ochranou před mechanickým poškozením</t>
    </r>
  </si>
  <si>
    <t xml:space="preserve">Montáž tepelné izolace</t>
  </si>
  <si>
    <t xml:space="preserve">Potrubí pro odvod kondenzátu plastové DN25</t>
  </si>
  <si>
    <t xml:space="preserve">Topný kabel pro potrubí odvodu kondenzátu</t>
  </si>
  <si>
    <t xml:space="preserve">Elektrický topný samoregulační kabel o výkonu 9 W/m, topná délka 1 m + min. 2 m připojení napájení</t>
  </si>
  <si>
    <t xml:space="preserve">Komunikační kabel mezi vnitřní a venkovní jednotkou - viz instalační manuály zařízení</t>
  </si>
  <si>
    <t xml:space="preserve">Vákuování potrubí</t>
  </si>
  <si>
    <t xml:space="preserve">Tlakové zkoušky potrubí dusíkem dle národních norem ČSN</t>
  </si>
  <si>
    <t xml:space="preserve">Zprovoznění chladícího okruhu</t>
  </si>
  <si>
    <t xml:space="preserve">Dodateční množství chladiva - R32</t>
  </si>
  <si>
    <t xml:space="preserve">kg</t>
  </si>
  <si>
    <t xml:space="preserve">V jednotce je předplněné množství chladiva v dostatečné míře</t>
  </si>
  <si>
    <t xml:space="preserve">Plechový žlab pro vedení Cu potrubí ve venkovním prostoru včetně víka žlabu</t>
  </si>
  <si>
    <t xml:space="preserve">Předpokládaný rozměr žlabu 250x100x1,25mm včetně tvarovek; ve žlabu vést všechny vedení pro chlazenítechnologické místnosti</t>
  </si>
  <si>
    <t xml:space="preserve">Odvod kondenzátu z vnitřních kanálových jednotek - odtoková hadice od vnitřních jednotek systému chlazení a vytvoření stoupacího potrubí s výškou max. 625mm, vývod na střechu</t>
  </si>
  <si>
    <t xml:space="preserve">Provozní zkouška zařízení, včetně zaregulování systému, včetně propojení se systémem monitoring</t>
  </si>
  <si>
    <t xml:space="preserve">Pomocné pracovní lešení</t>
  </si>
  <si>
    <t xml:space="preserve">Hygienické větrání</t>
  </si>
  <si>
    <t xml:space="preserve">Centrální vzduchotechnická jednotka podstropní - dodávka včetně spojovacího, kotvícího a montážního materiálu; rozměr a chladící výkon viz tabulku zařízení, resp. technickou specifikaci</t>
  </si>
  <si>
    <t xml:space="preserve">Technickou specifikaci viz. technická specifikace (D.1.4.2-02_TSZ) a tabulka zařízení (D.1.4.2-03_TabZ); součásti dodávky dle technické specifikace kabelový ovládač a modul sledování chod / porucha.</t>
  </si>
  <si>
    <t xml:space="preserve">Elektrický potrubní předehřev</t>
  </si>
  <si>
    <t xml:space="preserve">Technickou specifikaci viz. technická specifikace (D.1.4.2-02_TSZ) a tabulka zařízení (D.1.4.2-03_TabZ)</t>
  </si>
  <si>
    <t xml:space="preserve">Montáž vzduchotechnické jednotky</t>
  </si>
  <si>
    <r>
      <rPr>
        <sz val="9"/>
        <rFont val="Arial CE"/>
        <family val="2"/>
        <charset val="238"/>
      </rPr>
      <t xml:space="preserve">Potrubí z oboustranně pozinkového plechu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160 o tl. Plechu 0,45 mm vedené v třídě těsnosti "B"</t>
    </r>
  </si>
  <si>
    <t xml:space="preserve">Montáž vzduchotechnického potrubí</t>
  </si>
  <si>
    <t xml:space="preserve">Tepelná izolace z minerální vaty o tl. Min. 40 mm pro kruhové potrubí Ø160</t>
  </si>
  <si>
    <t xml:space="preserve">Montáž tepelné izolace na VZT potrubí</t>
  </si>
  <si>
    <r>
      <rPr>
        <sz val="9"/>
        <rFont val="Arial CE"/>
        <family val="2"/>
        <charset val="238"/>
      </rPr>
      <t xml:space="preserve">Sací přechodová tvarovka se servopohonem (uzavíratelná) ovládaná 24V, rozměr tvarovky 350x350x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160 mm</t>
    </r>
  </si>
  <si>
    <t xml:space="preserve">Montáž přechodové tvarovky</t>
  </si>
  <si>
    <t xml:space="preserve">Montáž včetně vyplnění prostoru prostupu tepelnou izolací z minerální vaty, včetně elektrického napájení a ovládání</t>
  </si>
  <si>
    <t xml:space="preserve">Protidešťová žaluzie na sání o rozměrech 350x350 mm</t>
  </si>
  <si>
    <t xml:space="preserve">Montáž protidešťové žaluzie</t>
  </si>
  <si>
    <r>
      <rPr>
        <sz val="9"/>
        <rFont val="Arial CE"/>
        <family val="2"/>
        <charset val="238"/>
      </rPr>
      <t xml:space="preserve">Výfukový kus délky 300 mm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 160 mm, včetně mříže proti ptactvu</t>
    </r>
  </si>
  <si>
    <t xml:space="preserve">Montáž výfukového kusu, včetně vyplnění prostoru prostupu tepelnou izolací z minerální vaty</t>
  </si>
  <si>
    <t xml:space="preserve">Montáž včetně vyplnění prostoru prostupu tepelnou izolací z minerální vaty</t>
  </si>
  <si>
    <r>
      <rPr>
        <sz val="9"/>
        <rFont val="Arial CE"/>
        <family val="2"/>
        <charset val="238"/>
      </rPr>
      <t xml:space="preserve">Dýza kruhová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160 mm z hliníkové slitiny</t>
    </r>
  </si>
  <si>
    <r>
      <rPr>
        <sz val="9"/>
        <rFont val="Arial CE"/>
        <family val="2"/>
        <charset val="238"/>
      </rPr>
      <t xml:space="preserve">Odtahová mřížka jednořadá z pozinkového plechu o rozměrech 725x75 mm; Aef = 0,027 m</t>
    </r>
    <r>
      <rPr>
        <vertAlign val="superscript"/>
        <sz val="9"/>
        <rFont val="Arial CE"/>
        <family val="2"/>
        <charset val="238"/>
      </rPr>
      <t xml:space="preserve">2</t>
    </r>
    <r>
      <rPr>
        <sz val="9"/>
        <rFont val="Arial CE"/>
        <family val="2"/>
        <charset val="238"/>
      </rPr>
      <t xml:space="preserve"> na kruhové potrubí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 160 mm</t>
    </r>
  </si>
  <si>
    <t xml:space="preserve">Montáž koncového prvku, včetně zaregulování</t>
  </si>
  <si>
    <r>
      <rPr>
        <sz val="9"/>
        <rFont val="Arial CE"/>
        <family val="2"/>
        <charset val="238"/>
      </rPr>
      <t xml:space="preserve">Požární klapka s havarijní funkcí (bez napětí zavřeno) určena do kruhového potrubí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2"/>
        <charset val="238"/>
      </rPr>
      <t xml:space="preserve"> 160 mm. Maximální doba zavírání 30 s. Napájení 230 V.</t>
    </r>
  </si>
  <si>
    <t xml:space="preserve">Montáž požární klapky</t>
  </si>
  <si>
    <t xml:space="preserve">Montáž včetně vyplnění prostoru okolo klapky požární ucpávkou, včetně elektrického propojení</t>
  </si>
  <si>
    <t xml:space="preserve">Požární klapka s havarijní funkcí (bez napětí zavřeno) o rozměru 200 x 100 mm. Maximální doba zavírání 30 s. Napájení 230 V.</t>
  </si>
  <si>
    <t xml:space="preserve">Odstranění zakrytí prostupů mezi hranicemi požárních úseků, včetně prostupů pro přetlakové klapky a následné opravení fasády</t>
  </si>
  <si>
    <t xml:space="preserve">Jedná se o 2 prostupy pro VZT potrubí s následným osazením požární klapky, 2 prostupy pro větrací otvory s následným osazením požární klapky, 2 prostupy pro vedení rozvodů vody (příprava pro etapu 2) a 2 prostupy do exteriéru pro VZT potrubí</t>
  </si>
  <si>
    <t xml:space="preserve">Skladový prostor</t>
  </si>
  <si>
    <t xml:space="preserve">Fasádní mřížka pro prostup 100x100 mm, včetně montáže</t>
  </si>
  <si>
    <t xml:space="preserve">Síť proti ptactvu, 100x100mm, včetně montáže</t>
  </si>
  <si>
    <t xml:space="preserve">Změna využití a stavební úpravy stávajícího objektu garáží na serverovnu v areálu Univerzity Karlovy, Matematicko-fyzikální fakulty</t>
  </si>
  <si>
    <t xml:space="preserve">D.1.4.3 - Stabilní hasící zařízení (GHZ)</t>
  </si>
  <si>
    <t xml:space="preserve">Č. p.</t>
  </si>
  <si>
    <t xml:space="preserve">Mn.</t>
  </si>
  <si>
    <t xml:space="preserve">Měr. Jed.</t>
  </si>
  <si>
    <t xml:space="preserve">Jed. cena v Kč</t>
  </si>
  <si>
    <t xml:space="preserve">Celková              cena v Kč</t>
  </si>
  <si>
    <t xml:space="preserve">Poznámka </t>
  </si>
  <si>
    <t xml:space="preserve">STROJNÍ ČÁST GHZ</t>
  </si>
  <si>
    <t xml:space="preserve">1.1</t>
  </si>
  <si>
    <t xml:space="preserve">Ocelová tlaková nádoba bezešvá 140 l, 42 bar, materiál uhlíková ocel, Ø 360 mm, vertikální instalace</t>
  </si>
  <si>
    <t xml:space="preserve">1.2</t>
  </si>
  <si>
    <t xml:space="preserve">Vypouštěcí flexi hadice 1 1/2" 42 bar</t>
  </si>
  <si>
    <t xml:space="preserve">1.3</t>
  </si>
  <si>
    <t xml:space="preserve">Hasivo FK-5-1-12 při koncentraci 5,6% dle normy ČSN EN 15004-2</t>
  </si>
  <si>
    <t xml:space="preserve">1.4</t>
  </si>
  <si>
    <t xml:space="preserve">Uchycení láhve ke zdi pomocí montážní obruče</t>
  </si>
  <si>
    <t xml:space="preserve">1.5</t>
  </si>
  <si>
    <t xml:space="preserve">Pilotní láhev 3 l včetně elektricky ovládaného ventilu, 75 bar, materiál ocel, IP65, U=24V, I=0,5A</t>
  </si>
  <si>
    <t xml:space="preserve">1.6</t>
  </si>
  <si>
    <t xml:space="preserve">Kontaktní manometr na hasicí láhví, rozsah 0-100 bar, s propojovacím kabelem</t>
  </si>
  <si>
    <t xml:space="preserve">1.7</t>
  </si>
  <si>
    <t xml:space="preserve">Propojovací flexibilní hadice 1/4´´, délka 700 mm, maximální pracovní tlak 366 bar</t>
  </si>
  <si>
    <t xml:space="preserve">1.8</t>
  </si>
  <si>
    <t xml:space="preserve">Propojovací flexibilní hadice 1/4´´, délka 1500 mm, maximální pracovní tlak 366 bar</t>
  </si>
  <si>
    <t xml:space="preserve">1.9</t>
  </si>
  <si>
    <t xml:space="preserve">Sběrné potrubí DN 40 pro připojení 2 láhví, provozní tlak 42 bar, včetně připojovacích zpětných klapek</t>
  </si>
  <si>
    <t xml:space="preserve">1.10</t>
  </si>
  <si>
    <t xml:space="preserve">Tryska s připojením na potrubí DN 32, materiál mosaz</t>
  </si>
  <si>
    <t xml:space="preserve">1.11</t>
  </si>
  <si>
    <t xml:space="preserve">Pozinkované ocelové rozvodné potrubí DN 40, 60 bar,  vnější průměr 48,5 mm, tloušťka stěny 3,2 mm</t>
  </si>
  <si>
    <t xml:space="preserve">1.12</t>
  </si>
  <si>
    <t xml:space="preserve">Pozinkované ocelové rozvodné potrubí DN 32, 60 bar,  vnější průměr 42,4 mm, tloušťka stěny 3,2 mm</t>
  </si>
  <si>
    <t xml:space="preserve">1.13</t>
  </si>
  <si>
    <t xml:space="preserve">Koleno DN 40</t>
  </si>
  <si>
    <t xml:space="preserve">1.14</t>
  </si>
  <si>
    <t xml:space="preserve">Koleno DN 32</t>
  </si>
  <si>
    <t xml:space="preserve">1.15</t>
  </si>
  <si>
    <t xml:space="preserve">T-kus DN 40</t>
  </si>
  <si>
    <t xml:space="preserve">1.16</t>
  </si>
  <si>
    <t xml:space="preserve">T-kus DN 32</t>
  </si>
  <si>
    <t xml:space="preserve">1.17</t>
  </si>
  <si>
    <t xml:space="preserve">Zátka DN 32</t>
  </si>
  <si>
    <t xml:space="preserve">1.18</t>
  </si>
  <si>
    <t xml:space="preserve">Vsuvka DN 32</t>
  </si>
  <si>
    <t xml:space="preserve">1.19</t>
  </si>
  <si>
    <t xml:space="preserve">Redukce DN 40 - DN 32</t>
  </si>
  <si>
    <t xml:space="preserve">1.20</t>
  </si>
  <si>
    <t xml:space="preserve">Uchycení potrubí - Konzole lištová délka 300 mm včetně šroubů a závitových tyčí</t>
  </si>
  <si>
    <t xml:space="preserve">1.21</t>
  </si>
  <si>
    <t xml:space="preserve">Uchycení potrubí - Objímka DN 40 pro upevnění potrubí</t>
  </si>
  <si>
    <t xml:space="preserve">1.22</t>
  </si>
  <si>
    <t xml:space="preserve">Uchycení potrubí - Objímka DN 32 pro upevnění potrubí</t>
  </si>
  <si>
    <t xml:space="preserve">1.23</t>
  </si>
  <si>
    <t xml:space="preserve">Samotížná přetlaková klapka obousměrná, rozměr 500x500 mm, včetně venkovního krytu proti povětrnostním vlivům a vnitřní ochrané mřížky, např. Apreco SGV-0505</t>
  </si>
  <si>
    <t xml:space="preserve">ELEKTRICKÁ ČÁST GHZ</t>
  </si>
  <si>
    <t xml:space="preserve">2.1</t>
  </si>
  <si>
    <t xml:space="preserve">Ústředna GHZ, certifikovaná pro použití s hasicími systémy</t>
  </si>
  <si>
    <t xml:space="preserve">2.2</t>
  </si>
  <si>
    <t xml:space="preserve">Akumulátor 12V, 7Ah</t>
  </si>
  <si>
    <t xml:space="preserve">2.3</t>
  </si>
  <si>
    <t xml:space="preserve">Krabice rozhraní GHZ/EPS </t>
  </si>
  <si>
    <t xml:space="preserve">2.4</t>
  </si>
  <si>
    <t xml:space="preserve">Opticko kouřový hlásič</t>
  </si>
  <si>
    <t xml:space="preserve">2.5</t>
  </si>
  <si>
    <t xml:space="preserve">Patice opticko kouřového hlásiče</t>
  </si>
  <si>
    <t xml:space="preserve">2.6</t>
  </si>
  <si>
    <t xml:space="preserve">Spouštěcí tlačítko GHZ (žluté)</t>
  </si>
  <si>
    <t xml:space="preserve">2.7</t>
  </si>
  <si>
    <t xml:space="preserve">Blokovací tlačítko GHZ (modré)</t>
  </si>
  <si>
    <t xml:space="preserve">2.8</t>
  </si>
  <si>
    <t xml:space="preserve">Siréna IP54, barva červená, hlasitost v 1m 100dB, ø93 mm, výška75 mm </t>
  </si>
  <si>
    <t xml:space="preserve">2.9</t>
  </si>
  <si>
    <t xml:space="preserve">Siréna s majákem IP54, barva červená, frekvence 60/minutu, hlasitost v 1m 100dB, ø93 mm, výška 121 mm </t>
  </si>
  <si>
    <t xml:space="preserve">2.10</t>
  </si>
  <si>
    <t xml:space="preserve">Varovný signalizační panel</t>
  </si>
  <si>
    <t xml:space="preserve">2.11</t>
  </si>
  <si>
    <t xml:space="preserve">Uzemnění systému GHZ</t>
  </si>
  <si>
    <t xml:space="preserve">2.12</t>
  </si>
  <si>
    <t xml:space="preserve">Kabel B2ca s1, d0 typ 1x2x0,8</t>
  </si>
  <si>
    <t xml:space="preserve">2.13</t>
  </si>
  <si>
    <t xml:space="preserve">Montážní a závěsný materiál</t>
  </si>
  <si>
    <t xml:space="preserve">OSTATNÍ</t>
  </si>
  <si>
    <t xml:space="preserve">3.1</t>
  </si>
  <si>
    <t xml:space="preserve">Montáž strojní části GHZ</t>
  </si>
  <si>
    <t xml:space="preserve">3.2</t>
  </si>
  <si>
    <t xml:space="preserve">Montáž elektrické části GHZ</t>
  </si>
  <si>
    <t xml:space="preserve">3.3</t>
  </si>
  <si>
    <t xml:space="preserve">Tlaková zkouška potrubních tras</t>
  </si>
  <si>
    <t xml:space="preserve">3.4</t>
  </si>
  <si>
    <t xml:space="preserve">Zprovoznění, programování, individuální vyzkoušení</t>
  </si>
  <si>
    <t xml:space="preserve">3.5</t>
  </si>
  <si>
    <t xml:space="preserve">Výchozí kontrola provozuschopnosti a zkouška činnosti</t>
  </si>
  <si>
    <t xml:space="preserve">3.6</t>
  </si>
  <si>
    <t xml:space="preserve">Zaškolení obsluhy a provozu</t>
  </si>
  <si>
    <t xml:space="preserve">3.7</t>
  </si>
  <si>
    <t xml:space="preserve">Přesun materiálů, ostatní náklady</t>
  </si>
  <si>
    <t xml:space="preserve">3.8</t>
  </si>
  <si>
    <t xml:space="preserve">Zkouška integrity místnosti (Door fan test)</t>
  </si>
  <si>
    <t xml:space="preserve">3.9</t>
  </si>
  <si>
    <t xml:space="preserve">Dokumentace skutečného provedení stavby</t>
  </si>
  <si>
    <t xml:space="preserve">CENA CELKEM</t>
  </si>
  <si>
    <t xml:space="preserve">modul pro UPS</t>
  </si>
  <si>
    <t xml:space="preserve">1-CXKH-R 5x2,5</t>
  </si>
  <si>
    <t xml:space="preserve">1-CXKH-R 5x4</t>
  </si>
  <si>
    <t xml:space="preserve">1-CXKH-R 5x6</t>
  </si>
  <si>
    <t xml:space="preserve">1-CXKH-R 5x70</t>
  </si>
  <si>
    <t xml:space="preserve">Programování SW pro nadřazené řizení chlazení</t>
  </si>
  <si>
    <t xml:space="preserve">D.1.4.2 - Vzduchotechnika a chlazení - etapa II</t>
  </si>
  <si>
    <t xml:space="preserve">01.04.2024 (R2 08.2024)</t>
  </si>
  <si>
    <t xml:space="preserve">Etapa II</t>
  </si>
  <si>
    <t xml:space="preserve">Vodní chlazení IT</t>
  </si>
  <si>
    <t xml:space="preserve">V případě osazení technologie na střeše v etapě 1 současně s technologií z etapy 2 je možné snížit náklady na jeřáb a jeřábnické práce</t>
  </si>
  <si>
    <t xml:space="preserve">Zařízení</t>
  </si>
  <si>
    <t xml:space="preserve">8.1</t>
  </si>
  <si>
    <t xml:space="preserve">Chiller se šroubovým kompresorem a s vodou chlazeným kondenzátorem</t>
  </si>
  <si>
    <t xml:space="preserve">Montáž chilleru, včetně veškerého přislušenství pro provoz chilleru</t>
  </si>
  <si>
    <t xml:space="preserve">Technickou specifikaci viz. Technická zpráva (D.1.4.2-01_TZ), technická specifikace (D.1.4.2-02_TSZ) a tabulka zařízení (D.1.4.2-03_TabZ);
Chladicí výkon: 270 kW
Teplota kapaliny na výparníku: 18/13 °C
Teplota kapaliny na kondenzátoru: 45/55 °C</t>
  </si>
  <si>
    <t xml:space="preserve">9.1, 9.2</t>
  </si>
  <si>
    <r>
      <rPr>
        <sz val="9"/>
        <rFont val="Arial CE"/>
        <family val="0"/>
        <charset val="1"/>
      </rPr>
      <t xml:space="preserve">Suchý chladič pro chlazení serverovny; Q= 135 kW; průtok 35% směs propylenglykolu a vody 13,69 m3/h, tlaková ztráta 48 kPa (při freecoolingu), Q=180 kW; průtok 16,43 m</t>
    </r>
    <r>
      <rPr>
        <vertAlign val="superscript"/>
        <sz val="9"/>
        <rFont val="Arial CE"/>
        <family val="0"/>
        <charset val="238"/>
      </rPr>
      <t xml:space="preserve">3</t>
    </r>
    <r>
      <rPr>
        <sz val="9"/>
        <rFont val="Arial CE"/>
        <family val="0"/>
        <charset val="1"/>
      </rPr>
      <t xml:space="preserve">/h, tlaková ztráta 80 kPa (při DX chlazení) ; ventilátory s EC motorem; LpA= 57 dB v 10 metrech; rozměry DxŠxV = 3040 x 1641 x 1438 mm; hmotnost 619 kg (operativní); sledování stavu chod / porucha; navařovací příruby a protipříruby PN16 s těsněním včetně montáže na místo instalace a uvedení do provozu; dodávka včetně antivibračních prvků</t>
    </r>
  </si>
  <si>
    <t xml:space="preserve">Montáž suchého chladiče na střeše objektu, včetně montáže a propojení s veškerým příslučenstvím suchého chladiče</t>
  </si>
  <si>
    <t xml:space="preserve">Suchý chladič musí splňovat veškeré technické náležitosti specifikované v projektové dokumentaci (technická zpráva, tabulka zařízení, technická specifikace a výkresový dokumentace)</t>
  </si>
  <si>
    <t xml:space="preserve">10.1</t>
  </si>
  <si>
    <t xml:space="preserve">Deskový výměník mezi vodním okruhem chilleru (studená strana) a okruhem k CDU s 35 PPG směsí (teplá strana)</t>
  </si>
  <si>
    <t xml:space="preserve">Montáž deskového výměníku, včetně přirub a protipřirub</t>
  </si>
  <si>
    <t xml:space="preserve">Technickou specifikaci viz. Technická zpráva (D.1.4.2-01_TZ), technická specifikace (D.1.4.2-02_TSZ) a tabulka zařízení (D.1.4.2-03_TabZ);
Přenášený výkon: 270 kW
Teplá strana:
Průtok kapaliny: 27,757 m3/h, tlaková ztráta: 19,63 kPa, teplotní spád 41/29 °C
Studená strana:
Průtok kapaliny : 48,96 m3/h, tlaková ztráta: 19,82 kPa, teplotní spád 13/18 °C</t>
  </si>
  <si>
    <t xml:space="preserve">10.2</t>
  </si>
  <si>
    <t xml:space="preserve">Deskový výměník pro ZZT, teplá strana - PPG směs 35%, studená strana - voda</t>
  </si>
  <si>
    <t xml:space="preserve">Technickou specifikaci viz. Technická zpráva (D.1.4.2-01_TZ), technická specifikace (D.1.4.2-02_TSZ) a tabulka zařízení (D.1.4.2-03_TabZ);
Přenášený výkon: 270 kW
Teplá strana:
Průtok kapaliny: 31,92 m3/h, tlaková ztráta: max. 20,0 kPa, teplotní spád 55/45 °C
Studená strana:
dle požadovaného průtoku / teplotního spádu na straně odběru tepla
Strana za DV na straně vody není v tomto projektu dále řešena - bude řešena individuálně investorem</t>
  </si>
  <si>
    <t xml:space="preserve">11.1, 11.2</t>
  </si>
  <si>
    <t xml:space="preserve">Jednostupňové suchoběžné odstředivé čerpadlo v provedení INLINE montáže do chladícího okruhu, vč. protipřírub, atd. DN50; Q = 28,0 m3/h;  dopravní výška = 36 m;  5,5 kW; 10,3 A;  400 V - dodávka s kompletním příslušenstvím (spojovací, kotvící, těsnící a montážní materiál), čerpadlo bude obsahovat integrovaný frekvenční měnič</t>
  </si>
  <si>
    <t xml:space="preserve">Montáž oběhového čerpadla</t>
  </si>
  <si>
    <t xml:space="preserve">Oběhové čerpadlo musí splňovat veškeré technické náležitosti specifikované v projektové dokumentaci (technická zpráva, tabulka zařízení, technická specifikace a výkresový dokumentace)</t>
  </si>
  <si>
    <t xml:space="preserve">11.3</t>
  </si>
  <si>
    <t xml:space="preserve">Jednostupňové suchoběžné odstředivé čerpadlo v provedení INLINE montáže do chladícího okruhu, vč. protipřírub, atd. DN50; Q = 32,0 m3/h;  dopravní výška = 26,3 m;  5,5 kW; 10,3 A;  400 V - dodávka s kompletním příslušenstvím (spojovací, kotvící, těsnící a montážní materiál), čerpadlo bude obsahovat integrovaný frekvenční měnič</t>
  </si>
  <si>
    <t xml:space="preserve">11.4</t>
  </si>
  <si>
    <t xml:space="preserve">Jednostupňové suchoběžné odstředivé čerpadlo v provedení INLINE montáže do chladícího okruhu, vč. protipřírub, atd. DN65; Q = 50,53 m3/h;  dopravní výška = 11 m;  2,2 kW; 4,65 A;  400 V - dodávka s kompletním příslušenstvím (spojovací, kotvící, těsnící a montážní materiál)</t>
  </si>
  <si>
    <t xml:space="preserve">12.1</t>
  </si>
  <si>
    <t xml:space="preserve">Automatické doplňování teplonosného média pro systém s glykolovou směsí,  včetně nádrže o objemu 200 litrů pro teplnosné médium, včetně řídícího modulu se sledováním stavu chod / porucha a čerpadla pro automatické doplňování a protáčení teplonosného média včetně montáže včetně montáže a uvedení do provozu</t>
  </si>
  <si>
    <t xml:space="preserve">Montáž automatického doplňovacího zařízení</t>
  </si>
  <si>
    <t xml:space="preserve">Automatické doplňovací zařízení musí splňovat veškeré technické náležitosti specifikované v projektové dokumentaci (technická zpráva, tabulka zařízení, technická specifikace a výkresový dokumentace)</t>
  </si>
  <si>
    <t xml:space="preserve">13.1</t>
  </si>
  <si>
    <t xml:space="preserve">Membránová tlaková expanzní nádoba pro použití v systému chlazení  pro nemrznoucí směs o koncentraci 35% propylenglykol, jmenovitý objem 100l (užitný 90 l), dovolený provozní tlak 10 bar, přípustná provozní teplota na membránu 70°C</t>
  </si>
  <si>
    <t xml:space="preserve">Uzavírací ventil s ochranou proti neoprávněné manipulaci 1"</t>
  </si>
  <si>
    <t xml:space="preserve">Montáž membránové tlakové expanzní nádoby, včetně montáže uzavíracího ventilu s ochranou</t>
  </si>
  <si>
    <t xml:space="preserve">Expanzní nádoba musí splňovat veškeré technické náležitosti specifikované v projektové dokumentaci (technická zpráva, tabulka zařízení, technická specifikace a výkresový dokumentace)</t>
  </si>
  <si>
    <t xml:space="preserve">13.2</t>
  </si>
  <si>
    <t xml:space="preserve">Membránová tlaková expanzní nádoba pro použití v systému chlazení  pro nemrznoucí směs o koncentraci 35% propylenglykol, jmenovitý objem 80l (užitný 72 l), dovolený provozní tlak 10 bar, přípustná provozní teplota na membránu 70°C</t>
  </si>
  <si>
    <t xml:space="preserve">Uzavírací ventil s ochranou proti neoprávněné manipulaci 1 "</t>
  </si>
  <si>
    <t xml:space="preserve">13.3</t>
  </si>
  <si>
    <t xml:space="preserve">Membránová tlaková expanzní nádoba pro použití v systému topení a chlazení, jmenovitý objem 35l (užitný 31,5 l), dovolený provozní tlak 6 bar, přípustná provozní teplota na membránu 70°C</t>
  </si>
  <si>
    <t xml:space="preserve">Uzavírací ventil s ochranou proti neoprávněné manipulaci 3/4 "</t>
  </si>
  <si>
    <t xml:space="preserve">13.4</t>
  </si>
  <si>
    <t xml:space="preserve">Membránová tlaková expanzní nádoba pro použití v systému topení a chlazení, jmenovitý objem 12l (užitný 11 l), dovolený provozní tlak 6 bar, přípustná provozní teplota na membránu 70°C</t>
  </si>
  <si>
    <t xml:space="preserve">Armatury - externí chlazení</t>
  </si>
  <si>
    <t xml:space="preserve">Armatury budou do DN50 závitové, od DN65 budou armatury přírubové (resp. mezipřírubové); všechny závitové armatury (kromě koncových odvzdušňovacích nebo vypouštěcích kohoutů) budou montovány se šrouběním příslušné dimenze, aby byla možná demontáž, oprava nebo případně i výměna armatury</t>
  </si>
  <si>
    <t xml:space="preserve">Akumulační nádoba pro chladicí vodu o objemu 750 l, s horním a dolním připojením, napojení přes příruby, včetně protipřírub</t>
  </si>
  <si>
    <t xml:space="preserve">Třícestný rozdělovací ventil, přírubový ocelový DN80, včetně protipříruby</t>
  </si>
  <si>
    <t xml:space="preserve">Servopohon pro třícestný ventil, polohy zapnuto/vypnuto</t>
  </si>
  <si>
    <t xml:space="preserve">Montáž třícestného rozdělovacího ventilu se servopohonem</t>
  </si>
  <si>
    <t xml:space="preserve">Třícestný slučovací ventil, přírubový ocelový DN80, včetně protipříruby s ručním ovládáním, nastavitelný dle teploty</t>
  </si>
  <si>
    <t xml:space="preserve">Montáž třícestného rozdělovacího ventilu s ručním ovládáním</t>
  </si>
  <si>
    <t xml:space="preserve">Indukční průtokoměr, přírubový, 0-70°C, DN80, PN16, včetně těsnění, spojovacího materiálu atd.</t>
  </si>
  <si>
    <t xml:space="preserve">Montáž indukčního průtokoměru, včetně napojení na systém MaR</t>
  </si>
  <si>
    <t xml:space="preserve">Pojistný ventil, otevírací tlak 6,0 bar včetně těsnění, spojovacího materiálu a atd. </t>
  </si>
  <si>
    <t xml:space="preserve">Pojistný ventil, otevírací tlak 8,0 bar včetně těsnění, spojovacího materiálu a atd. </t>
  </si>
  <si>
    <t xml:space="preserve">Montáž pojistného ventilu spojovacího materiálu a atd.</t>
  </si>
  <si>
    <t xml:space="preserve">Mezipřírubová uzavírací klapka DN100, PN16 včetně těsnění, protipřírub a spojovacího materiálu</t>
  </si>
  <si>
    <t xml:space="preserve">Montáž mezipřírubové klapky DN100 včetně protipřírub, spojovacího materiálu a atd.</t>
  </si>
  <si>
    <t xml:space="preserve">Mezipřírubová uzavírací klapka DN80, PN16 včetně těsnění, protipřírub a spojovacího materiálu</t>
  </si>
  <si>
    <t xml:space="preserve">Montáž mezipřírubové klapky DN80 včetně protipřírub, spojovacího materiálu a atd.</t>
  </si>
  <si>
    <t xml:space="preserve">Mezipřírubová uzavírací klapka DN65, PN16 včetně těsnění, protipřírub a spojovacího materiálu</t>
  </si>
  <si>
    <t xml:space="preserve">Montáž mezipřírubové klapky DN65 včetně protipřírub, spojovacího materiálu a atd.</t>
  </si>
  <si>
    <t xml:space="preserve">Mezipřírubová uzavírací klapka DN50, PN16 včetně těsnění, protipřírub a spojovacího materiálu</t>
  </si>
  <si>
    <t xml:space="preserve">Montáž mezipřírubové klapky DN50 včetně protipřírub, spojovacího materiálu a atd.</t>
  </si>
  <si>
    <t xml:space="preserve">Kulový kohout závitový DN32, vnitřní a vnější závit 5/4", PN25 včetně těsnění, šroubení a spojovací materiálu</t>
  </si>
  <si>
    <t xml:space="preserve">Uzavírací klapka na potrubí při napojení na samotný rack server. Přesné řešení samotných rack serverů nebylo v této PD řešeno. PD končí tímto napojením.</t>
  </si>
  <si>
    <t xml:space="preserve">Tlakově nezávislý regulačí ventil, závitový, DN32, PN16</t>
  </si>
  <si>
    <t xml:space="preserve">Servopohon pro tlakově nezávislý regulační ventil</t>
  </si>
  <si>
    <t xml:space="preserve">Montáž tlakově nezávislého regulačního ventilu, včetně zaregulování</t>
  </si>
  <si>
    <t xml:space="preserve">Pryžový kompenzátor přírubový DN65, PN16 včetně těsnění, protipřírub a spojovacího materiálu</t>
  </si>
  <si>
    <t xml:space="preserve">Montáž pryžového kompenzátoru DN65 včetně protipřírub, spojovacího materiálu a atd.</t>
  </si>
  <si>
    <t xml:space="preserve">Zpětná klapka DN80 včetně protipřírub, spojovacího materiálu atd.</t>
  </si>
  <si>
    <t xml:space="preserve">Montáž zpětné klapky DN80 včetně protipřírub, spojovacího materiálu atd.</t>
  </si>
  <si>
    <t xml:space="preserve">Zpětná klapka DN65 včetně protipřírub, spojovacího materiálu atd.</t>
  </si>
  <si>
    <t xml:space="preserve">Montáž zpětné klapky DN65 včetně protipřírub, spojovacího materiálu atd.</t>
  </si>
  <si>
    <t xml:space="preserve">Potrubní filtr DN 100, přírubový ocelový, včetně protipřírub, spojovacího materiálu atd.</t>
  </si>
  <si>
    <t xml:space="preserve">Montáž filtru přírubového DN100 včetně protipřírub, spojovacího materiálu a atd.</t>
  </si>
  <si>
    <t xml:space="preserve">Potrubní filtr DN 80, přírubový ocelový, včetně protipřírub, spojovacího materiálu atd.</t>
  </si>
  <si>
    <t xml:space="preserve">Montáž filtru přírubového DN80 včetně protipřírub, spojovacího materiálu a atd.</t>
  </si>
  <si>
    <t xml:space="preserve">Kulový kohout závitový DN25, PN25 včetně těsnění, šroubení a spojovací materiálu</t>
  </si>
  <si>
    <t xml:space="preserve">Montáž kulového kohoutu závitového, G1" </t>
  </si>
  <si>
    <t xml:space="preserve">Kulový kohout závitový DN20, PN25 včetně těsnění, šroubení a spojovací materiálu</t>
  </si>
  <si>
    <t xml:space="preserve">Montáž kulového kohoutu závitového, do rozměru G3/4" </t>
  </si>
  <si>
    <t xml:space="preserve">Manometr (tlakoměr) s možností dalkového odečtu, průměr 63mm, měřicí rozsah
0-10bar, napojení na systém MaR</t>
  </si>
  <si>
    <t xml:space="preserve">Montáž manomentu</t>
  </si>
  <si>
    <t xml:space="preserve">Kondenzační šmyčka, připojení dle tlakoměru</t>
  </si>
  <si>
    <t xml:space="preserve">Snímač tlakové diference pro kapaliny (PPG 35%), s možností dalkového odečtu, napojení na systém MaR</t>
  </si>
  <si>
    <t xml:space="preserve">Montáž snímače tlakové diference</t>
  </si>
  <si>
    <t xml:space="preserve">Teploměr s možností dalkového odečtu, rozsah měření 0°C až 120°C, průměr 80mm, jímka 80mm (součást dodávky) včetně těsnění a spojovacího materiálu, napojení na systém MaR</t>
  </si>
  <si>
    <t xml:space="preserve">Montáž teploměru technického, radiálního </t>
  </si>
  <si>
    <t xml:space="preserve">Vyhotovení odvzdušňovacích nádob pro potrubí svedení odtoku ke podlaze, resp. Střeše</t>
  </si>
  <si>
    <t xml:space="preserve">Odvzdušňovací ventil 3/4" PN16</t>
  </si>
  <si>
    <t xml:space="preserve">Vypouštěcí kulové kohouty, 3/4", PN16</t>
  </si>
  <si>
    <t xml:space="preserve">Montáž závitových armatur s 1 závitem, 3/4"</t>
  </si>
  <si>
    <t xml:space="preserve">Kulový kohout závitový, DN20, PN25</t>
  </si>
  <si>
    <t xml:space="preserve">Montáž kulového kohouta závitového, G3/4" </t>
  </si>
  <si>
    <t xml:space="preserve">Potrubí</t>
  </si>
  <si>
    <t xml:space="preserve">Potrubní rozvody budou vyhotovené z trubky bezešvé hladké kruhové dle ČSN 42 5715.01, jakosti oceli / materiálu 11 353.1, mezní odchýlky vnějšího průměru do DN200 jsou ±1,25%, nejméně však ±0,50mm; dodávka včetně tvarovek
a fitinků</t>
  </si>
  <si>
    <t xml:space="preserve">Potrubí z trubek hladkých ocelových bezešvých, DN100; předpokládaný rozměr potrubí 108x4,0mm; včetně montáže, spojovacího materiálu, kotvícího materiálu, těsnícího materiálu atd.</t>
  </si>
  <si>
    <t xml:space="preserve">Koleno 90° z hladké bezešvé oceli, DN100</t>
  </si>
  <si>
    <t xml:space="preserve">Koleno 45° z hladké bezešvé oceli, DN100</t>
  </si>
  <si>
    <r>
      <rPr>
        <sz val="9"/>
        <rFont val="Arial CE"/>
        <family val="0"/>
        <charset val="1"/>
      </rPr>
      <t xml:space="preserve">Redukce z hladké bezešvé oceli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0"/>
        <charset val="1"/>
      </rPr>
      <t xml:space="preserve">141-DN100 (napojení na chiller)</t>
    </r>
  </si>
  <si>
    <t xml:space="preserve">Redukce z hladké bezešvé oceli DN100-DN80</t>
  </si>
  <si>
    <t xml:space="preserve">Potrubí z trubek hladkých ocelových bezešvých, DN80; předpokládaný rozměr potrubí 89x3,60mm; včetně montáže, spojovacího materiálu, kotvícího materiálu, těsnícího materiálu atd.</t>
  </si>
  <si>
    <t xml:space="preserve">serverovna - voda
(14*2+3,2+0,8)*2*1,05</t>
  </si>
  <si>
    <t xml:space="preserve">serverovna - glykol
11+18</t>
  </si>
  <si>
    <t xml:space="preserve">Koleno 90° z hladké bezešvé oceli, DN80</t>
  </si>
  <si>
    <t xml:space="preserve">Tkus z hladké bezešvé oceli, DN80-DN80</t>
  </si>
  <si>
    <t xml:space="preserve">Redukce z hladké bezešvé oceli DN80-DN65</t>
  </si>
  <si>
    <t xml:space="preserve">Potrubí z trubek hladkých ocelových bezešvých, DN65; předpokládaný rozměr potrubí 76,0x3,20mm; včetně montáže, spojovacího materiálu, kotvícího materiálu, těsnícího materiálu a atd.</t>
  </si>
  <si>
    <t xml:space="preserve">Tkus z hladké bezešvé oceli, DN65-DN32</t>
  </si>
  <si>
    <t xml:space="preserve">Tkus z hladké bezešvé oceli, DN65-DN25</t>
  </si>
  <si>
    <t xml:space="preserve">Redukce z hladké bezešvé oceli DN65-DN50</t>
  </si>
  <si>
    <t xml:space="preserve">Potrubí z trubek hladkých ocelových bezešvých, DN50; předpokládaný rozměr potrubí 57,0x2,90 mm; včetně montáže, spojovacího materiálu, kotvícího materiálu, těsnícího materiálu a atd.</t>
  </si>
  <si>
    <t xml:space="preserve">Tkus z hladké bezešvé oceli, DN50-DN32</t>
  </si>
  <si>
    <t xml:space="preserve">Redukce z hladké bezešvé oceli DN50-DN40</t>
  </si>
  <si>
    <t xml:space="preserve">Potrubí z trubek hladkých ocelových bezešvých, DN40; předpokládaný rozměr potrubí 44,5x2,60 mm; včetně montáže, spojovacího materiálu, kotvícího materiálu, těsnícího materiálu a atd.</t>
  </si>
  <si>
    <t xml:space="preserve">Potrubí z trubek hladkých ocelových bezešvých, DN32; předpokládaný rozměr potrubí 38,0x2,60 mm; včetně montáže, spojovacího materiálu, kotvícího materiálu, těsnícího materiálu a atd.</t>
  </si>
  <si>
    <t xml:space="preserve">Redukce z hladké bezešvé oceli DN40-DN32</t>
  </si>
  <si>
    <t xml:space="preserve">Potrubí z trubek hladkých ocelových bezešvých, DN25; předpokládaný rozměr potrubí 31,8x2,60 mm; včetně montáže, fitinek, spojovacího materiálu, kotvícího materiálu, těsnícího materiálu a atd.</t>
  </si>
  <si>
    <t xml:space="preserve">Potrubí z trubek hladkých ocelových bezešvých, DN20; předpokládaný rozměr potrubí 28,0x2,6 mm; včetně montáže, fitinek, spojovacího materiálu, kotvícího materiálu, těsnícího materiálu a atd.</t>
  </si>
  <si>
    <t xml:space="preserve">Tepelná izolace z pěnového poletylenu návlekové tl. 13 mm pro vnějšího průměru 89 mm, včetně montáže</t>
  </si>
  <si>
    <t xml:space="preserve">Tepelná izolace z pěnového poletylenu návlekové tl. 13 mm pro vnějšího průměru 76 mm, včetně montáže</t>
  </si>
  <si>
    <t xml:space="preserve">Tepelná izolace z pěnového poletylenu návlekové tl. 13 mm pro vnějšího průměru 57 mm, včetně montáže</t>
  </si>
  <si>
    <t xml:space="preserve">Tepelná izolace z pěnového poletylenu návlekové tl. 13 mm pro vnějšího průměru 44,5 mm, včetně montáže</t>
  </si>
  <si>
    <t xml:space="preserve">Návarky s rourkovým závitem, do G1" včetně návarek pro připojení měřících zařízenní pro potřeby nadřazeného systému měření a regulace; dodávka včetně montáže a těsnícího a spojovacího materiálu</t>
  </si>
  <si>
    <t xml:space="preserve">Prostup ve stavební konstrukci, rozměr 300x200 mm</t>
  </si>
  <si>
    <r>
      <rPr>
        <sz val="9"/>
        <rFont val="Arial CE"/>
        <family val="0"/>
        <charset val="1"/>
      </rPr>
      <t xml:space="preserve">Protipožární ucpávky prostupu, rozměr 300x200 mm, v rámci prostupu 2xpotrubí </t>
    </r>
    <r>
      <rPr>
        <sz val="9"/>
        <rFont val="Calibri"/>
        <family val="2"/>
        <charset val="238"/>
      </rPr>
      <t xml:space="preserve">Ø</t>
    </r>
    <r>
      <rPr>
        <sz val="9"/>
        <rFont val="Arial CE"/>
        <family val="0"/>
        <charset val="1"/>
      </rPr>
      <t xml:space="preserve">89 mm</t>
    </r>
  </si>
  <si>
    <t xml:space="preserve">Označení potrubí dle provozní kapaliny v souladu s ČSN </t>
  </si>
  <si>
    <t xml:space="preserve">Nátěry kovových potrubí DN100, 1x základní nátěr</t>
  </si>
  <si>
    <t xml:space="preserve">Nátěry kovových potrubí DN100, 2x vrchní nátěr</t>
  </si>
  <si>
    <t xml:space="preserve">Nátěry kovových potrubí do DN100, 1x základní nátěr</t>
  </si>
  <si>
    <t xml:space="preserve">Nátěry kovových potrubí do DN100, 2x vrchní nátěr</t>
  </si>
  <si>
    <t xml:space="preserve">Ostatní</t>
  </si>
  <si>
    <t xml:space="preserve">Propláchnutí systému potrubí po montáži</t>
  </si>
  <si>
    <t xml:space="preserve">Tlaková zkouška dle ČSN EN 13 480 (DN15 - DN100)</t>
  </si>
  <si>
    <t xml:space="preserve">Zkouška zařízení provozní (topná a dilatační zkouška), včetně zaregulování systému</t>
  </si>
  <si>
    <t xml:space="preserve">Po tlakové zkoušce se systém vypustí, propláchne se, odkalí včetně vyčištění filtrů. Naplní se upravenou vodou a celý systém se odvzdušní</t>
  </si>
  <si>
    <t xml:space="preserve">Napouštění systému vodou (cca 880 l vody)</t>
  </si>
  <si>
    <t xml:space="preserve">Napouštění systému propylenglykolovou směsí (cca 1380 l PPG směsi 35 %)</t>
  </si>
  <si>
    <t xml:space="preserve">Propylenglykol (100 % koncentrace)</t>
  </si>
  <si>
    <t xml:space="preserve">l</t>
  </si>
  <si>
    <t xml:space="preserve">Seřízení a měření průtoku jednotlivých větví se sepsáním protokolu o nastavení regulačních armatur, zaregulování systému</t>
  </si>
  <si>
    <t xml:space="preserve">Provozní zkouška zařízení, včetně nastavení systému</t>
  </si>
  <si>
    <t xml:space="preserve">soub</t>
  </si>
  <si>
    <t xml:space="preserve">Součinnost při zaškolování obsluhy</t>
  </si>
  <si>
    <t xml:space="preserve">Součinnost profesi Silnoproud NN</t>
  </si>
  <si>
    <t xml:space="preserve">Provozní řád technologie instalované v rámci profese</t>
  </si>
  <si>
    <t xml:space="preserve">Položkový rozpočet </t>
  </si>
  <si>
    <t xml:space="preserve">Z:</t>
  </si>
  <si>
    <t xml:space="preserve">O:</t>
  </si>
  <si>
    <t xml:space="preserve">R: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</si>
</sst>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@"/>
    <numFmt numFmtId="166" formatCode="m/d/yyyy"/>
    <numFmt numFmtId="167" formatCode="0"/>
    <numFmt numFmtId="168" formatCode="#,##0.00"/>
    <numFmt numFmtId="169" formatCode="#,##0.00&quot; Kč&quot;"/>
    <numFmt numFmtId="170" formatCode="0%"/>
    <numFmt numFmtId="171" formatCode="#,##0.00000"/>
    <numFmt numFmtId="172" formatCode="#,##0&quot; Kč&quot;"/>
    <numFmt numFmtId="173" formatCode="[$-405]mmmm\ yy;@"/>
    <numFmt numFmtId="174" formatCode="#,##0.000"/>
    <numFmt numFmtId="175" formatCode="General"/>
    <numFmt numFmtId="176" formatCode="#,##0.\-"/>
    <numFmt numFmtId="177" formatCode="#,##0"/>
    <numFmt numFmtId="178" formatCode="#,##0&quot; Kč&quot;;\-#,##0&quot; Kč&quot;"/>
  </numFmts>
  <fonts count="100">
    <font>
      <sz val="10"/>
      <name val="Arial CE"/>
      <family val="0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8"/>
      <name val="Arial CE"/>
      <family val="2"/>
      <charset val="1"/>
    </font>
    <font>
      <sz val="10"/>
      <color rgb="FF000000"/>
      <name val="Arial CE"/>
      <family val="2"/>
      <charset val="238"/>
    </font>
    <font>
      <sz val="12"/>
      <name val="Times New Roman CE"/>
      <family val="0"/>
      <charset val="238"/>
    </font>
    <font>
      <sz val="10"/>
      <name val="Arial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2"/>
      <charset val="238"/>
    </font>
    <font>
      <b val="true"/>
      <sz val="12"/>
      <name val="Arial CE"/>
      <family val="2"/>
      <charset val="238"/>
    </font>
    <font>
      <sz val="9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2"/>
      <charset val="238"/>
    </font>
    <font>
      <b val="true"/>
      <sz val="11"/>
      <name val="Arial CE"/>
      <family val="2"/>
      <charset val="238"/>
    </font>
    <font>
      <sz val="8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8"/>
      <name val="Arial CE"/>
      <family val="0"/>
      <charset val="238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sz val="10"/>
      <name val="Arial CE"/>
      <family val="0"/>
      <charset val="1"/>
    </font>
    <font>
      <sz val="9"/>
      <name val="Arial CE"/>
      <family val="0"/>
      <charset val="1"/>
    </font>
    <font>
      <b val="true"/>
      <sz val="9"/>
      <name val="Arial CE"/>
      <family val="0"/>
      <charset val="238"/>
    </font>
    <font>
      <b val="true"/>
      <sz val="12"/>
      <color rgb="FF960000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b val="true"/>
      <sz val="8"/>
      <color rgb="FF800080"/>
      <name val="Arial CE"/>
      <family val="0"/>
      <charset val="238"/>
    </font>
    <font>
      <sz val="11"/>
      <color rgb="FF003366"/>
      <name val="Arial CE"/>
      <family val="0"/>
      <charset val="1"/>
    </font>
    <font>
      <b val="true"/>
      <sz val="11"/>
      <color rgb="FF003366"/>
      <name val="Arial CE"/>
      <family val="0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sz val="9"/>
      <color rgb="FF0000FF"/>
      <name val="Arial CE"/>
      <family val="0"/>
      <charset val="1"/>
    </font>
    <font>
      <b val="true"/>
      <sz val="9"/>
      <color rgb="FFFF0000"/>
      <name val="Arial CE"/>
      <family val="0"/>
      <charset val="238"/>
    </font>
    <font>
      <sz val="9"/>
      <color rgb="FF969696"/>
      <name val="Arial CE"/>
      <family val="0"/>
      <charset val="1"/>
    </font>
    <font>
      <sz val="10"/>
      <color rgb="FF000000"/>
      <name val="Arial"/>
      <family val="0"/>
      <charset val="238"/>
    </font>
    <font>
      <sz val="8"/>
      <color rgb="FF000000"/>
      <name val="Arial"/>
      <family val="2"/>
      <charset val="238"/>
    </font>
    <font>
      <b val="true"/>
      <sz val="8"/>
      <color rgb="FF000000"/>
      <name val="Swis721 Blk BT"/>
      <family val="2"/>
      <charset val="1"/>
    </font>
    <font>
      <u val="single"/>
      <sz val="8"/>
      <color rgb="FF0000FF"/>
      <name val="Arial1"/>
      <family val="0"/>
      <charset val="238"/>
    </font>
    <font>
      <u val="single"/>
      <sz val="7"/>
      <color rgb="FF0000FF"/>
      <name val="Arial"/>
      <family val="2"/>
      <charset val="238"/>
    </font>
    <font>
      <sz val="8"/>
      <color rgb="FF000000"/>
      <name val="Arial1"/>
      <family val="0"/>
      <charset val="238"/>
    </font>
    <font>
      <sz val="7"/>
      <color rgb="FF000000"/>
      <name val="Arial"/>
      <family val="2"/>
      <charset val="238"/>
    </font>
    <font>
      <b val="true"/>
      <sz val="16"/>
      <color rgb="FF000000"/>
      <name val="Arial"/>
      <family val="2"/>
      <charset val="238"/>
    </font>
    <font>
      <b val="true"/>
      <u val="single"/>
      <sz val="12"/>
      <color rgb="FF000000"/>
      <name val="Arial"/>
      <family val="2"/>
      <charset val="238"/>
    </font>
    <font>
      <b val="true"/>
      <sz val="12"/>
      <color rgb="FF000000"/>
      <name val="Arial CE1"/>
      <family val="0"/>
      <charset val="238"/>
    </font>
    <font>
      <i val="true"/>
      <sz val="10"/>
      <color rgb="FF000000"/>
      <name val="Arial CE1"/>
      <family val="0"/>
      <charset val="238"/>
    </font>
    <font>
      <b val="true"/>
      <sz val="12"/>
      <color rgb="FF000000"/>
      <name val="Arial CE"/>
      <family val="2"/>
      <charset val="238"/>
    </font>
    <font>
      <b val="true"/>
      <sz val="10"/>
      <color rgb="FF000000"/>
      <name val="Arial CE1"/>
      <family val="0"/>
      <charset val="238"/>
    </font>
    <font>
      <b val="true"/>
      <u val="single"/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 CE1"/>
      <family val="0"/>
      <charset val="238"/>
    </font>
    <font>
      <b val="true"/>
      <u val="single"/>
      <sz val="8"/>
      <color rgb="FF000000"/>
      <name val="Arial"/>
      <family val="2"/>
      <charset val="238"/>
    </font>
    <font>
      <sz val="8"/>
      <color rgb="FF000000"/>
      <name val="Arial CE"/>
      <family val="2"/>
      <charset val="238"/>
    </font>
    <font>
      <b val="true"/>
      <sz val="8"/>
      <color rgb="FF000000"/>
      <name val="Arial CE"/>
      <family val="2"/>
      <charset val="238"/>
    </font>
    <font>
      <b val="true"/>
      <i val="true"/>
      <sz val="12"/>
      <color rgb="FF000000"/>
      <name val="Arial CE1"/>
      <family val="0"/>
      <charset val="238"/>
    </font>
    <font>
      <b val="true"/>
      <sz val="14"/>
      <color rgb="FF000000"/>
      <name val="Arial"/>
      <family val="2"/>
      <charset val="238"/>
    </font>
    <font>
      <b val="true"/>
      <sz val="14"/>
      <color rgb="FF000000"/>
      <name val="Arial CE1"/>
      <family val="0"/>
      <charset val="238"/>
    </font>
    <font>
      <b val="true"/>
      <u val="single"/>
      <sz val="14"/>
      <color rgb="FF000000"/>
      <name val="Arial"/>
      <family val="2"/>
      <charset val="238"/>
    </font>
    <font>
      <b val="true"/>
      <i val="true"/>
      <sz val="14"/>
      <color rgb="FF000000"/>
      <name val="Arial CE1"/>
      <family val="0"/>
      <charset val="238"/>
    </font>
    <font>
      <sz val="9"/>
      <color rgb="FF000000"/>
      <name val="Arial CE"/>
      <family val="2"/>
      <charset val="238"/>
    </font>
    <font>
      <b val="true"/>
      <sz val="9"/>
      <color rgb="FF000000"/>
      <name val="Arial CE1"/>
      <family val="0"/>
      <charset val="238"/>
    </font>
    <font>
      <sz val="9"/>
      <color rgb="FF000000"/>
      <name val="Arial"/>
      <family val="0"/>
      <charset val="238"/>
    </font>
    <font>
      <b val="true"/>
      <sz val="6"/>
      <color rgb="FF000000"/>
      <name val="Arial CE"/>
      <family val="2"/>
      <charset val="238"/>
    </font>
    <font>
      <b val="true"/>
      <sz val="9"/>
      <color rgb="FF000000"/>
      <name val="Arial CE"/>
      <family val="2"/>
      <charset val="238"/>
    </font>
    <font>
      <sz val="8"/>
      <color rgb="FF000000"/>
      <name val="Arial CE1"/>
      <family val="0"/>
      <charset val="238"/>
    </font>
    <font>
      <b val="true"/>
      <sz val="8"/>
      <color rgb="FF000000"/>
      <name val="Arial CE1"/>
      <family val="0"/>
      <charset val="238"/>
    </font>
    <font>
      <sz val="9"/>
      <color rgb="FF000000"/>
      <name val="Arial CE1"/>
      <family val="0"/>
      <charset val="238"/>
    </font>
    <font>
      <sz val="8"/>
      <color rgb="FFFF0000"/>
      <name val="Arial CE"/>
      <family val="2"/>
      <charset val="238"/>
    </font>
    <font>
      <b val="true"/>
      <i val="true"/>
      <sz val="8"/>
      <color rgb="FFFF0000"/>
      <name val="Arial CE"/>
      <family val="2"/>
      <charset val="238"/>
    </font>
    <font>
      <sz val="10"/>
      <color rgb="FF969696"/>
      <name val="Arial CE"/>
      <family val="2"/>
      <charset val="238"/>
    </font>
    <font>
      <b val="true"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9"/>
      <name val="Arial"/>
      <family val="2"/>
      <charset val="238"/>
    </font>
    <font>
      <sz val="8"/>
      <color rgb="FF7030A0"/>
      <name val="Arial CE"/>
      <family val="2"/>
      <charset val="238"/>
    </font>
    <font>
      <sz val="7"/>
      <color rgb="FF7030A0"/>
      <name val="Arial"/>
      <family val="2"/>
      <charset val="238"/>
    </font>
    <font>
      <sz val="7"/>
      <color rgb="FF7030A0"/>
      <name val="Calibri"/>
      <family val="2"/>
      <charset val="238"/>
    </font>
    <font>
      <sz val="7"/>
      <color rgb="FF7030A0"/>
      <name val="Arial CE"/>
      <family val="2"/>
      <charset val="238"/>
    </font>
    <font>
      <sz val="9"/>
      <name val="Calibri"/>
      <family val="2"/>
      <charset val="238"/>
    </font>
    <font>
      <vertAlign val="superscript"/>
      <sz val="9"/>
      <name val="Arial CE"/>
      <family val="2"/>
      <charset val="238"/>
    </font>
    <font>
      <sz val="11"/>
      <color rgb="FF003366"/>
      <name val="Arial CE"/>
      <family val="2"/>
      <charset val="238"/>
    </font>
    <font>
      <sz val="12"/>
      <name val="Times New Roman"/>
      <family val="1"/>
      <charset val="238"/>
    </font>
    <font>
      <b val="true"/>
      <sz val="12"/>
      <name val="Arial"/>
      <family val="2"/>
      <charset val="238"/>
    </font>
    <font>
      <sz val="12"/>
      <name val="Arial"/>
      <family val="2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Times New Roman"/>
      <family val="1"/>
      <charset val="238"/>
    </font>
    <font>
      <b val="true"/>
      <sz val="14"/>
      <name val="Times New Roman"/>
      <family val="1"/>
      <charset val="238"/>
    </font>
    <font>
      <sz val="9"/>
      <color rgb="FFE46C0A"/>
      <name val="Arial CE"/>
      <family val="0"/>
      <charset val="238"/>
    </font>
    <font>
      <sz val="9"/>
      <color rgb="FFE46C0A"/>
      <name val="Arial CE"/>
      <family val="0"/>
      <charset val="1"/>
    </font>
    <font>
      <b val="true"/>
      <sz val="9"/>
      <color rgb="FF000000"/>
      <name val="Arial CE"/>
      <family val="0"/>
      <charset val="238"/>
    </font>
    <font>
      <sz val="8"/>
      <color rgb="FF003366"/>
      <name val="Arial CE"/>
      <family val="0"/>
      <charset val="1"/>
    </font>
    <font>
      <sz val="14"/>
      <color rgb="FF003366"/>
      <name val="Arial CE"/>
      <family val="0"/>
      <charset val="1"/>
    </font>
    <font>
      <sz val="12"/>
      <color rgb="FF003366"/>
      <name val="Arial CE"/>
      <family val="0"/>
      <charset val="1"/>
    </font>
    <font>
      <vertAlign val="superscript"/>
      <sz val="9"/>
      <name val="Arial CE"/>
      <family val="0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C6D9F1"/>
        <bgColor rgb="FFB9CDE5"/>
      </patternFill>
    </fill>
    <fill>
      <patternFill patternType="solid">
        <fgColor rgb="FFBFBFBF"/>
        <bgColor rgb="FFC0C0C0"/>
      </patternFill>
    </fill>
    <fill>
      <patternFill patternType="solid">
        <fgColor rgb="FFFFFFCC"/>
        <bgColor rgb="FFFDEADA"/>
      </patternFill>
    </fill>
    <fill>
      <patternFill patternType="solid">
        <fgColor rgb="FFD2D2D2"/>
        <bgColor rgb="FFC6D9F1"/>
      </patternFill>
    </fill>
    <fill>
      <patternFill patternType="solid">
        <fgColor rgb="FFFFFFFF"/>
        <bgColor rgb="FFFFFFCC"/>
      </patternFill>
    </fill>
    <fill>
      <patternFill patternType="solid">
        <fgColor rgb="FFD99694"/>
        <bgColor rgb="FFFF9966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66"/>
      </patternFill>
    </fill>
    <fill>
      <patternFill patternType="solid">
        <fgColor rgb="FFB9CDE5"/>
        <bgColor rgb="FFC6D9F1"/>
      </patternFill>
    </fill>
    <fill>
      <patternFill patternType="solid">
        <fgColor rgb="FFFDEADA"/>
        <bgColor rgb="FFFFFFCC"/>
      </patternFill>
    </fill>
  </fills>
  <borders count="6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/>
      <top/>
      <bottom style="hair">
        <color rgb="FF808080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808080"/>
      </bottom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7F7F7F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7F7F7F"/>
      </top>
      <bottom style="hair">
        <color rgb="FF7F7F7F"/>
      </bottom>
      <diagonal/>
    </border>
    <border diagonalUp="false" diagonalDown="false">
      <left style="hair">
        <color rgb="FF969696"/>
      </left>
      <right/>
      <top/>
      <bottom style="hair">
        <color rgb="FF7F7F7F"/>
      </bottom>
      <diagonal/>
    </border>
    <border diagonalUp="false" diagonalDown="false">
      <left/>
      <right style="thin"/>
      <top style="thin"/>
      <bottom style="thin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2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2" fillId="2" borderId="6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4" fillId="0" borderId="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4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4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4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8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5" fontId="14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4" fillId="0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4" fillId="3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4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4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4" fillId="3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4" fillId="3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1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4" fillId="2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2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5" fillId="2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2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6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6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4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6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2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4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2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4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8" fillId="0" borderId="2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0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3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8" fillId="5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5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8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1" xfId="28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28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28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8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6" borderId="30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6" borderId="31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6" borderId="32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26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8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28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28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0" xfId="28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1" fillId="0" borderId="0" xfId="28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8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24" fillId="0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4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4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4" fillId="0" borderId="34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34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34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24" fillId="0" borderId="34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34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4" fillId="0" borderId="35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35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35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6" fillId="0" borderId="35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4" fillId="0" borderId="35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35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5" fillId="0" borderId="35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35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35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35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3" fillId="0" borderId="35" xfId="2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34" fillId="0" borderId="35" xfId="2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35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35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4" fillId="0" borderId="35" xfId="2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4" fillId="0" borderId="36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36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36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6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6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4" fillId="0" borderId="36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36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24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24" fillId="7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7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7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7" borderId="3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7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4" fillId="7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7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34" fillId="7" borderId="35" xfId="2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7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4" fillId="0" borderId="30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2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8" borderId="30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0" borderId="32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35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35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7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35" fillId="7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24" xfId="28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24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7" xfId="28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28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37" fillId="0" borderId="0" xfId="28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37" fillId="0" borderId="0" xfId="28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8" xfId="28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0" borderId="0" xfId="28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29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39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39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9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9" applyFont="true" applyBorder="false" applyAlignment="true" applyProtection="false">
      <alignment horizontal="left" vertical="bottom" textRotation="0" wrapText="false" indent="6" shrinkToFit="false"/>
      <protection locked="true" hidden="false"/>
    </xf>
    <xf numFmtId="164" fontId="39" fillId="0" borderId="0" xfId="29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40" fillId="0" borderId="0" xfId="29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38" fillId="0" borderId="0" xfId="2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3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9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2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22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22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9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29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5" fillId="9" borderId="0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7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8" fillId="0" borderId="0" xfId="3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8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7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3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6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0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1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4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6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29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9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7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7" fillId="0" borderId="0" xfId="2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57" fillId="0" borderId="9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9" fillId="0" borderId="1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7" fillId="0" borderId="1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9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8" fillId="9" borderId="40" xfId="3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9" borderId="40" xfId="29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59" fillId="9" borderId="40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0" fillId="9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1" fillId="9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9" borderId="0" xfId="29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9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5" fillId="0" borderId="0" xfId="3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9" fillId="10" borderId="0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5" fillId="0" borderId="0" xfId="2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2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4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4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2" fillId="0" borderId="4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3" fillId="0" borderId="41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5" fillId="0" borderId="0" xfId="2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2" fillId="2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6" fillId="2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7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7" fillId="0" borderId="9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7" fillId="0" borderId="9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7" fillId="0" borderId="9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8" fillId="0" borderId="0" xfId="29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7" fillId="0" borderId="0" xfId="2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67" fillId="0" borderId="0" xfId="2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7" fillId="0" borderId="0" xfId="29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67" fillId="11" borderId="0" xfId="2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3" fillId="0" borderId="1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9" fillId="0" borderId="11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3" fillId="2" borderId="11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0" fillId="0" borderId="0" xfId="2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1" fillId="0" borderId="0" xfId="29" applyFont="true" applyBorder="false" applyAlignment="true" applyProtection="false">
      <alignment horizontal="left" vertical="bottom" textRotation="0" wrapText="true" indent="4" shrinkToFit="false"/>
      <protection locked="true" hidden="false"/>
    </xf>
    <xf numFmtId="164" fontId="48" fillId="0" borderId="0" xfId="29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7" fillId="0" borderId="0" xfId="2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9" fillId="0" borderId="11" xfId="2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7" fillId="3" borderId="14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3" fillId="7" borderId="11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7" fillId="7" borderId="0" xfId="2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63" fillId="4" borderId="11" xfId="2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5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2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9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2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4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9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3" fontId="4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8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4" xfId="28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30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31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32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9" xfId="28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73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24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5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6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7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29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3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3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3" fillId="11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3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7" fillId="0" borderId="0" xfId="28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8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7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7" fillId="0" borderId="43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24" fillId="0" borderId="3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3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3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3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24" fillId="0" borderId="3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4" fillId="0" borderId="44" xfId="2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36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7" fillId="0" borderId="0" xfId="28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7" fillId="0" borderId="24" xfId="28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7" fillId="0" borderId="29" xfId="28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0" fillId="0" borderId="0" xfId="28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0" xfId="28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0" xfId="28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28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74" fontId="13" fillId="0" borderId="0" xfId="28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8" fontId="13" fillId="0" borderId="0" xfId="28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3" fillId="0" borderId="0" xfId="28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5" fontId="13" fillId="0" borderId="34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34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3" fillId="0" borderId="34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3" fillId="0" borderId="45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3" fillId="0" borderId="30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7" fillId="0" borderId="35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46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4" fillId="0" borderId="3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24" fillId="0" borderId="3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4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24" fillId="0" borderId="3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4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6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0" xfId="28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9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9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7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7" fillId="0" borderId="0" xfId="3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7" fillId="0" borderId="0" xfId="3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6" fontId="87" fillId="0" borderId="0" xfId="3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8" fillId="0" borderId="0" xfId="33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9" fillId="0" borderId="0" xfId="33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0" fillId="0" borderId="0" xfId="3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1" fillId="0" borderId="0" xfId="3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1" fillId="7" borderId="48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1" fillId="7" borderId="48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91" fillId="7" borderId="48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1" fillId="7" borderId="48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1" fillId="7" borderId="48" xfId="3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1" fillId="12" borderId="49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2" fillId="12" borderId="50" xfId="33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7" fillId="12" borderId="5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12" borderId="5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92" fillId="12" borderId="5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12" borderId="51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7" fillId="0" borderId="52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53" xfId="33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7" fillId="0" borderId="53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11" borderId="53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0" borderId="53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0" borderId="54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55" xfId="33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7" fillId="0" borderId="55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87" fillId="0" borderId="56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26" xfId="33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7" fillId="0" borderId="26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7" fillId="0" borderId="57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58" xfId="33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7" fillId="0" borderId="58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0" xfId="33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7" fillId="0" borderId="0" xfId="33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76" fontId="87" fillId="0" borderId="0" xfId="33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7" fillId="0" borderId="16" xfId="3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2" fillId="0" borderId="17" xfId="3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7" fillId="0" borderId="17" xfId="3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87" fillId="0" borderId="17" xfId="3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92" fillId="0" borderId="48" xfId="33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92" fillId="0" borderId="48" xfId="33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87" fillId="0" borderId="0" xfId="33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35" xfId="26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3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5" xfId="26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3" fillId="0" borderId="35" xfId="2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3" fillId="0" borderId="35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3" fillId="0" borderId="35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93" fillId="0" borderId="35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4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3" fillId="0" borderId="35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93" fillId="0" borderId="35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93" fillId="0" borderId="35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5" fillId="0" borderId="35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4" fillId="0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4" fillId="0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94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4" fillId="0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94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94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4" fillId="9" borderId="33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9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9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4" fillId="9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4" fillId="9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35" fillId="9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3" fontId="23" fillId="0" borderId="0" xfId="28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4" fillId="6" borderId="32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6" fillId="0" borderId="24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7" fillId="0" borderId="59" xfId="28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24" fillId="0" borderId="33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8" fillId="0" borderId="59" xfId="2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3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7" fillId="0" borderId="43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8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4" fillId="0" borderId="43" xfId="28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7" fillId="0" borderId="59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34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24" fillId="0" borderId="34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7" fillId="0" borderId="60" xfId="2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8" fillId="0" borderId="61" xfId="2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59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24" fillId="0" borderId="59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4" fontId="24" fillId="0" borderId="36" xfId="28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28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4" fontId="24" fillId="0" borderId="33" xfId="28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24" fillId="0" borderId="0" xfId="28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8" fontId="24" fillId="0" borderId="0" xfId="28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4" fillId="0" borderId="33" xfId="28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4" fillId="0" borderId="9" xfId="28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0" xfId="28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0" xfId="28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24" fillId="0" borderId="0" xfId="28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96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62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1"/>
    <cellStyle name="Normální 3" xfId="22"/>
    <cellStyle name="Normální 3 2" xfId="23"/>
    <cellStyle name="Normální 3 3" xfId="24"/>
    <cellStyle name="Normální 3 4" xfId="25"/>
    <cellStyle name="Normální 3 5" xfId="26"/>
    <cellStyle name="Normální 3 6" xfId="27"/>
    <cellStyle name="Normální 4" xfId="28"/>
    <cellStyle name="Normální 5" xfId="29"/>
    <cellStyle name="normální_List1" xfId="30"/>
    <cellStyle name="normální_Rozpočet investičních nákladů platí 16,+ specifikace" xfId="31"/>
    <cellStyle name="normální_SA_PC15_51_VV_00" xfId="32"/>
    <cellStyle name="normální_Zadávací podklad pro profese" xfId="33"/>
    <cellStyle name="*unknown*" xfId="20" builtinId="8"/>
  </cellStyles>
  <dxfs count="13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FF0000"/>
        </patternFill>
      </fill>
    </dxf>
    <dxf>
      <fill>
        <patternFill patternType="solid">
          <fgColor rgb="FF3D3D3D"/>
          <bgColor rgb="FFFFFFFF"/>
        </patternFill>
      </fill>
    </dxf>
    <dxf>
      <fill>
        <patternFill patternType="solid">
          <fgColor rgb="FFD99694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D2D2D2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7030A0"/>
        </patternFill>
      </fill>
    </dxf>
    <dxf>
      <fill>
        <patternFill patternType="solid">
          <fgColor rgb="FF800080"/>
        </patternFill>
      </fill>
    </dxf>
    <dxf>
      <fill>
        <patternFill patternType="solid">
          <fgColor rgb="FFB9CDE5"/>
        </patternFill>
      </fill>
    </dxf>
    <dxf>
      <fill>
        <patternFill patternType="solid">
          <fgColor rgb="FFE46C0A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9966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B9CDE5"/>
      <rgbColor rgb="FFD99694"/>
      <rgbColor rgb="FFBFBFBF"/>
      <rgbColor rgb="FFD2D2D2"/>
      <rgbColor rgb="FF3366FF"/>
      <rgbColor rgb="FF33CCCC"/>
      <rgbColor rgb="FF99CC00"/>
      <rgbColor rgb="FFFFCC00"/>
      <rgbColor rgb="FFFF9900"/>
      <rgbColor rgb="FFE46C0A"/>
      <rgbColor rgb="FF7F7F7F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142200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40680</xdr:colOff>
      <xdr:row>0</xdr:row>
      <xdr:rowOff>28440</xdr:rowOff>
    </xdr:from>
    <xdr:to>
      <xdr:col>1</xdr:col>
      <xdr:colOff>5535360</xdr:colOff>
      <xdr:row>8</xdr:row>
      <xdr:rowOff>135720</xdr:rowOff>
    </xdr:to>
    <xdr:pic>
      <xdr:nvPicPr>
        <xdr:cNvPr id="1" name="Picture 20" descr="HLAVICKA_CATEGORY1"/>
        <xdr:cNvPicPr/>
      </xdr:nvPicPr>
      <xdr:blipFill>
        <a:blip r:embed="rId1"/>
        <a:stretch/>
      </xdr:blipFill>
      <xdr:spPr>
        <a:xfrm>
          <a:off x="40680" y="28440"/>
          <a:ext cx="6644160" cy="14025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142200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142200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142200</xdr:rowOff>
    </xdr:to>
    <xdr:pic>
      <xdr:nvPicPr>
        <xdr:cNvPr id="4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030A0"/>
    <pageSetUpPr fitToPage="false"/>
  </sheetPr>
  <dimension ref="A1:O58"/>
  <sheetViews>
    <sheetView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R36" activeCellId="0" sqref="R36"/>
    </sheetView>
  </sheetViews>
  <sheetFormatPr defaultColWidth="9.03125" defaultRowHeight="12.75" zeroHeight="false" outlineLevelRow="0" outlineLevelCol="0"/>
  <cols>
    <col collapsed="false" customWidth="true" hidden="true" outlineLevel="0" max="1" min="1" style="0" width="8.4"/>
    <col collapsed="false" customWidth="true" hidden="false" outlineLevel="0" max="2" min="2" style="0" width="9.13"/>
    <col collapsed="false" customWidth="true" hidden="false" outlineLevel="0" max="3" min="3" style="0" width="7.41"/>
    <col collapsed="false" customWidth="true" hidden="false" outlineLevel="0" max="4" min="4" style="0" width="13.43"/>
    <col collapsed="false" customWidth="true" hidden="false" outlineLevel="0" max="5" min="5" style="0" width="12.14"/>
    <col collapsed="false" customWidth="true" hidden="false" outlineLevel="0" max="6" min="6" style="0" width="11.42"/>
    <col collapsed="false" customWidth="true" hidden="false" outlineLevel="0" max="9" min="7" style="0" width="12.71"/>
    <col collapsed="false" customWidth="true" hidden="false" outlineLevel="0" max="10" min="10" style="0" width="6.71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1" t="s">
        <v>0</v>
      </c>
      <c r="B1" s="2"/>
      <c r="C1" s="3"/>
      <c r="D1" s="4" t="s">
        <v>1</v>
      </c>
      <c r="E1" s="4"/>
      <c r="F1" s="4"/>
      <c r="G1" s="4"/>
      <c r="H1" s="4"/>
      <c r="I1" s="4"/>
      <c r="J1" s="4"/>
    </row>
    <row r="2" customFormat="false" ht="23.25" hidden="false" customHeight="true" outlineLevel="0" collapsed="false">
      <c r="A2" s="5"/>
      <c r="B2" s="6" t="s">
        <v>2</v>
      </c>
      <c r="C2" s="7"/>
      <c r="D2" s="8" t="s">
        <v>3</v>
      </c>
      <c r="E2" s="8"/>
      <c r="F2" s="8"/>
      <c r="G2" s="8"/>
      <c r="H2" s="8"/>
      <c r="I2" s="8"/>
      <c r="J2" s="8"/>
      <c r="O2" s="9"/>
    </row>
    <row r="3" customFormat="false" ht="23.25" hidden="false" customHeight="true" outlineLevel="0" collapsed="false">
      <c r="A3" s="5"/>
      <c r="B3" s="10" t="s">
        <v>4</v>
      </c>
      <c r="C3" s="11"/>
      <c r="D3" s="12" t="s">
        <v>5</v>
      </c>
      <c r="E3" s="12"/>
      <c r="F3" s="12"/>
      <c r="G3" s="12"/>
      <c r="H3" s="12"/>
      <c r="I3" s="12"/>
      <c r="J3" s="12"/>
    </row>
    <row r="4" customFormat="false" ht="24" hidden="false" customHeight="true" outlineLevel="0" collapsed="false">
      <c r="A4" s="5"/>
      <c r="B4" s="13" t="s">
        <v>6</v>
      </c>
      <c r="D4" s="14" t="s">
        <v>7</v>
      </c>
      <c r="E4" s="15"/>
      <c r="F4" s="15"/>
      <c r="G4" s="15"/>
      <c r="H4" s="16" t="s">
        <v>8</v>
      </c>
      <c r="I4" s="14" t="s">
        <v>9</v>
      </c>
      <c r="J4" s="17"/>
    </row>
    <row r="5" customFormat="false" ht="15.75" hidden="false" customHeight="true" outlineLevel="0" collapsed="false">
      <c r="A5" s="5"/>
      <c r="B5" s="18"/>
      <c r="C5" s="15"/>
      <c r="D5" s="14" t="s">
        <v>10</v>
      </c>
      <c r="E5" s="15"/>
      <c r="F5" s="15"/>
      <c r="G5" s="15"/>
      <c r="H5" s="16" t="s">
        <v>11</v>
      </c>
      <c r="I5" s="14" t="s">
        <v>12</v>
      </c>
      <c r="J5" s="17"/>
    </row>
    <row r="6" customFormat="false" ht="15.75" hidden="false" customHeight="true" outlineLevel="0" collapsed="false">
      <c r="A6" s="5"/>
      <c r="B6" s="19"/>
      <c r="C6" s="20" t="s">
        <v>13</v>
      </c>
      <c r="D6" s="21" t="s">
        <v>14</v>
      </c>
      <c r="E6" s="22"/>
      <c r="F6" s="22"/>
      <c r="G6" s="22"/>
      <c r="H6" s="23"/>
      <c r="I6" s="22"/>
      <c r="J6" s="24"/>
    </row>
    <row r="7" customFormat="false" ht="24" hidden="false" customHeight="true" outlineLevel="0" collapsed="false">
      <c r="A7" s="5"/>
      <c r="B7" s="13" t="s">
        <v>15</v>
      </c>
      <c r="D7" s="25" t="s">
        <v>16</v>
      </c>
      <c r="E7" s="25"/>
      <c r="F7" s="25"/>
      <c r="G7" s="25"/>
      <c r="H7" s="16" t="s">
        <v>8</v>
      </c>
      <c r="I7" s="26" t="s">
        <v>17</v>
      </c>
      <c r="J7" s="17"/>
    </row>
    <row r="8" customFormat="false" ht="15.75" hidden="false" customHeight="true" outlineLevel="0" collapsed="false">
      <c r="A8" s="5"/>
      <c r="B8" s="5"/>
      <c r="C8" s="15"/>
      <c r="D8" s="27" t="s">
        <v>18</v>
      </c>
      <c r="E8" s="27"/>
      <c r="F8" s="27"/>
      <c r="G8" s="27"/>
      <c r="H8" s="16" t="s">
        <v>11</v>
      </c>
      <c r="I8" s="26" t="s">
        <v>19</v>
      </c>
      <c r="J8" s="17"/>
    </row>
    <row r="9" customFormat="false" ht="15.75" hidden="false" customHeight="true" outlineLevel="0" collapsed="false">
      <c r="A9" s="5"/>
      <c r="B9" s="28"/>
      <c r="C9" s="29" t="s">
        <v>20</v>
      </c>
      <c r="D9" s="30" t="s">
        <v>21</v>
      </c>
      <c r="E9" s="30"/>
      <c r="F9" s="30"/>
      <c r="G9" s="30"/>
      <c r="H9" s="31"/>
      <c r="I9" s="22"/>
      <c r="J9" s="24"/>
    </row>
    <row r="10" customFormat="false" ht="24" hidden="false" customHeight="true" outlineLevel="0" collapsed="false">
      <c r="A10" s="5"/>
      <c r="B10" s="13" t="s">
        <v>22</v>
      </c>
      <c r="D10" s="32"/>
      <c r="E10" s="32"/>
      <c r="F10" s="32"/>
      <c r="G10" s="32"/>
      <c r="H10" s="16" t="s">
        <v>8</v>
      </c>
      <c r="I10" s="33"/>
      <c r="J10" s="17"/>
    </row>
    <row r="11" customFormat="false" ht="15.75" hidden="false" customHeight="true" outlineLevel="0" collapsed="false">
      <c r="A11" s="5"/>
      <c r="B11" s="18"/>
      <c r="C11" s="15"/>
      <c r="D11" s="34"/>
      <c r="E11" s="34"/>
      <c r="F11" s="34"/>
      <c r="G11" s="34"/>
      <c r="H11" s="16" t="s">
        <v>11</v>
      </c>
      <c r="I11" s="33"/>
      <c r="J11" s="17"/>
    </row>
    <row r="12" customFormat="false" ht="15.75" hidden="false" customHeight="true" outlineLevel="0" collapsed="false">
      <c r="A12" s="5"/>
      <c r="B12" s="19"/>
      <c r="C12" s="35"/>
      <c r="D12" s="36"/>
      <c r="E12" s="36"/>
      <c r="F12" s="36"/>
      <c r="G12" s="36"/>
      <c r="H12" s="31"/>
      <c r="I12" s="22"/>
      <c r="J12" s="24"/>
    </row>
    <row r="13" customFormat="false" ht="24" hidden="false" customHeight="true" outlineLevel="0" collapsed="false">
      <c r="A13" s="5"/>
      <c r="B13" s="37" t="s">
        <v>23</v>
      </c>
      <c r="C13" s="38"/>
      <c r="D13" s="39"/>
      <c r="E13" s="40"/>
      <c r="F13" s="40"/>
      <c r="G13" s="40"/>
      <c r="H13" s="41"/>
      <c r="I13" s="40"/>
      <c r="J13" s="42"/>
    </row>
    <row r="14" customFormat="false" ht="24" hidden="false" customHeight="true" outlineLevel="0" collapsed="false">
      <c r="A14" s="5"/>
      <c r="B14" s="43"/>
      <c r="C14" s="44"/>
      <c r="D14" s="45"/>
      <c r="E14" s="22"/>
      <c r="F14" s="22"/>
      <c r="G14" s="22"/>
      <c r="H14" s="31"/>
      <c r="I14" s="22"/>
      <c r="J14" s="24"/>
    </row>
    <row r="15" customFormat="false" ht="33" hidden="false" customHeight="true" outlineLevel="0" collapsed="false">
      <c r="A15" s="5"/>
      <c r="B15" s="46" t="s">
        <v>24</v>
      </c>
      <c r="C15" s="47"/>
      <c r="D15" s="48"/>
      <c r="E15" s="49"/>
      <c r="F15" s="50"/>
      <c r="G15" s="51"/>
      <c r="H15" s="51"/>
      <c r="I15" s="51"/>
      <c r="J15" s="52"/>
    </row>
    <row r="16" customFormat="false" ht="33" hidden="false" customHeight="true" outlineLevel="0" collapsed="false">
      <c r="A16" s="5"/>
      <c r="B16" s="53" t="s">
        <v>25</v>
      </c>
      <c r="C16" s="54"/>
      <c r="D16" s="54"/>
      <c r="E16" s="55"/>
      <c r="F16" s="56"/>
      <c r="G16" s="57" t="n">
        <f aca="false">G17+G19</f>
        <v>0</v>
      </c>
      <c r="H16" s="57"/>
      <c r="I16" s="57"/>
      <c r="J16" s="58" t="s">
        <v>26</v>
      </c>
    </row>
    <row r="17" customFormat="false" ht="23.25" hidden="false" customHeight="true" outlineLevel="0" collapsed="false">
      <c r="A17" s="5"/>
      <c r="B17" s="59" t="s">
        <v>27</v>
      </c>
      <c r="C17" s="47"/>
      <c r="D17" s="48"/>
      <c r="E17" s="60" t="n">
        <v>12</v>
      </c>
      <c r="F17" s="50" t="s">
        <v>28</v>
      </c>
      <c r="G17" s="61" t="n">
        <f aca="false">SUMIF(J56:J57,"=0,12",F56:F57)</f>
        <v>0</v>
      </c>
      <c r="H17" s="61"/>
      <c r="I17" s="61"/>
      <c r="J17" s="62" t="s">
        <v>26</v>
      </c>
    </row>
    <row r="18" customFormat="false" ht="23.25" hidden="false" customHeight="true" outlineLevel="0" collapsed="false">
      <c r="A18" s="5"/>
      <c r="B18" s="59" t="s">
        <v>29</v>
      </c>
      <c r="C18" s="47"/>
      <c r="D18" s="48"/>
      <c r="E18" s="60" t="n">
        <v>12</v>
      </c>
      <c r="F18" s="50" t="s">
        <v>28</v>
      </c>
      <c r="G18" s="63" t="n">
        <f aca="false">G17*E18/100</f>
        <v>0</v>
      </c>
      <c r="H18" s="63"/>
      <c r="I18" s="63"/>
      <c r="J18" s="62" t="s">
        <v>26</v>
      </c>
    </row>
    <row r="19" customFormat="false" ht="23.25" hidden="false" customHeight="true" outlineLevel="0" collapsed="false">
      <c r="A19" s="5"/>
      <c r="B19" s="59" t="s">
        <v>30</v>
      </c>
      <c r="C19" s="47"/>
      <c r="D19" s="48"/>
      <c r="E19" s="60" t="n">
        <v>21</v>
      </c>
      <c r="F19" s="50" t="s">
        <v>28</v>
      </c>
      <c r="G19" s="61" t="n">
        <f aca="false">SUMIF(J56:J57,"=0,21",F56:F57)</f>
        <v>0</v>
      </c>
      <c r="H19" s="61"/>
      <c r="I19" s="61"/>
      <c r="J19" s="62" t="s">
        <v>26</v>
      </c>
    </row>
    <row r="20" customFormat="false" ht="23.25" hidden="false" customHeight="true" outlineLevel="0" collapsed="false">
      <c r="A20" s="5"/>
      <c r="B20" s="64" t="s">
        <v>31</v>
      </c>
      <c r="C20" s="65"/>
      <c r="D20" s="66"/>
      <c r="E20" s="67" t="n">
        <v>21</v>
      </c>
      <c r="F20" s="68" t="s">
        <v>28</v>
      </c>
      <c r="G20" s="63" t="n">
        <f aca="false">G19*E20/100</f>
        <v>0</v>
      </c>
      <c r="H20" s="63"/>
      <c r="I20" s="63"/>
      <c r="J20" s="69" t="s">
        <v>26</v>
      </c>
    </row>
    <row r="21" customFormat="false" ht="23.25" hidden="false" customHeight="true" outlineLevel="0" collapsed="false">
      <c r="A21" s="5"/>
      <c r="B21" s="13" t="s">
        <v>32</v>
      </c>
      <c r="C21" s="70"/>
      <c r="D21" s="71"/>
      <c r="E21" s="70"/>
      <c r="F21" s="72"/>
      <c r="G21" s="73" t="n">
        <f aca="false">G22-SUM(G17:G20)</f>
        <v>0</v>
      </c>
      <c r="H21" s="73"/>
      <c r="I21" s="73"/>
      <c r="J21" s="74" t="s">
        <v>26</v>
      </c>
    </row>
    <row r="22" customFormat="false" ht="27.75" hidden="false" customHeight="true" outlineLevel="0" collapsed="false">
      <c r="A22" s="5"/>
      <c r="B22" s="53" t="s">
        <v>33</v>
      </c>
      <c r="C22" s="75"/>
      <c r="D22" s="75"/>
      <c r="E22" s="75"/>
      <c r="F22" s="75"/>
      <c r="G22" s="57" t="n">
        <f aca="false">ROUND(SUM(G17:G20),0)</f>
        <v>0</v>
      </c>
      <c r="H22" s="57"/>
      <c r="I22" s="57"/>
      <c r="J22" s="76" t="s">
        <v>26</v>
      </c>
    </row>
    <row r="23" customFormat="false" ht="12.75" hidden="false" customHeight="true" outlineLevel="0" collapsed="false">
      <c r="A23" s="5"/>
      <c r="B23" s="5"/>
      <c r="J23" s="77"/>
    </row>
    <row r="24" customFormat="false" ht="30" hidden="false" customHeight="true" outlineLevel="0" collapsed="false">
      <c r="A24" s="5"/>
      <c r="B24" s="5"/>
      <c r="J24" s="77"/>
    </row>
    <row r="25" customFormat="false" ht="18.75" hidden="false" customHeight="true" outlineLevel="0" collapsed="false">
      <c r="A25" s="5"/>
      <c r="B25" s="78"/>
      <c r="C25" s="79" t="s">
        <v>34</v>
      </c>
      <c r="D25" s="80"/>
      <c r="E25" s="80"/>
      <c r="F25" s="79" t="s">
        <v>35</v>
      </c>
      <c r="G25" s="81"/>
      <c r="H25" s="82" t="n">
        <f aca="true">TODAY()</f>
        <v>45644</v>
      </c>
      <c r="I25" s="81"/>
      <c r="J25" s="77"/>
    </row>
    <row r="26" customFormat="false" ht="47.25" hidden="false" customHeight="true" outlineLevel="0" collapsed="false">
      <c r="A26" s="5"/>
      <c r="B26" s="5"/>
      <c r="J26" s="77"/>
    </row>
    <row r="27" s="84" customFormat="true" ht="18.75" hidden="false" customHeight="true" outlineLevel="0" collapsed="false">
      <c r="A27" s="83"/>
      <c r="B27" s="83"/>
      <c r="D27" s="85"/>
      <c r="E27" s="85"/>
      <c r="G27" s="85"/>
      <c r="H27" s="85"/>
      <c r="I27" s="85"/>
      <c r="J27" s="86"/>
    </row>
    <row r="28" customFormat="false" ht="12.75" hidden="false" customHeight="true" outlineLevel="0" collapsed="false">
      <c r="A28" s="5"/>
      <c r="B28" s="5"/>
      <c r="D28" s="87" t="s">
        <v>36</v>
      </c>
      <c r="E28" s="87"/>
      <c r="H28" s="88" t="s">
        <v>37</v>
      </c>
      <c r="J28" s="77"/>
    </row>
    <row r="29" customFormat="false" ht="13.5" hidden="false" customHeight="true" outlineLevel="0" collapsed="false">
      <c r="A29" s="89"/>
      <c r="B29" s="89"/>
      <c r="C29" s="90"/>
      <c r="D29" s="90"/>
      <c r="E29" s="90"/>
      <c r="F29" s="90"/>
      <c r="G29" s="90"/>
      <c r="H29" s="90"/>
      <c r="I29" s="90"/>
      <c r="J29" s="91"/>
    </row>
    <row r="31" customFormat="false" ht="90" hidden="false" customHeight="true" outlineLevel="0" collapsed="false">
      <c r="B31" s="92" t="s">
        <v>38</v>
      </c>
      <c r="C31" s="93"/>
      <c r="D31" s="93"/>
      <c r="E31" s="93"/>
      <c r="F31" s="93"/>
      <c r="G31" s="93"/>
      <c r="H31" s="93"/>
      <c r="I31" s="93"/>
      <c r="J31" s="94"/>
    </row>
    <row r="32" customFormat="false" ht="15" hidden="false" customHeight="true" outlineLevel="0" collapsed="false"/>
    <row r="34" customFormat="false" ht="15.75" hidden="false" customHeight="false" outlineLevel="0" collapsed="false">
      <c r="B34" s="95" t="s">
        <v>39</v>
      </c>
    </row>
    <row r="36" customFormat="false" ht="25.5" hidden="false" customHeight="true" outlineLevel="0" collapsed="false">
      <c r="A36" s="96"/>
      <c r="B36" s="97" t="s">
        <v>40</v>
      </c>
      <c r="C36" s="97" t="s">
        <v>41</v>
      </c>
      <c r="D36" s="98"/>
      <c r="E36" s="98"/>
      <c r="F36" s="99" t="s">
        <v>42</v>
      </c>
      <c r="G36" s="99"/>
      <c r="H36" s="100" t="s">
        <v>43</v>
      </c>
      <c r="I36" s="100"/>
      <c r="J36" s="101" t="s">
        <v>44</v>
      </c>
    </row>
    <row r="37" customFormat="false" ht="25.5" hidden="false" customHeight="true" outlineLevel="0" collapsed="false">
      <c r="A37" s="102"/>
      <c r="B37" s="103"/>
      <c r="C37" s="104" t="s">
        <v>45</v>
      </c>
      <c r="D37" s="104"/>
      <c r="E37" s="104"/>
      <c r="F37" s="105" t="n">
        <f aca="false">'NN 1E'!J22</f>
        <v>0</v>
      </c>
      <c r="G37" s="105"/>
      <c r="H37" s="106" t="n">
        <f aca="false">F37*(1+J37)</f>
        <v>0</v>
      </c>
      <c r="I37" s="106"/>
      <c r="J37" s="107" t="n">
        <v>0.21</v>
      </c>
    </row>
    <row r="38" customFormat="false" ht="25.5" hidden="false" customHeight="true" outlineLevel="0" collapsed="false">
      <c r="A38" s="102"/>
      <c r="B38" s="108"/>
      <c r="C38" s="104" t="s">
        <v>46</v>
      </c>
      <c r="D38" s="104"/>
      <c r="E38" s="104"/>
      <c r="F38" s="105" t="n">
        <f aca="false">'SLP 1E'!F48</f>
        <v>0</v>
      </c>
      <c r="G38" s="105"/>
      <c r="H38" s="106" t="n">
        <f aca="false">F38*(1+J38)</f>
        <v>0</v>
      </c>
      <c r="I38" s="106"/>
      <c r="J38" s="107" t="n">
        <v>0.21</v>
      </c>
    </row>
    <row r="39" customFormat="false" ht="25.5" hidden="false" customHeight="true" outlineLevel="0" collapsed="false">
      <c r="A39" s="102"/>
      <c r="B39" s="108"/>
      <c r="C39" s="104" t="s">
        <v>47</v>
      </c>
      <c r="D39" s="104"/>
      <c r="E39" s="104"/>
      <c r="F39" s="105" t="n">
        <f aca="false">'VZT 1E'!J20</f>
        <v>0</v>
      </c>
      <c r="G39" s="105"/>
      <c r="H39" s="106" t="n">
        <f aca="false">F39*(1+J39)</f>
        <v>0</v>
      </c>
      <c r="I39" s="106"/>
      <c r="J39" s="107" t="n">
        <v>0.21</v>
      </c>
    </row>
    <row r="40" customFormat="false" ht="25.5" hidden="false" customHeight="true" outlineLevel="0" collapsed="false">
      <c r="A40" s="102"/>
      <c r="B40" s="108"/>
      <c r="C40" s="104" t="s">
        <v>48</v>
      </c>
      <c r="D40" s="104"/>
      <c r="E40" s="104"/>
      <c r="F40" s="105" t="n">
        <f aca="false">'GHZ 1E'!G57</f>
        <v>0</v>
      </c>
      <c r="G40" s="105"/>
      <c r="H40" s="106" t="n">
        <f aca="false">F40*(1+J40)</f>
        <v>0</v>
      </c>
      <c r="I40" s="106"/>
      <c r="J40" s="107" t="n">
        <v>0.21</v>
      </c>
    </row>
    <row r="41" customFormat="false" ht="25.5" hidden="false" customHeight="true" outlineLevel="0" collapsed="false">
      <c r="A41" s="109"/>
      <c r="B41" s="110" t="s">
        <v>49</v>
      </c>
      <c r="C41" s="110"/>
      <c r="D41" s="111"/>
      <c r="E41" s="111"/>
      <c r="F41" s="112" t="n">
        <f aca="false">SUMIF(J37:J40,"&gt;0",F37:F40)</f>
        <v>0</v>
      </c>
      <c r="G41" s="112"/>
      <c r="H41" s="112" t="n">
        <f aca="false">SUMIF(J37:J40,"&gt;0",H37:H40)</f>
        <v>0</v>
      </c>
      <c r="I41" s="112"/>
      <c r="J41" s="113"/>
    </row>
    <row r="42" customFormat="false" ht="12.75" hidden="false" customHeight="false" outlineLevel="0" collapsed="false">
      <c r="F42" s="114"/>
      <c r="G42" s="114"/>
      <c r="H42" s="114"/>
      <c r="I42" s="114"/>
      <c r="J42" s="114"/>
    </row>
    <row r="43" customFormat="false" ht="12.75" hidden="false" customHeight="false" outlineLevel="0" collapsed="false">
      <c r="F43" s="114"/>
      <c r="G43" s="114"/>
      <c r="H43" s="114"/>
      <c r="I43" s="114"/>
      <c r="J43" s="114"/>
    </row>
    <row r="44" customFormat="false" ht="15.75" hidden="false" customHeight="false" outlineLevel="0" collapsed="false">
      <c r="B44" s="95" t="s">
        <v>50</v>
      </c>
    </row>
    <row r="46" customFormat="false" ht="25.5" hidden="false" customHeight="true" outlineLevel="0" collapsed="false">
      <c r="B46" s="115" t="s">
        <v>40</v>
      </c>
      <c r="C46" s="115" t="s">
        <v>41</v>
      </c>
      <c r="D46" s="116"/>
      <c r="E46" s="116"/>
      <c r="F46" s="99" t="s">
        <v>42</v>
      </c>
      <c r="G46" s="99"/>
      <c r="H46" s="100" t="s">
        <v>43</v>
      </c>
      <c r="I46" s="100"/>
      <c r="J46" s="117" t="s">
        <v>44</v>
      </c>
    </row>
    <row r="47" customFormat="false" ht="25.5" hidden="false" customHeight="true" outlineLevel="0" collapsed="false">
      <c r="B47" s="118"/>
      <c r="C47" s="104" t="s">
        <v>45</v>
      </c>
      <c r="D47" s="104"/>
      <c r="E47" s="104"/>
      <c r="F47" s="105" t="n">
        <f aca="false">'NN 2E'!J22</f>
        <v>0</v>
      </c>
      <c r="G47" s="105"/>
      <c r="H47" s="106" t="n">
        <f aca="false">F47*(1+J47)</f>
        <v>0</v>
      </c>
      <c r="I47" s="106"/>
      <c r="J47" s="107" t="n">
        <v>0.21</v>
      </c>
    </row>
    <row r="48" customFormat="false" ht="25.5" hidden="false" customHeight="true" outlineLevel="0" collapsed="false">
      <c r="B48" s="108"/>
      <c r="C48" s="104" t="s">
        <v>47</v>
      </c>
      <c r="D48" s="104"/>
      <c r="E48" s="104"/>
      <c r="F48" s="105" t="n">
        <f aca="false">'VZT E2'!J20</f>
        <v>0</v>
      </c>
      <c r="G48" s="105"/>
      <c r="H48" s="106" t="n">
        <f aca="false">F48*(1+J48)</f>
        <v>0</v>
      </c>
      <c r="I48" s="106"/>
      <c r="J48" s="107" t="n">
        <v>0.21</v>
      </c>
    </row>
    <row r="49" customFormat="false" ht="25.5" hidden="false" customHeight="true" outlineLevel="0" collapsed="false">
      <c r="B49" s="110" t="s">
        <v>49</v>
      </c>
      <c r="C49" s="110"/>
      <c r="D49" s="111"/>
      <c r="E49" s="111"/>
      <c r="F49" s="112" t="n">
        <f aca="false">SUMIF(J47:J48,"&gt;0",F47:F48)</f>
        <v>0</v>
      </c>
      <c r="G49" s="112"/>
      <c r="H49" s="112" t="n">
        <f aca="false">SUMIF(J47:J48,"&gt;0",H47:H48)</f>
        <v>0</v>
      </c>
      <c r="I49" s="112"/>
      <c r="J49" s="113"/>
    </row>
    <row r="53" customFormat="false" ht="15.75" hidden="false" customHeight="false" outlineLevel="0" collapsed="false">
      <c r="B53" s="95" t="s">
        <v>51</v>
      </c>
    </row>
    <row r="55" customFormat="false" ht="25.5" hidden="false" customHeight="true" outlineLevel="0" collapsed="false">
      <c r="B55" s="115" t="s">
        <v>40</v>
      </c>
      <c r="C55" s="115" t="s">
        <v>41</v>
      </c>
      <c r="D55" s="116"/>
      <c r="E55" s="116"/>
      <c r="F55" s="99" t="s">
        <v>42</v>
      </c>
      <c r="G55" s="99"/>
      <c r="H55" s="100" t="s">
        <v>43</v>
      </c>
      <c r="I55" s="100"/>
      <c r="J55" s="117" t="s">
        <v>44</v>
      </c>
    </row>
    <row r="56" customFormat="false" ht="25.5" hidden="false" customHeight="true" outlineLevel="0" collapsed="false">
      <c r="B56" s="118"/>
      <c r="C56" s="104" t="s">
        <v>52</v>
      </c>
      <c r="D56" s="104"/>
      <c r="E56" s="104"/>
      <c r="F56" s="105" t="n">
        <f aca="false">F41</f>
        <v>0</v>
      </c>
      <c r="G56" s="105"/>
      <c r="H56" s="106" t="n">
        <f aca="false">F56*(1+J56)</f>
        <v>0</v>
      </c>
      <c r="I56" s="106"/>
      <c r="J56" s="107" t="n">
        <v>0.21</v>
      </c>
    </row>
    <row r="57" customFormat="false" ht="25.5" hidden="false" customHeight="true" outlineLevel="0" collapsed="false">
      <c r="B57" s="108"/>
      <c r="C57" s="104" t="s">
        <v>53</v>
      </c>
      <c r="D57" s="104"/>
      <c r="E57" s="104"/>
      <c r="F57" s="105" t="n">
        <f aca="false">F49</f>
        <v>0</v>
      </c>
      <c r="G57" s="105"/>
      <c r="H57" s="106" t="n">
        <f aca="false">F57*(1+J57)</f>
        <v>0</v>
      </c>
      <c r="I57" s="106"/>
      <c r="J57" s="107" t="n">
        <v>0.21</v>
      </c>
    </row>
    <row r="58" customFormat="false" ht="25.5" hidden="false" customHeight="true" outlineLevel="0" collapsed="false">
      <c r="B58" s="110" t="s">
        <v>49</v>
      </c>
      <c r="C58" s="110"/>
      <c r="D58" s="111"/>
      <c r="E58" s="111"/>
      <c r="F58" s="112" t="n">
        <f aca="false">SUMIF(J56:J57,"&gt;0",F56:F57)</f>
        <v>0</v>
      </c>
      <c r="G58" s="112"/>
      <c r="H58" s="112" t="n">
        <f aca="false">SUMIF(J56:J57,"&gt;0",H56:H57)</f>
        <v>0</v>
      </c>
      <c r="I58" s="112"/>
      <c r="J58" s="113"/>
    </row>
  </sheetData>
  <mergeCells count="54">
    <mergeCell ref="D1:J1"/>
    <mergeCell ref="D2:J2"/>
    <mergeCell ref="D3:J3"/>
    <mergeCell ref="D7:G7"/>
    <mergeCell ref="D8:G8"/>
    <mergeCell ref="D9:G9"/>
    <mergeCell ref="D10:G10"/>
    <mergeCell ref="D11:G11"/>
    <mergeCell ref="D12:G12"/>
    <mergeCell ref="G16:I16"/>
    <mergeCell ref="G17:I17"/>
    <mergeCell ref="G18:I18"/>
    <mergeCell ref="G19:I19"/>
    <mergeCell ref="G20:I20"/>
    <mergeCell ref="G21:I21"/>
    <mergeCell ref="G22:I22"/>
    <mergeCell ref="D28:E28"/>
    <mergeCell ref="C31:I31"/>
    <mergeCell ref="F36:G36"/>
    <mergeCell ref="H36:I36"/>
    <mergeCell ref="C37:E37"/>
    <mergeCell ref="F37:G37"/>
    <mergeCell ref="H37:I37"/>
    <mergeCell ref="C38:E38"/>
    <mergeCell ref="F38:G38"/>
    <mergeCell ref="H38:I38"/>
    <mergeCell ref="C39:E39"/>
    <mergeCell ref="F39:G39"/>
    <mergeCell ref="H39:I39"/>
    <mergeCell ref="C40:E40"/>
    <mergeCell ref="F40:G40"/>
    <mergeCell ref="H40:I40"/>
    <mergeCell ref="F41:G41"/>
    <mergeCell ref="H41:I41"/>
    <mergeCell ref="F46:G46"/>
    <mergeCell ref="H46:I46"/>
    <mergeCell ref="C47:E47"/>
    <mergeCell ref="F47:G47"/>
    <mergeCell ref="H47:I47"/>
    <mergeCell ref="C48:E48"/>
    <mergeCell ref="F48:G48"/>
    <mergeCell ref="H48:I48"/>
    <mergeCell ref="F49:G49"/>
    <mergeCell ref="H49:I49"/>
    <mergeCell ref="F55:G55"/>
    <mergeCell ref="H55:I55"/>
    <mergeCell ref="C56:E56"/>
    <mergeCell ref="F56:G56"/>
    <mergeCell ref="H56:I56"/>
    <mergeCell ref="C57:E57"/>
    <mergeCell ref="F57:G57"/>
    <mergeCell ref="H57:I57"/>
    <mergeCell ref="F58:G58"/>
    <mergeCell ref="H58:I58"/>
  </mergeCells>
  <printOptions headings="false" gridLines="false" gridLinesSet="true" horizontalCentered="false" verticalCentered="false"/>
  <pageMargins left="0.39375" right="0.196527777777778" top="0.590277777777778" bottom="0.393055555555556" header="0.511811023622047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RTS Stavitel +,  © RTS, a.s.&amp;R&amp;9Stránka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true"/>
  </sheetPr>
  <dimension ref="A4:BL151"/>
  <sheetViews>
    <sheetView showFormulas="false" showGridLines="false" showRowColHeaders="true" showZeros="true" rightToLeft="false" tabSelected="true" showOutlineSymbols="true" defaultGridColor="true" view="normal" topLeftCell="A20" colorId="64" zoomScale="100" zoomScaleNormal="100" zoomScalePageLayoutView="100" workbookViewId="0">
      <selection pane="topLeft" activeCell="H99" activeCellId="0" sqref="H99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19" width="7.15"/>
    <col collapsed="false" customWidth="true" hidden="false" outlineLevel="0" max="2" min="2" style="119" width="1"/>
    <col collapsed="false" customWidth="true" hidden="false" outlineLevel="0" max="3" min="3" style="119" width="7"/>
    <col collapsed="false" customWidth="true" hidden="false" outlineLevel="0" max="4" min="4" style="119" width="17.86"/>
    <col collapsed="false" customWidth="true" hidden="false" outlineLevel="0" max="5" min="5" style="119" width="21.57"/>
    <col collapsed="false" customWidth="true" hidden="false" outlineLevel="0" max="6" min="6" style="119" width="67.14"/>
    <col collapsed="false" customWidth="true" hidden="false" outlineLevel="0" max="7" min="7" style="119" width="13.14"/>
    <col collapsed="false" customWidth="true" hidden="false" outlineLevel="0" max="8" min="8" style="119" width="11.99"/>
    <col collapsed="false" customWidth="true" hidden="false" outlineLevel="0" max="9" min="9" style="119" width="15.88"/>
    <col collapsed="false" customWidth="true" hidden="false" outlineLevel="0" max="10" min="10" style="119" width="19.14"/>
    <col collapsed="false" customWidth="true" hidden="false" outlineLevel="0" max="11" min="11" style="120" width="16.41"/>
    <col collapsed="false" customWidth="false" hidden="false" outlineLevel="0" max="1024" min="12" style="119" width="9.13"/>
  </cols>
  <sheetData>
    <row r="4" s="121" customFormat="true" ht="6.95" hidden="false" customHeight="true" outlineLevel="0" collapsed="false">
      <c r="B4" s="122"/>
      <c r="C4" s="122"/>
      <c r="D4" s="122"/>
      <c r="E4" s="122"/>
      <c r="F4" s="122"/>
      <c r="G4" s="122"/>
      <c r="H4" s="122"/>
      <c r="I4" s="122"/>
      <c r="J4" s="122"/>
      <c r="K4" s="123"/>
    </row>
    <row r="5" s="121" customFormat="true" ht="24.95" hidden="false" customHeight="true" outlineLevel="0" collapsed="false">
      <c r="C5" s="124" t="s">
        <v>54</v>
      </c>
      <c r="K5" s="125"/>
    </row>
    <row r="6" s="121" customFormat="true" ht="6.95" hidden="false" customHeight="true" outlineLevel="0" collapsed="false">
      <c r="K6" s="125"/>
    </row>
    <row r="7" s="121" customFormat="true" ht="12" hidden="false" customHeight="true" outlineLevel="0" collapsed="false">
      <c r="C7" s="126" t="s">
        <v>2</v>
      </c>
      <c r="E7" s="127" t="s">
        <v>55</v>
      </c>
      <c r="F7" s="127"/>
      <c r="G7" s="127"/>
      <c r="H7" s="127"/>
      <c r="K7" s="125"/>
    </row>
    <row r="8" s="121" customFormat="true" ht="26.25" hidden="false" customHeight="true" outlineLevel="0" collapsed="false">
      <c r="E8" s="127"/>
      <c r="F8" s="127"/>
      <c r="G8" s="127"/>
      <c r="H8" s="127"/>
      <c r="K8" s="125"/>
    </row>
    <row r="9" s="121" customFormat="true" ht="12" hidden="false" customHeight="true" outlineLevel="0" collapsed="false">
      <c r="C9" s="126" t="s">
        <v>56</v>
      </c>
      <c r="D9" s="119"/>
      <c r="E9" s="121" t="s">
        <v>57</v>
      </c>
      <c r="F9" s="119"/>
      <c r="G9" s="119"/>
      <c r="H9" s="119"/>
      <c r="K9" s="125"/>
    </row>
    <row r="10" s="121" customFormat="true" ht="12" hidden="false" customHeight="true" outlineLevel="0" collapsed="false">
      <c r="E10" s="119" t="s">
        <v>58</v>
      </c>
      <c r="F10" s="119"/>
      <c r="G10" s="119"/>
      <c r="H10" s="119"/>
      <c r="K10" s="125"/>
    </row>
    <row r="11" s="121" customFormat="true" ht="12" hidden="false" customHeight="true" outlineLevel="0" collapsed="false">
      <c r="C11" s="126" t="s">
        <v>59</v>
      </c>
      <c r="K11" s="125"/>
    </row>
    <row r="12" s="121" customFormat="true" ht="12" hidden="false" customHeight="true" outlineLevel="0" collapsed="false">
      <c r="E12" s="128" t="s">
        <v>60</v>
      </c>
      <c r="F12" s="128"/>
      <c r="G12" s="128"/>
      <c r="H12" s="128"/>
      <c r="K12" s="125"/>
    </row>
    <row r="13" s="121" customFormat="true" ht="12" hidden="false" customHeight="true" outlineLevel="0" collapsed="false">
      <c r="E13" s="128"/>
      <c r="F13" s="128"/>
      <c r="G13" s="128"/>
      <c r="H13" s="128"/>
      <c r="K13" s="125"/>
    </row>
    <row r="14" s="121" customFormat="true" ht="12" hidden="false" customHeight="true" outlineLevel="0" collapsed="false">
      <c r="C14" s="126" t="s">
        <v>61</v>
      </c>
      <c r="D14" s="126"/>
      <c r="F14" s="129"/>
      <c r="I14" s="126" t="s">
        <v>62</v>
      </c>
      <c r="K14" s="125"/>
    </row>
    <row r="15" s="121" customFormat="true" ht="12" hidden="false" customHeight="true" outlineLevel="0" collapsed="false">
      <c r="C15" s="126" t="s">
        <v>4</v>
      </c>
      <c r="E15" s="121" t="s">
        <v>57</v>
      </c>
      <c r="F15" s="129"/>
      <c r="I15" s="126" t="s">
        <v>63</v>
      </c>
      <c r="K15" s="125"/>
    </row>
    <row r="16" s="121" customFormat="true" ht="12" hidden="false" customHeight="true" outlineLevel="0" collapsed="false">
      <c r="C16" s="126"/>
      <c r="F16" s="129"/>
      <c r="I16" s="126"/>
      <c r="K16" s="125"/>
    </row>
    <row r="17" s="121" customFormat="true" ht="53.25" hidden="false" customHeight="true" outlineLevel="0" collapsed="false">
      <c r="C17" s="126" t="s">
        <v>64</v>
      </c>
      <c r="E17" s="130" t="s">
        <v>65</v>
      </c>
      <c r="F17" s="129"/>
      <c r="I17" s="126" t="s">
        <v>15</v>
      </c>
      <c r="J17" s="131" t="s">
        <v>66</v>
      </c>
      <c r="K17" s="125"/>
    </row>
    <row r="18" s="121" customFormat="true" ht="32.25" hidden="false" customHeight="true" outlineLevel="0" collapsed="false">
      <c r="C18" s="126" t="s">
        <v>22</v>
      </c>
      <c r="E18" s="132" t="s">
        <v>67</v>
      </c>
      <c r="F18" s="132"/>
      <c r="I18" s="126" t="s">
        <v>68</v>
      </c>
      <c r="J18" s="131"/>
      <c r="K18" s="125"/>
    </row>
    <row r="19" s="121" customFormat="true" ht="12" hidden="false" customHeight="true" outlineLevel="0" collapsed="false">
      <c r="K19" s="125"/>
    </row>
    <row r="20" s="121" customFormat="true" ht="10.35" hidden="false" customHeight="true" outlineLevel="0" collapsed="false">
      <c r="K20" s="125"/>
    </row>
    <row r="21" s="133" customFormat="true" ht="29.25" hidden="false" customHeight="true" outlineLevel="0" collapsed="false">
      <c r="C21" s="134" t="s">
        <v>69</v>
      </c>
      <c r="D21" s="135" t="s">
        <v>70</v>
      </c>
      <c r="E21" s="135" t="s">
        <v>71</v>
      </c>
      <c r="F21" s="135" t="s">
        <v>72</v>
      </c>
      <c r="G21" s="135" t="s">
        <v>73</v>
      </c>
      <c r="H21" s="135" t="s">
        <v>74</v>
      </c>
      <c r="I21" s="135" t="s">
        <v>75</v>
      </c>
      <c r="J21" s="135" t="s">
        <v>76</v>
      </c>
      <c r="K21" s="136" t="s">
        <v>77</v>
      </c>
    </row>
    <row r="22" s="121" customFormat="true" ht="22.9" hidden="false" customHeight="true" outlineLevel="0" collapsed="false">
      <c r="C22" s="137" t="s">
        <v>78</v>
      </c>
      <c r="J22" s="138" t="n">
        <f aca="false">SUBTOTAL(9,J31:J149)</f>
        <v>0</v>
      </c>
      <c r="K22" s="125"/>
      <c r="Y22" s="139"/>
      <c r="Z22" s="139"/>
    </row>
    <row r="23" s="140" customFormat="true" ht="11.25" hidden="false" customHeight="false" outlineLevel="0" collapsed="false">
      <c r="D23" s="141"/>
      <c r="E23" s="142"/>
      <c r="F23" s="143"/>
      <c r="H23" s="142"/>
      <c r="J23" s="140" t="n">
        <f aca="false">SUBTOTAL(9,J31:J149,J62,J62)</f>
        <v>0</v>
      </c>
      <c r="K23" s="144"/>
      <c r="Y23" s="142"/>
      <c r="Z23" s="142"/>
    </row>
    <row r="24" s="145" customFormat="true" ht="15" hidden="false" customHeight="true" outlineLevel="0" collapsed="false">
      <c r="F24" s="145" t="s">
        <v>79</v>
      </c>
      <c r="K24" s="146"/>
    </row>
    <row r="25" s="121" customFormat="true" ht="7.5" hidden="false" customHeight="true" outlineLevel="0" collapsed="false">
      <c r="B25" s="147"/>
      <c r="C25" s="148"/>
      <c r="D25" s="149"/>
      <c r="E25" s="150"/>
      <c r="F25" s="151"/>
      <c r="G25" s="152"/>
      <c r="H25" s="153"/>
      <c r="I25" s="153"/>
      <c r="J25" s="153"/>
      <c r="K25" s="154"/>
      <c r="W25" s="155"/>
      <c r="Y25" s="155"/>
      <c r="Z25" s="155"/>
    </row>
    <row r="26" s="121" customFormat="true" ht="15" hidden="false" customHeight="true" outlineLevel="0" collapsed="false">
      <c r="B26" s="147"/>
      <c r="C26" s="148"/>
      <c r="D26" s="149"/>
      <c r="E26" s="150"/>
      <c r="F26" s="156" t="s">
        <v>80</v>
      </c>
      <c r="G26" s="156"/>
      <c r="H26" s="153"/>
      <c r="I26" s="153"/>
      <c r="J26" s="153"/>
      <c r="K26" s="154"/>
      <c r="W26" s="155"/>
      <c r="Y26" s="155"/>
      <c r="Z26" s="155"/>
    </row>
    <row r="27" s="121" customFormat="true" ht="13.5" hidden="false" customHeight="true" outlineLevel="0" collapsed="false">
      <c r="B27" s="147"/>
      <c r="C27" s="148"/>
      <c r="D27" s="149"/>
      <c r="E27" s="150"/>
      <c r="F27" s="156" t="s">
        <v>81</v>
      </c>
      <c r="G27" s="156"/>
      <c r="H27" s="153"/>
      <c r="I27" s="153"/>
      <c r="J27" s="153"/>
      <c r="K27" s="154"/>
      <c r="W27" s="155"/>
      <c r="Y27" s="155"/>
      <c r="Z27" s="155"/>
    </row>
    <row r="28" s="121" customFormat="true" ht="13.5" hidden="false" customHeight="true" outlineLevel="0" collapsed="false">
      <c r="B28" s="147"/>
      <c r="C28" s="148"/>
      <c r="D28" s="149"/>
      <c r="E28" s="150"/>
      <c r="F28" s="156" t="s">
        <v>82</v>
      </c>
      <c r="G28" s="156"/>
      <c r="H28" s="153"/>
      <c r="I28" s="153"/>
      <c r="J28" s="153"/>
      <c r="K28" s="154"/>
      <c r="W28" s="155"/>
      <c r="Y28" s="155"/>
      <c r="Z28" s="155"/>
    </row>
    <row r="29" s="121" customFormat="true" ht="13.5" hidden="false" customHeight="true" outlineLevel="0" collapsed="false">
      <c r="B29" s="147"/>
      <c r="C29" s="157"/>
      <c r="D29" s="158"/>
      <c r="E29" s="159"/>
      <c r="F29" s="156" t="s">
        <v>83</v>
      </c>
      <c r="G29" s="156"/>
      <c r="H29" s="160"/>
      <c r="I29" s="160"/>
      <c r="J29" s="160"/>
      <c r="K29" s="161"/>
      <c r="W29" s="155"/>
      <c r="Y29" s="155"/>
      <c r="Z29" s="155"/>
    </row>
    <row r="30" s="121" customFormat="true" ht="16.5" hidden="false" customHeight="true" outlineLevel="0" collapsed="false">
      <c r="B30" s="147"/>
      <c r="C30" s="162"/>
      <c r="D30" s="163" t="s">
        <v>84</v>
      </c>
      <c r="E30" s="164"/>
      <c r="F30" s="165"/>
      <c r="G30" s="165"/>
      <c r="H30" s="166"/>
      <c r="I30" s="166"/>
      <c r="J30" s="166"/>
      <c r="K30" s="167" t="s">
        <v>84</v>
      </c>
      <c r="W30" s="155"/>
      <c r="Y30" s="155"/>
      <c r="Z30" s="155"/>
    </row>
    <row r="31" customFormat="false" ht="15" hidden="false" customHeight="false" outlineLevel="0" collapsed="false">
      <c r="C31" s="162" t="n">
        <v>100</v>
      </c>
      <c r="D31" s="168"/>
      <c r="E31" s="169"/>
      <c r="F31" s="169" t="s">
        <v>85</v>
      </c>
      <c r="G31" s="170" t="s">
        <v>86</v>
      </c>
      <c r="H31" s="171" t="n">
        <v>4</v>
      </c>
      <c r="I31" s="172" t="n">
        <v>0</v>
      </c>
      <c r="J31" s="173" t="n">
        <f aca="false">PRODUCT(H31:I31)</f>
        <v>0</v>
      </c>
      <c r="K31" s="174" t="n">
        <v>1</v>
      </c>
    </row>
    <row r="32" customFormat="false" ht="15" hidden="false" customHeight="false" outlineLevel="0" collapsed="false">
      <c r="C32" s="162" t="n">
        <f aca="false">C31+1</f>
        <v>101</v>
      </c>
      <c r="D32" s="168"/>
      <c r="E32" s="169"/>
      <c r="F32" s="169" t="s">
        <v>87</v>
      </c>
      <c r="G32" s="170" t="s">
        <v>86</v>
      </c>
      <c r="H32" s="171" t="n">
        <v>4</v>
      </c>
      <c r="I32" s="172" t="n">
        <v>0</v>
      </c>
      <c r="J32" s="173" t="n">
        <f aca="false">PRODUCT(H32:I32)</f>
        <v>0</v>
      </c>
      <c r="K32" s="174" t="n">
        <v>1</v>
      </c>
    </row>
    <row r="33" customFormat="false" ht="15" hidden="false" customHeight="false" outlineLevel="0" collapsed="false">
      <c r="C33" s="162" t="n">
        <f aca="false">C32+1</f>
        <v>102</v>
      </c>
      <c r="D33" s="168"/>
      <c r="E33" s="169"/>
      <c r="F33" s="169" t="s">
        <v>88</v>
      </c>
      <c r="G33" s="170" t="s">
        <v>86</v>
      </c>
      <c r="H33" s="171" t="n">
        <v>1</v>
      </c>
      <c r="I33" s="172" t="n">
        <v>0</v>
      </c>
      <c r="J33" s="173" t="n">
        <f aca="false">PRODUCT(H33:I33)</f>
        <v>0</v>
      </c>
      <c r="K33" s="174" t="n">
        <v>1</v>
      </c>
    </row>
    <row r="34" customFormat="false" ht="15" hidden="false" customHeight="false" outlineLevel="0" collapsed="false">
      <c r="C34" s="162" t="n">
        <f aca="false">C33+1</f>
        <v>103</v>
      </c>
      <c r="D34" s="168"/>
      <c r="E34" s="169"/>
      <c r="F34" s="169" t="s">
        <v>88</v>
      </c>
      <c r="G34" s="170" t="s">
        <v>86</v>
      </c>
      <c r="H34" s="171" t="n">
        <v>1</v>
      </c>
      <c r="I34" s="172" t="n">
        <v>0</v>
      </c>
      <c r="J34" s="173" t="n">
        <f aca="false">PRODUCT(H34:I34)</f>
        <v>0</v>
      </c>
      <c r="K34" s="174" t="n">
        <v>1</v>
      </c>
    </row>
    <row r="35" customFormat="false" ht="15" hidden="false" customHeight="false" outlineLevel="0" collapsed="false">
      <c r="C35" s="162" t="n">
        <f aca="false">C34+1</f>
        <v>104</v>
      </c>
      <c r="D35" s="168"/>
      <c r="E35" s="169"/>
      <c r="F35" s="169" t="s">
        <v>88</v>
      </c>
      <c r="G35" s="170" t="s">
        <v>86</v>
      </c>
      <c r="H35" s="171" t="n">
        <v>1</v>
      </c>
      <c r="I35" s="172" t="n">
        <v>0</v>
      </c>
      <c r="J35" s="173" t="n">
        <f aca="false">PRODUCT(H35:I35)</f>
        <v>0</v>
      </c>
      <c r="K35" s="174" t="n">
        <v>1</v>
      </c>
    </row>
    <row r="36" customFormat="false" ht="15" hidden="false" customHeight="false" outlineLevel="0" collapsed="false">
      <c r="C36" s="162" t="n">
        <f aca="false">C35+1</f>
        <v>105</v>
      </c>
      <c r="D36" s="168"/>
      <c r="E36" s="169"/>
      <c r="F36" s="169" t="s">
        <v>88</v>
      </c>
      <c r="G36" s="170" t="s">
        <v>86</v>
      </c>
      <c r="H36" s="171" t="n">
        <v>1</v>
      </c>
      <c r="I36" s="172" t="n">
        <v>0</v>
      </c>
      <c r="J36" s="173" t="n">
        <f aca="false">PRODUCT(H36:I36)</f>
        <v>0</v>
      </c>
      <c r="K36" s="174" t="n">
        <v>1</v>
      </c>
    </row>
    <row r="37" customFormat="false" ht="15" hidden="false" customHeight="false" outlineLevel="0" collapsed="false">
      <c r="C37" s="162" t="n">
        <f aca="false">C36+1</f>
        <v>106</v>
      </c>
      <c r="D37" s="168"/>
      <c r="E37" s="169"/>
      <c r="F37" s="169" t="s">
        <v>89</v>
      </c>
      <c r="G37" s="170" t="s">
        <v>86</v>
      </c>
      <c r="H37" s="171" t="n">
        <v>4</v>
      </c>
      <c r="I37" s="172" t="n">
        <v>0</v>
      </c>
      <c r="J37" s="173" t="n">
        <f aca="false">PRODUCT(H37:I37)</f>
        <v>0</v>
      </c>
      <c r="K37" s="174" t="n">
        <v>1</v>
      </c>
    </row>
    <row r="38" customFormat="false" ht="15" hidden="false" customHeight="false" outlineLevel="0" collapsed="false">
      <c r="C38" s="162" t="n">
        <f aca="false">C37+1</f>
        <v>107</v>
      </c>
      <c r="D38" s="168"/>
      <c r="E38" s="169"/>
      <c r="F38" s="169" t="s">
        <v>90</v>
      </c>
      <c r="G38" s="170" t="s">
        <v>86</v>
      </c>
      <c r="H38" s="171" t="n">
        <v>4</v>
      </c>
      <c r="I38" s="172" t="n">
        <v>0</v>
      </c>
      <c r="J38" s="173" t="n">
        <f aca="false">PRODUCT(H38:I38)</f>
        <v>0</v>
      </c>
      <c r="K38" s="174" t="n">
        <v>1</v>
      </c>
    </row>
    <row r="39" customFormat="false" ht="15" hidden="false" customHeight="false" outlineLevel="0" collapsed="false">
      <c r="C39" s="162" t="n">
        <f aca="false">C38+1</f>
        <v>108</v>
      </c>
      <c r="D39" s="168"/>
      <c r="E39" s="169"/>
      <c r="F39" s="169" t="s">
        <v>91</v>
      </c>
      <c r="G39" s="170" t="s">
        <v>86</v>
      </c>
      <c r="H39" s="171" t="n">
        <v>1</v>
      </c>
      <c r="I39" s="172" t="n">
        <v>0</v>
      </c>
      <c r="J39" s="173" t="n">
        <f aca="false">PRODUCT(H39:I39)</f>
        <v>0</v>
      </c>
      <c r="K39" s="174" t="n">
        <v>1</v>
      </c>
    </row>
    <row r="40" customFormat="false" ht="15" hidden="false" customHeight="false" outlineLevel="0" collapsed="false">
      <c r="C40" s="162" t="n">
        <f aca="false">C39+1</f>
        <v>109</v>
      </c>
      <c r="D40" s="168"/>
      <c r="E40" s="169"/>
      <c r="F40" s="169" t="s">
        <v>92</v>
      </c>
      <c r="G40" s="170" t="s">
        <v>86</v>
      </c>
      <c r="H40" s="171" t="n">
        <v>1</v>
      </c>
      <c r="I40" s="172" t="n">
        <v>0</v>
      </c>
      <c r="J40" s="173" t="n">
        <f aca="false">PRODUCT(H40:I40)</f>
        <v>0</v>
      </c>
      <c r="K40" s="174" t="n">
        <v>1</v>
      </c>
    </row>
    <row r="41" customFormat="false" ht="15" hidden="false" customHeight="false" outlineLevel="0" collapsed="false">
      <c r="C41" s="162" t="n">
        <f aca="false">C40+1</f>
        <v>110</v>
      </c>
      <c r="D41" s="168"/>
      <c r="E41" s="169"/>
      <c r="F41" s="169" t="s">
        <v>93</v>
      </c>
      <c r="G41" s="170" t="s">
        <v>86</v>
      </c>
      <c r="H41" s="171" t="n">
        <v>1</v>
      </c>
      <c r="I41" s="172" t="n">
        <v>0</v>
      </c>
      <c r="J41" s="173" t="n">
        <f aca="false">PRODUCT(H41:I41)</f>
        <v>0</v>
      </c>
      <c r="K41" s="174" t="n">
        <v>1</v>
      </c>
    </row>
    <row r="42" customFormat="false" ht="15" hidden="false" customHeight="false" outlineLevel="0" collapsed="false">
      <c r="C42" s="162" t="n">
        <f aca="false">C41+1</f>
        <v>111</v>
      </c>
      <c r="D42" s="168"/>
      <c r="E42" s="169"/>
      <c r="F42" s="169" t="s">
        <v>94</v>
      </c>
      <c r="G42" s="170" t="s">
        <v>86</v>
      </c>
      <c r="H42" s="171" t="n">
        <v>2</v>
      </c>
      <c r="I42" s="172" t="n">
        <v>0</v>
      </c>
      <c r="J42" s="173" t="n">
        <f aca="false">PRODUCT(H42:I42)</f>
        <v>0</v>
      </c>
      <c r="K42" s="174" t="n">
        <v>1</v>
      </c>
    </row>
    <row r="43" customFormat="false" ht="15" hidden="false" customHeight="false" outlineLevel="0" collapsed="false">
      <c r="C43" s="162" t="n">
        <f aca="false">C42+1</f>
        <v>112</v>
      </c>
      <c r="D43" s="168"/>
      <c r="E43" s="169"/>
      <c r="F43" s="169" t="s">
        <v>95</v>
      </c>
      <c r="G43" s="170" t="s">
        <v>86</v>
      </c>
      <c r="H43" s="171" t="n">
        <v>9</v>
      </c>
      <c r="I43" s="172" t="n">
        <v>0</v>
      </c>
      <c r="J43" s="173" t="n">
        <f aca="false">PRODUCT(H43:I43)</f>
        <v>0</v>
      </c>
      <c r="K43" s="174" t="n">
        <v>1</v>
      </c>
    </row>
    <row r="44" customFormat="false" ht="15" hidden="false" customHeight="false" outlineLevel="0" collapsed="false">
      <c r="C44" s="162" t="n">
        <f aca="false">C43+1</f>
        <v>113</v>
      </c>
      <c r="D44" s="168"/>
      <c r="E44" s="169"/>
      <c r="F44" s="169" t="s">
        <v>96</v>
      </c>
      <c r="G44" s="170" t="s">
        <v>86</v>
      </c>
      <c r="H44" s="171" t="n">
        <v>1</v>
      </c>
      <c r="I44" s="172" t="n">
        <v>0</v>
      </c>
      <c r="J44" s="173" t="n">
        <f aca="false">PRODUCT(H44:I44)</f>
        <v>0</v>
      </c>
      <c r="K44" s="174" t="n">
        <v>1</v>
      </c>
    </row>
    <row r="45" customFormat="false" ht="15" hidden="false" customHeight="false" outlineLevel="0" collapsed="false">
      <c r="C45" s="162" t="n">
        <f aca="false">C44+1</f>
        <v>114</v>
      </c>
      <c r="D45" s="168"/>
      <c r="E45" s="169"/>
      <c r="F45" s="169" t="s">
        <v>97</v>
      </c>
      <c r="G45" s="170" t="s">
        <v>86</v>
      </c>
      <c r="H45" s="171" t="n">
        <v>2</v>
      </c>
      <c r="I45" s="172" t="n">
        <v>0</v>
      </c>
      <c r="J45" s="173" t="n">
        <f aca="false">PRODUCT(H45:I45)</f>
        <v>0</v>
      </c>
      <c r="K45" s="174" t="n">
        <v>1</v>
      </c>
    </row>
    <row r="46" customFormat="false" ht="15" hidden="false" customHeight="false" outlineLevel="0" collapsed="false">
      <c r="C46" s="162" t="n">
        <f aca="false">C45+1</f>
        <v>115</v>
      </c>
      <c r="D46" s="168"/>
      <c r="E46" s="169"/>
      <c r="F46" s="169" t="s">
        <v>98</v>
      </c>
      <c r="G46" s="170" t="s">
        <v>86</v>
      </c>
      <c r="H46" s="171" t="n">
        <v>40</v>
      </c>
      <c r="I46" s="172" t="n">
        <v>0</v>
      </c>
      <c r="J46" s="173" t="n">
        <f aca="false">PRODUCT(H46:I46)</f>
        <v>0</v>
      </c>
      <c r="K46" s="174" t="n">
        <v>1</v>
      </c>
    </row>
    <row r="47" customFormat="false" ht="15" hidden="false" customHeight="false" outlineLevel="0" collapsed="false">
      <c r="C47" s="162" t="n">
        <f aca="false">C46+1</f>
        <v>116</v>
      </c>
      <c r="D47" s="168"/>
      <c r="E47" s="175"/>
      <c r="F47" s="175" t="s">
        <v>99</v>
      </c>
      <c r="G47" s="170" t="s">
        <v>86</v>
      </c>
      <c r="H47" s="171" t="n">
        <v>24</v>
      </c>
      <c r="I47" s="172" t="n">
        <v>0</v>
      </c>
      <c r="J47" s="173" t="n">
        <f aca="false">PRODUCT(H47:I47)</f>
        <v>0</v>
      </c>
      <c r="K47" s="174" t="n">
        <v>1</v>
      </c>
    </row>
    <row r="48" s="121" customFormat="true" ht="16.5" hidden="true" customHeight="true" outlineLevel="0" collapsed="false">
      <c r="B48" s="147"/>
      <c r="C48" s="162" t="s">
        <v>84</v>
      </c>
      <c r="D48" s="163"/>
      <c r="E48" s="164"/>
      <c r="F48" s="165"/>
      <c r="G48" s="165"/>
      <c r="H48" s="166"/>
      <c r="I48" s="166"/>
      <c r="J48" s="176"/>
      <c r="K48" s="167" t="s">
        <v>84</v>
      </c>
      <c r="W48" s="155"/>
      <c r="Y48" s="155"/>
      <c r="Z48" s="155"/>
    </row>
    <row r="49" s="121" customFormat="true" ht="16.5" hidden="true" customHeight="true" outlineLevel="0" collapsed="false">
      <c r="B49" s="147"/>
      <c r="C49" s="162" t="s">
        <v>84</v>
      </c>
      <c r="D49" s="163"/>
      <c r="E49" s="164"/>
      <c r="F49" s="165"/>
      <c r="G49" s="165"/>
      <c r="H49" s="166"/>
      <c r="I49" s="166"/>
      <c r="J49" s="176"/>
      <c r="K49" s="167" t="s">
        <v>84</v>
      </c>
      <c r="W49" s="155"/>
      <c r="Y49" s="155"/>
      <c r="Z49" s="155"/>
    </row>
    <row r="50" s="121" customFormat="true" ht="15" hidden="true" customHeight="true" outlineLevel="0" collapsed="false">
      <c r="B50" s="147"/>
      <c r="C50" s="177" t="s">
        <v>84</v>
      </c>
      <c r="D50" s="178"/>
      <c r="E50" s="179"/>
      <c r="F50" s="180"/>
      <c r="G50" s="181"/>
      <c r="H50" s="182"/>
      <c r="I50" s="182"/>
      <c r="J50" s="176"/>
      <c r="K50" s="183" t="s">
        <v>84</v>
      </c>
      <c r="W50" s="155"/>
      <c r="Y50" s="155"/>
      <c r="Z50" s="155"/>
    </row>
    <row r="51" s="121" customFormat="true" ht="14.25" hidden="true" customHeight="false" outlineLevel="0" collapsed="false">
      <c r="B51" s="147"/>
      <c r="C51" s="148" t="s">
        <v>84</v>
      </c>
      <c r="D51" s="149"/>
      <c r="E51" s="150"/>
      <c r="F51" s="145" t="s">
        <v>100</v>
      </c>
      <c r="G51" s="152"/>
      <c r="H51" s="153"/>
      <c r="I51" s="153"/>
      <c r="J51" s="176"/>
      <c r="K51" s="154" t="s">
        <v>84</v>
      </c>
      <c r="W51" s="155"/>
      <c r="Y51" s="155"/>
      <c r="Z51" s="155"/>
    </row>
    <row r="52" s="121" customFormat="true" ht="16.5" hidden="true" customHeight="true" outlineLevel="0" collapsed="false">
      <c r="B52" s="147"/>
      <c r="C52" s="148" t="n">
        <v>200</v>
      </c>
      <c r="D52" s="149"/>
      <c r="E52" s="150"/>
      <c r="F52" s="151" t="s">
        <v>101</v>
      </c>
      <c r="G52" s="152" t="s">
        <v>86</v>
      </c>
      <c r="H52" s="153" t="n">
        <v>1</v>
      </c>
      <c r="I52" s="153"/>
      <c r="J52" s="176"/>
      <c r="K52" s="154" t="n">
        <v>0</v>
      </c>
      <c r="W52" s="155"/>
      <c r="Y52" s="155"/>
      <c r="Z52" s="155"/>
    </row>
    <row r="53" s="121" customFormat="true" ht="16.5" hidden="false" customHeight="true" outlineLevel="0" collapsed="false">
      <c r="B53" s="147"/>
      <c r="C53" s="148" t="n">
        <f aca="false">C52+1</f>
        <v>201</v>
      </c>
      <c r="D53" s="149"/>
      <c r="E53" s="150"/>
      <c r="F53" s="151" t="s">
        <v>102</v>
      </c>
      <c r="G53" s="152" t="s">
        <v>86</v>
      </c>
      <c r="H53" s="153" t="n">
        <v>1</v>
      </c>
      <c r="I53" s="184" t="n">
        <v>0</v>
      </c>
      <c r="J53" s="173" t="n">
        <f aca="false">PRODUCT(H53:I53)</f>
        <v>0</v>
      </c>
      <c r="K53" s="154" t="n">
        <v>1</v>
      </c>
      <c r="W53" s="155"/>
      <c r="Y53" s="155"/>
      <c r="Z53" s="155"/>
    </row>
    <row r="54" s="121" customFormat="true" ht="16.5" hidden="false" customHeight="true" outlineLevel="0" collapsed="false">
      <c r="B54" s="147"/>
      <c r="C54" s="148" t="n">
        <f aca="false">C53+1</f>
        <v>202</v>
      </c>
      <c r="D54" s="149"/>
      <c r="E54" s="150"/>
      <c r="F54" s="151" t="s">
        <v>103</v>
      </c>
      <c r="G54" s="152" t="s">
        <v>86</v>
      </c>
      <c r="H54" s="153" t="n">
        <v>1</v>
      </c>
      <c r="I54" s="184" t="n">
        <v>0</v>
      </c>
      <c r="J54" s="173" t="n">
        <f aca="false">PRODUCT(H54:I54)</f>
        <v>0</v>
      </c>
      <c r="K54" s="154" t="n">
        <v>1</v>
      </c>
      <c r="W54" s="155"/>
      <c r="Y54" s="155"/>
      <c r="Z54" s="155"/>
    </row>
    <row r="55" s="121" customFormat="true" ht="16.5" hidden="false" customHeight="true" outlineLevel="0" collapsed="false">
      <c r="B55" s="147"/>
      <c r="C55" s="148" t="n">
        <f aca="false">C54+1</f>
        <v>203</v>
      </c>
      <c r="D55" s="149"/>
      <c r="E55" s="150"/>
      <c r="F55" s="151" t="s">
        <v>104</v>
      </c>
      <c r="G55" s="152" t="s">
        <v>86</v>
      </c>
      <c r="H55" s="153" t="n">
        <v>1</v>
      </c>
      <c r="I55" s="184" t="n">
        <v>0</v>
      </c>
      <c r="J55" s="173" t="n">
        <f aca="false">PRODUCT(H55:I55)</f>
        <v>0</v>
      </c>
      <c r="K55" s="154" t="n">
        <v>1</v>
      </c>
      <c r="W55" s="155"/>
      <c r="Y55" s="155"/>
      <c r="Z55" s="155"/>
    </row>
    <row r="56" s="121" customFormat="true" ht="16.5" hidden="false" customHeight="true" outlineLevel="0" collapsed="false">
      <c r="B56" s="147"/>
      <c r="C56" s="148" t="n">
        <f aca="false">C55+1</f>
        <v>204</v>
      </c>
      <c r="D56" s="149"/>
      <c r="E56" s="150"/>
      <c r="F56" s="151" t="s">
        <v>105</v>
      </c>
      <c r="G56" s="152" t="s">
        <v>86</v>
      </c>
      <c r="H56" s="153" t="n">
        <v>1</v>
      </c>
      <c r="I56" s="184" t="n">
        <v>0</v>
      </c>
      <c r="J56" s="173" t="n">
        <f aca="false">PRODUCT(H56:I56)</f>
        <v>0</v>
      </c>
      <c r="K56" s="154" t="n">
        <v>1</v>
      </c>
      <c r="W56" s="155"/>
      <c r="Y56" s="155"/>
      <c r="Z56" s="155"/>
    </row>
    <row r="57" s="121" customFormat="true" ht="16.5" hidden="false" customHeight="true" outlineLevel="0" collapsed="false">
      <c r="B57" s="147"/>
      <c r="C57" s="185" t="n">
        <f aca="false">C56+1</f>
        <v>205</v>
      </c>
      <c r="D57" s="186"/>
      <c r="E57" s="187"/>
      <c r="F57" s="188" t="s">
        <v>106</v>
      </c>
      <c r="G57" s="189" t="s">
        <v>86</v>
      </c>
      <c r="H57" s="190" t="n">
        <v>1</v>
      </c>
      <c r="I57" s="191" t="n">
        <v>0</v>
      </c>
      <c r="J57" s="192" t="n">
        <f aca="false">PRODUCT(H57:I57)</f>
        <v>0</v>
      </c>
      <c r="K57" s="193" t="n">
        <v>1</v>
      </c>
      <c r="W57" s="155"/>
      <c r="Y57" s="155"/>
      <c r="Z57" s="155"/>
    </row>
    <row r="58" s="121" customFormat="true" ht="16.5" hidden="false" customHeight="true" outlineLevel="0" collapsed="false">
      <c r="B58" s="147"/>
      <c r="C58" s="148" t="n">
        <f aca="false">C57+1</f>
        <v>206</v>
      </c>
      <c r="D58" s="149"/>
      <c r="E58" s="150"/>
      <c r="F58" s="151" t="s">
        <v>107</v>
      </c>
      <c r="G58" s="152" t="s">
        <v>86</v>
      </c>
      <c r="H58" s="153" t="n">
        <v>1</v>
      </c>
      <c r="I58" s="184" t="n">
        <v>0</v>
      </c>
      <c r="J58" s="173" t="n">
        <f aca="false">PRODUCT(H58:I58)</f>
        <v>0</v>
      </c>
      <c r="K58" s="154" t="n">
        <v>1</v>
      </c>
      <c r="W58" s="155"/>
      <c r="Y58" s="155"/>
      <c r="Z58" s="155"/>
    </row>
    <row r="59" s="121" customFormat="true" ht="16.5" hidden="true" customHeight="true" outlineLevel="0" collapsed="false">
      <c r="B59" s="147"/>
      <c r="C59" s="148" t="s">
        <v>84</v>
      </c>
      <c r="D59" s="149"/>
      <c r="E59" s="150"/>
      <c r="F59" s="151"/>
      <c r="G59" s="152"/>
      <c r="H59" s="153"/>
      <c r="I59" s="153"/>
      <c r="J59" s="153"/>
      <c r="K59" s="154" t="s">
        <v>84</v>
      </c>
      <c r="W59" s="155"/>
      <c r="Y59" s="155"/>
      <c r="Z59" s="155"/>
    </row>
    <row r="60" s="121" customFormat="true" ht="16.5" hidden="true" customHeight="true" outlineLevel="0" collapsed="false">
      <c r="B60" s="147"/>
      <c r="C60" s="148" t="s">
        <v>84</v>
      </c>
      <c r="D60" s="149"/>
      <c r="E60" s="150"/>
      <c r="F60" s="145" t="s">
        <v>108</v>
      </c>
      <c r="G60" s="152"/>
      <c r="H60" s="153"/>
      <c r="I60" s="153"/>
      <c r="J60" s="153"/>
      <c r="K60" s="154" t="s">
        <v>84</v>
      </c>
      <c r="W60" s="155"/>
      <c r="Y60" s="155"/>
      <c r="Z60" s="155"/>
    </row>
    <row r="61" s="121" customFormat="true" ht="27" hidden="true" customHeight="true" outlineLevel="0" collapsed="false">
      <c r="B61" s="147"/>
      <c r="C61" s="148" t="n">
        <v>250</v>
      </c>
      <c r="D61" s="149"/>
      <c r="E61" s="194"/>
      <c r="F61" s="151" t="s">
        <v>109</v>
      </c>
      <c r="G61" s="195" t="s">
        <v>86</v>
      </c>
      <c r="H61" s="153" t="n">
        <v>20</v>
      </c>
      <c r="I61" s="196" t="s">
        <v>110</v>
      </c>
      <c r="J61" s="153"/>
      <c r="K61" s="197" t="n">
        <v>2</v>
      </c>
      <c r="W61" s="155"/>
      <c r="Y61" s="155"/>
      <c r="Z61" s="155"/>
    </row>
    <row r="62" s="121" customFormat="true" ht="28.5" hidden="false" customHeight="true" outlineLevel="0" collapsed="false">
      <c r="B62" s="147"/>
      <c r="C62" s="148" t="n">
        <f aca="false">C61+1</f>
        <v>251</v>
      </c>
      <c r="D62" s="149"/>
      <c r="E62" s="150"/>
      <c r="F62" s="151" t="s">
        <v>111</v>
      </c>
      <c r="G62" s="152" t="s">
        <v>86</v>
      </c>
      <c r="H62" s="153" t="n">
        <v>24</v>
      </c>
      <c r="I62" s="196" t="s">
        <v>110</v>
      </c>
      <c r="J62" s="184"/>
      <c r="K62" s="197" t="n">
        <v>1</v>
      </c>
      <c r="W62" s="155"/>
      <c r="Y62" s="155"/>
      <c r="Z62" s="155"/>
    </row>
    <row r="63" s="121" customFormat="true" ht="14.25" hidden="true" customHeight="true" outlineLevel="0" collapsed="false">
      <c r="B63" s="147"/>
      <c r="C63" s="148" t="s">
        <v>84</v>
      </c>
      <c r="D63" s="149"/>
      <c r="E63" s="150"/>
      <c r="F63" s="151"/>
      <c r="G63" s="152"/>
      <c r="H63" s="153"/>
      <c r="I63" s="153"/>
      <c r="J63" s="153"/>
      <c r="K63" s="154" t="s">
        <v>84</v>
      </c>
      <c r="W63" s="155"/>
      <c r="Y63" s="155"/>
      <c r="Z63" s="155"/>
    </row>
    <row r="64" s="121" customFormat="true" ht="16.5" hidden="true" customHeight="true" outlineLevel="0" collapsed="false">
      <c r="B64" s="147"/>
      <c r="C64" s="148" t="s">
        <v>84</v>
      </c>
      <c r="D64" s="149"/>
      <c r="E64" s="150"/>
      <c r="F64" s="145" t="s">
        <v>112</v>
      </c>
      <c r="G64" s="152"/>
      <c r="H64" s="153"/>
      <c r="I64" s="153"/>
      <c r="J64" s="153"/>
      <c r="K64" s="154" t="s">
        <v>84</v>
      </c>
      <c r="W64" s="155"/>
      <c r="Y64" s="155"/>
      <c r="Z64" s="155"/>
    </row>
    <row r="65" s="121" customFormat="true" ht="15.75" hidden="false" customHeight="true" outlineLevel="0" collapsed="false">
      <c r="B65" s="147"/>
      <c r="C65" s="148" t="n">
        <v>300</v>
      </c>
      <c r="D65" s="149"/>
      <c r="E65" s="150"/>
      <c r="F65" s="151" t="s">
        <v>113</v>
      </c>
      <c r="G65" s="152" t="s">
        <v>86</v>
      </c>
      <c r="H65" s="153" t="n">
        <v>1</v>
      </c>
      <c r="I65" s="184" t="n">
        <v>0</v>
      </c>
      <c r="J65" s="198" t="n">
        <f aca="false">PRODUCT(H65:I65)</f>
        <v>0</v>
      </c>
      <c r="K65" s="154" t="n">
        <v>1</v>
      </c>
      <c r="W65" s="155"/>
      <c r="Y65" s="155"/>
      <c r="Z65" s="155"/>
    </row>
    <row r="66" s="121" customFormat="true" ht="15.75" hidden="true" customHeight="true" outlineLevel="0" collapsed="false">
      <c r="B66" s="147"/>
      <c r="C66" s="148" t="n">
        <f aca="false">C65+1</f>
        <v>301</v>
      </c>
      <c r="D66" s="149"/>
      <c r="E66" s="150"/>
      <c r="F66" s="151" t="s">
        <v>114</v>
      </c>
      <c r="G66" s="152" t="s">
        <v>86</v>
      </c>
      <c r="H66" s="153" t="n">
        <v>2</v>
      </c>
      <c r="I66" s="153"/>
      <c r="J66" s="199"/>
      <c r="K66" s="154" t="n">
        <v>2</v>
      </c>
      <c r="W66" s="155"/>
      <c r="Y66" s="155"/>
      <c r="Z66" s="155"/>
    </row>
    <row r="67" s="121" customFormat="true" ht="15.75" hidden="false" customHeight="true" outlineLevel="0" collapsed="false">
      <c r="B67" s="147"/>
      <c r="C67" s="148" t="n">
        <f aca="false">C66+1</f>
        <v>302</v>
      </c>
      <c r="D67" s="149"/>
      <c r="E67" s="150"/>
      <c r="F67" s="151" t="s">
        <v>115</v>
      </c>
      <c r="G67" s="152" t="s">
        <v>86</v>
      </c>
      <c r="H67" s="153" t="n">
        <v>1</v>
      </c>
      <c r="I67" s="184" t="n">
        <v>0</v>
      </c>
      <c r="J67" s="198" t="n">
        <f aca="false">PRODUCT(H67:I67)</f>
        <v>0</v>
      </c>
      <c r="K67" s="154" t="n">
        <v>1</v>
      </c>
      <c r="W67" s="155"/>
      <c r="Y67" s="155"/>
      <c r="Z67" s="155"/>
    </row>
    <row r="68" s="121" customFormat="true" ht="15.75" hidden="true" customHeight="true" outlineLevel="0" collapsed="false">
      <c r="B68" s="147"/>
      <c r="C68" s="148" t="n">
        <f aca="false">C67+1</f>
        <v>303</v>
      </c>
      <c r="D68" s="149"/>
      <c r="E68" s="150"/>
      <c r="F68" s="151" t="s">
        <v>116</v>
      </c>
      <c r="G68" s="152" t="s">
        <v>86</v>
      </c>
      <c r="H68" s="153" t="n">
        <v>1</v>
      </c>
      <c r="I68" s="153"/>
      <c r="J68" s="199"/>
      <c r="K68" s="154" t="n">
        <v>2</v>
      </c>
      <c r="W68" s="155"/>
      <c r="Y68" s="155"/>
      <c r="Z68" s="155"/>
    </row>
    <row r="69" s="121" customFormat="true" ht="15" hidden="true" customHeight="true" outlineLevel="0" collapsed="false">
      <c r="B69" s="147"/>
      <c r="C69" s="148" t="s">
        <v>84</v>
      </c>
      <c r="D69" s="149"/>
      <c r="E69" s="150"/>
      <c r="F69" s="151"/>
      <c r="G69" s="152"/>
      <c r="H69" s="153"/>
      <c r="I69" s="153"/>
      <c r="J69" s="199"/>
      <c r="K69" s="154" t="s">
        <v>84</v>
      </c>
      <c r="W69" s="155"/>
      <c r="Y69" s="155"/>
      <c r="Z69" s="155"/>
    </row>
    <row r="70" s="121" customFormat="true" ht="14.25" hidden="true" customHeight="false" outlineLevel="0" collapsed="false">
      <c r="B70" s="147"/>
      <c r="C70" s="148" t="s">
        <v>84</v>
      </c>
      <c r="D70" s="149"/>
      <c r="E70" s="150"/>
      <c r="F70" s="145" t="s">
        <v>117</v>
      </c>
      <c r="G70" s="152"/>
      <c r="H70" s="153"/>
      <c r="I70" s="153"/>
      <c r="J70" s="199"/>
      <c r="K70" s="154" t="s">
        <v>84</v>
      </c>
      <c r="W70" s="155"/>
      <c r="Y70" s="155"/>
      <c r="Z70" s="155"/>
    </row>
    <row r="71" s="121" customFormat="true" ht="31.5" hidden="false" customHeight="true" outlineLevel="0" collapsed="false">
      <c r="B71" s="147"/>
      <c r="C71" s="148" t="n">
        <v>400</v>
      </c>
      <c r="D71" s="149"/>
      <c r="E71" s="150"/>
      <c r="F71" s="151" t="s">
        <v>118</v>
      </c>
      <c r="G71" s="152" t="s">
        <v>119</v>
      </c>
      <c r="H71" s="153" t="n">
        <v>20</v>
      </c>
      <c r="I71" s="184" t="n">
        <v>0</v>
      </c>
      <c r="J71" s="198" t="n">
        <f aca="false">PRODUCT(H71:I71)</f>
        <v>0</v>
      </c>
      <c r="K71" s="154" t="n">
        <v>1</v>
      </c>
      <c r="W71" s="155"/>
      <c r="Y71" s="155"/>
      <c r="Z71" s="155"/>
    </row>
    <row r="72" s="121" customFormat="true" ht="30" hidden="false" customHeight="true" outlineLevel="0" collapsed="false">
      <c r="B72" s="147"/>
      <c r="C72" s="148" t="n">
        <f aca="false">C71+1</f>
        <v>401</v>
      </c>
      <c r="D72" s="149"/>
      <c r="E72" s="150"/>
      <c r="F72" s="151" t="s">
        <v>120</v>
      </c>
      <c r="G72" s="152" t="s">
        <v>119</v>
      </c>
      <c r="H72" s="153" t="n">
        <v>30</v>
      </c>
      <c r="I72" s="184" t="n">
        <v>0</v>
      </c>
      <c r="J72" s="198" t="n">
        <f aca="false">PRODUCT(H72:I72)</f>
        <v>0</v>
      </c>
      <c r="K72" s="154" t="n">
        <v>1</v>
      </c>
      <c r="W72" s="155"/>
      <c r="Y72" s="155"/>
      <c r="Z72" s="155"/>
    </row>
    <row r="73" s="121" customFormat="true" ht="30.75" hidden="true" customHeight="true" outlineLevel="0" collapsed="false">
      <c r="B73" s="147"/>
      <c r="C73" s="148" t="n">
        <f aca="false">C72+1</f>
        <v>402</v>
      </c>
      <c r="D73" s="149"/>
      <c r="E73" s="150"/>
      <c r="F73" s="151" t="s">
        <v>121</v>
      </c>
      <c r="G73" s="152" t="s">
        <v>119</v>
      </c>
      <c r="H73" s="153" t="n">
        <v>107</v>
      </c>
      <c r="I73" s="153"/>
      <c r="J73" s="199"/>
      <c r="K73" s="154" t="n">
        <v>0</v>
      </c>
      <c r="W73" s="155"/>
      <c r="Y73" s="155"/>
      <c r="Z73" s="155"/>
    </row>
    <row r="74" s="121" customFormat="true" ht="34.5" hidden="true" customHeight="true" outlineLevel="0" collapsed="false">
      <c r="B74" s="147"/>
      <c r="C74" s="148" t="n">
        <f aca="false">C73+1</f>
        <v>403</v>
      </c>
      <c r="D74" s="149"/>
      <c r="E74" s="150"/>
      <c r="F74" s="151" t="s">
        <v>122</v>
      </c>
      <c r="G74" s="152" t="s">
        <v>119</v>
      </c>
      <c r="H74" s="153" t="n">
        <v>26</v>
      </c>
      <c r="I74" s="153"/>
      <c r="J74" s="199"/>
      <c r="K74" s="154" t="n">
        <v>0</v>
      </c>
      <c r="W74" s="155"/>
      <c r="Y74" s="155"/>
      <c r="Z74" s="155"/>
    </row>
    <row r="75" s="121" customFormat="true" ht="27.75" hidden="false" customHeight="true" outlineLevel="0" collapsed="false">
      <c r="B75" s="147"/>
      <c r="C75" s="148" t="n">
        <f aca="false">C74+1</f>
        <v>404</v>
      </c>
      <c r="D75" s="149"/>
      <c r="E75" s="150"/>
      <c r="F75" s="151" t="s">
        <v>123</v>
      </c>
      <c r="G75" s="152" t="s">
        <v>119</v>
      </c>
      <c r="H75" s="153" t="n">
        <v>50</v>
      </c>
      <c r="I75" s="184" t="n">
        <v>0</v>
      </c>
      <c r="J75" s="198" t="n">
        <f aca="false">PRODUCT(H75:I75)</f>
        <v>0</v>
      </c>
      <c r="K75" s="154" t="n">
        <v>1</v>
      </c>
      <c r="W75" s="155"/>
      <c r="Y75" s="155"/>
      <c r="Z75" s="155"/>
    </row>
    <row r="76" s="121" customFormat="true" ht="34.5" hidden="true" customHeight="true" outlineLevel="0" collapsed="false">
      <c r="B76" s="147"/>
      <c r="C76" s="148" t="n">
        <f aca="false">C75+1</f>
        <v>405</v>
      </c>
      <c r="D76" s="149"/>
      <c r="E76" s="150"/>
      <c r="F76" s="151" t="s">
        <v>124</v>
      </c>
      <c r="G76" s="152" t="s">
        <v>86</v>
      </c>
      <c r="H76" s="153" t="n">
        <v>2</v>
      </c>
      <c r="I76" s="153"/>
      <c r="J76" s="199"/>
      <c r="K76" s="154" t="n">
        <v>0</v>
      </c>
      <c r="W76" s="155"/>
      <c r="Y76" s="155"/>
      <c r="Z76" s="155"/>
    </row>
    <row r="77" s="121" customFormat="true" ht="30.75" hidden="true" customHeight="true" outlineLevel="0" collapsed="false">
      <c r="B77" s="147"/>
      <c r="C77" s="148" t="n">
        <f aca="false">C76+1</f>
        <v>406</v>
      </c>
      <c r="D77" s="149"/>
      <c r="E77" s="150"/>
      <c r="F77" s="151" t="s">
        <v>125</v>
      </c>
      <c r="G77" s="152" t="s">
        <v>86</v>
      </c>
      <c r="H77" s="153" t="n">
        <v>2</v>
      </c>
      <c r="I77" s="153"/>
      <c r="J77" s="199"/>
      <c r="K77" s="154" t="n">
        <v>0</v>
      </c>
      <c r="W77" s="155"/>
      <c r="Y77" s="155"/>
      <c r="Z77" s="155"/>
    </row>
    <row r="78" s="121" customFormat="true" ht="30" hidden="true" customHeight="true" outlineLevel="0" collapsed="false">
      <c r="B78" s="147"/>
      <c r="C78" s="148" t="n">
        <f aca="false">C77+1</f>
        <v>407</v>
      </c>
      <c r="D78" s="149"/>
      <c r="E78" s="150"/>
      <c r="F78" s="151" t="s">
        <v>126</v>
      </c>
      <c r="G78" s="152" t="s">
        <v>86</v>
      </c>
      <c r="H78" s="153" t="n">
        <v>1</v>
      </c>
      <c r="I78" s="153"/>
      <c r="J78" s="199"/>
      <c r="K78" s="154" t="n">
        <v>0</v>
      </c>
      <c r="W78" s="155"/>
      <c r="Y78" s="155"/>
      <c r="Z78" s="155"/>
    </row>
    <row r="79" s="121" customFormat="true" ht="29.25" hidden="false" customHeight="true" outlineLevel="0" collapsed="false">
      <c r="B79" s="147"/>
      <c r="C79" s="148" t="n">
        <f aca="false">C78+1</f>
        <v>408</v>
      </c>
      <c r="D79" s="149"/>
      <c r="E79" s="150"/>
      <c r="F79" s="151" t="s">
        <v>127</v>
      </c>
      <c r="G79" s="152" t="s">
        <v>86</v>
      </c>
      <c r="H79" s="153" t="n">
        <v>2</v>
      </c>
      <c r="I79" s="184" t="n">
        <v>0</v>
      </c>
      <c r="J79" s="198" t="n">
        <f aca="false">PRODUCT(H79:I79)</f>
        <v>0</v>
      </c>
      <c r="K79" s="154" t="n">
        <v>1</v>
      </c>
      <c r="W79" s="155"/>
      <c r="Y79" s="155"/>
      <c r="Z79" s="155"/>
    </row>
    <row r="80" s="121" customFormat="true" ht="30.75" hidden="false" customHeight="true" outlineLevel="0" collapsed="false">
      <c r="B80" s="147"/>
      <c r="C80" s="148" t="n">
        <f aca="false">C79+1</f>
        <v>409</v>
      </c>
      <c r="D80" s="149"/>
      <c r="E80" s="150"/>
      <c r="F80" s="151" t="s">
        <v>128</v>
      </c>
      <c r="G80" s="152" t="s">
        <v>86</v>
      </c>
      <c r="H80" s="153" t="n">
        <v>1</v>
      </c>
      <c r="I80" s="184" t="n">
        <v>0</v>
      </c>
      <c r="J80" s="198" t="n">
        <f aca="false">PRODUCT(H80:I80)</f>
        <v>0</v>
      </c>
      <c r="K80" s="154" t="n">
        <v>1</v>
      </c>
      <c r="W80" s="155"/>
      <c r="Y80" s="155"/>
      <c r="Z80" s="155"/>
    </row>
    <row r="81" s="121" customFormat="true" ht="15" hidden="true" customHeight="true" outlineLevel="0" collapsed="false">
      <c r="B81" s="147"/>
      <c r="C81" s="148" t="s">
        <v>84</v>
      </c>
      <c r="D81" s="149"/>
      <c r="E81" s="150"/>
      <c r="F81" s="151"/>
      <c r="G81" s="152"/>
      <c r="H81" s="153"/>
      <c r="I81" s="153"/>
      <c r="J81" s="199"/>
      <c r="K81" s="154" t="s">
        <v>84</v>
      </c>
      <c r="W81" s="155"/>
      <c r="Y81" s="155"/>
      <c r="Z81" s="155"/>
    </row>
    <row r="82" s="121" customFormat="true" ht="18" hidden="true" customHeight="true" outlineLevel="0" collapsed="false">
      <c r="B82" s="147"/>
      <c r="C82" s="148" t="s">
        <v>84</v>
      </c>
      <c r="D82" s="149"/>
      <c r="E82" s="150"/>
      <c r="F82" s="145" t="s">
        <v>129</v>
      </c>
      <c r="G82" s="152"/>
      <c r="H82" s="153"/>
      <c r="I82" s="153"/>
      <c r="J82" s="199"/>
      <c r="K82" s="154" t="s">
        <v>84</v>
      </c>
      <c r="W82" s="155"/>
      <c r="Y82" s="155"/>
      <c r="Z82" s="155"/>
    </row>
    <row r="83" s="121" customFormat="true" ht="16.5" hidden="true" customHeight="true" outlineLevel="0" collapsed="false">
      <c r="B83" s="147"/>
      <c r="C83" s="148" t="n">
        <v>500</v>
      </c>
      <c r="D83" s="149"/>
      <c r="E83" s="150"/>
      <c r="F83" s="151" t="s">
        <v>130</v>
      </c>
      <c r="G83" s="152" t="s">
        <v>86</v>
      </c>
      <c r="H83" s="153" t="n">
        <v>1</v>
      </c>
      <c r="I83" s="153"/>
      <c r="J83" s="199"/>
      <c r="K83" s="154" t="n">
        <v>0</v>
      </c>
      <c r="W83" s="155"/>
      <c r="Y83" s="155"/>
      <c r="Z83" s="155"/>
    </row>
    <row r="84" s="121" customFormat="true" ht="16.5" hidden="false" customHeight="true" outlineLevel="0" collapsed="false">
      <c r="B84" s="147"/>
      <c r="C84" s="148" t="n">
        <f aca="false">C83+1</f>
        <v>501</v>
      </c>
      <c r="D84" s="149"/>
      <c r="E84" s="150"/>
      <c r="F84" s="151" t="s">
        <v>131</v>
      </c>
      <c r="G84" s="152" t="s">
        <v>86</v>
      </c>
      <c r="H84" s="153" t="n">
        <v>1</v>
      </c>
      <c r="I84" s="184" t="n">
        <v>0</v>
      </c>
      <c r="J84" s="198" t="n">
        <f aca="false">PRODUCT(H84:I84)</f>
        <v>0</v>
      </c>
      <c r="K84" s="154" t="n">
        <v>1</v>
      </c>
      <c r="W84" s="155"/>
      <c r="Y84" s="155"/>
      <c r="Z84" s="155"/>
    </row>
    <row r="85" s="121" customFormat="true" ht="16.5" hidden="false" customHeight="true" outlineLevel="0" collapsed="false">
      <c r="B85" s="147"/>
      <c r="C85" s="148" t="n">
        <f aca="false">C84+1</f>
        <v>502</v>
      </c>
      <c r="D85" s="149"/>
      <c r="E85" s="150"/>
      <c r="F85" s="151" t="s">
        <v>132</v>
      </c>
      <c r="G85" s="152" t="s">
        <v>86</v>
      </c>
      <c r="H85" s="153" t="n">
        <v>1</v>
      </c>
      <c r="I85" s="184" t="n">
        <v>0</v>
      </c>
      <c r="J85" s="198" t="n">
        <f aca="false">PRODUCT(H85:I85)</f>
        <v>0</v>
      </c>
      <c r="K85" s="154" t="n">
        <v>1</v>
      </c>
      <c r="W85" s="155"/>
      <c r="Y85" s="155"/>
      <c r="Z85" s="155"/>
    </row>
    <row r="86" s="121" customFormat="true" ht="16.5" hidden="true" customHeight="true" outlineLevel="0" collapsed="false">
      <c r="B86" s="147"/>
      <c r="C86" s="148" t="n">
        <f aca="false">C85+1</f>
        <v>503</v>
      </c>
      <c r="D86" s="149"/>
      <c r="E86" s="150"/>
      <c r="F86" s="151" t="s">
        <v>133</v>
      </c>
      <c r="G86" s="152" t="s">
        <v>86</v>
      </c>
      <c r="H86" s="153" t="n">
        <v>10</v>
      </c>
      <c r="I86" s="153"/>
      <c r="J86" s="199"/>
      <c r="K86" s="154" t="n">
        <v>0</v>
      </c>
      <c r="W86" s="155"/>
      <c r="Y86" s="155"/>
      <c r="Z86" s="155"/>
    </row>
    <row r="87" s="121" customFormat="true" ht="16.5" hidden="true" customHeight="true" outlineLevel="0" collapsed="false">
      <c r="B87" s="147"/>
      <c r="C87" s="148" t="n">
        <f aca="false">C86+1</f>
        <v>504</v>
      </c>
      <c r="D87" s="149"/>
      <c r="E87" s="150"/>
      <c r="F87" s="151" t="s">
        <v>134</v>
      </c>
      <c r="G87" s="152" t="s">
        <v>86</v>
      </c>
      <c r="H87" s="153" t="n">
        <v>1</v>
      </c>
      <c r="I87" s="153"/>
      <c r="J87" s="199"/>
      <c r="K87" s="154" t="n">
        <v>0</v>
      </c>
      <c r="W87" s="155"/>
      <c r="Y87" s="155"/>
      <c r="Z87" s="155"/>
    </row>
    <row r="88" s="121" customFormat="true" ht="18" hidden="true" customHeight="true" outlineLevel="0" collapsed="false">
      <c r="B88" s="147"/>
      <c r="C88" s="148" t="n">
        <f aca="false">C87+1</f>
        <v>505</v>
      </c>
      <c r="D88" s="149"/>
      <c r="E88" s="150"/>
      <c r="F88" s="151" t="s">
        <v>135</v>
      </c>
      <c r="G88" s="152" t="s">
        <v>86</v>
      </c>
      <c r="H88" s="153" t="n">
        <v>10</v>
      </c>
      <c r="I88" s="153"/>
      <c r="J88" s="199"/>
      <c r="K88" s="154" t="n">
        <v>0</v>
      </c>
      <c r="W88" s="155"/>
      <c r="Y88" s="155"/>
      <c r="Z88" s="155"/>
    </row>
    <row r="89" s="121" customFormat="true" ht="32.25" hidden="false" customHeight="true" outlineLevel="0" collapsed="false">
      <c r="B89" s="147"/>
      <c r="C89" s="148" t="n">
        <f aca="false">C88+1</f>
        <v>506</v>
      </c>
      <c r="D89" s="149"/>
      <c r="E89" s="150"/>
      <c r="F89" s="200" t="s">
        <v>136</v>
      </c>
      <c r="G89" s="152" t="s">
        <v>86</v>
      </c>
      <c r="H89" s="153" t="n">
        <v>1</v>
      </c>
      <c r="I89" s="184" t="n">
        <v>0</v>
      </c>
      <c r="J89" s="198" t="n">
        <f aca="false">PRODUCT(H89:I89)</f>
        <v>0</v>
      </c>
      <c r="K89" s="154" t="n">
        <v>1</v>
      </c>
      <c r="W89" s="155"/>
      <c r="Y89" s="155"/>
      <c r="Z89" s="155"/>
    </row>
    <row r="90" s="121" customFormat="true" ht="16.5" hidden="false" customHeight="true" outlineLevel="0" collapsed="false">
      <c r="B90" s="147"/>
      <c r="C90" s="148" t="n">
        <f aca="false">C89+1</f>
        <v>507</v>
      </c>
      <c r="D90" s="149"/>
      <c r="E90" s="150"/>
      <c r="F90" s="151" t="s">
        <v>137</v>
      </c>
      <c r="G90" s="152" t="s">
        <v>86</v>
      </c>
      <c r="H90" s="153" t="n">
        <v>100</v>
      </c>
      <c r="I90" s="184" t="n">
        <v>0</v>
      </c>
      <c r="J90" s="198" t="n">
        <f aca="false">PRODUCT(H90:I90)</f>
        <v>0</v>
      </c>
      <c r="K90" s="154" t="n">
        <v>1</v>
      </c>
      <c r="W90" s="155"/>
      <c r="Y90" s="155"/>
      <c r="Z90" s="155"/>
    </row>
    <row r="91" s="121" customFormat="true" ht="17.25" hidden="true" customHeight="true" outlineLevel="0" collapsed="false">
      <c r="B91" s="147"/>
      <c r="C91" s="148" t="s">
        <v>84</v>
      </c>
      <c r="D91" s="149"/>
      <c r="E91" s="150"/>
      <c r="F91" s="151"/>
      <c r="G91" s="152"/>
      <c r="H91" s="153"/>
      <c r="I91" s="153"/>
      <c r="J91" s="199"/>
      <c r="K91" s="154" t="s">
        <v>84</v>
      </c>
      <c r="W91" s="155"/>
      <c r="Y91" s="155"/>
      <c r="Z91" s="155"/>
    </row>
    <row r="92" s="121" customFormat="true" ht="17.25" hidden="true" customHeight="true" outlineLevel="0" collapsed="false">
      <c r="B92" s="147"/>
      <c r="C92" s="148" t="s">
        <v>84</v>
      </c>
      <c r="D92" s="149"/>
      <c r="E92" s="150"/>
      <c r="F92" s="145" t="s">
        <v>138</v>
      </c>
      <c r="G92" s="152"/>
      <c r="H92" s="153"/>
      <c r="I92" s="153"/>
      <c r="J92" s="199"/>
      <c r="K92" s="154" t="s">
        <v>84</v>
      </c>
      <c r="W92" s="155"/>
      <c r="Y92" s="155"/>
      <c r="Z92" s="155"/>
    </row>
    <row r="93" s="121" customFormat="true" ht="30" hidden="true" customHeight="true" outlineLevel="0" collapsed="false">
      <c r="B93" s="147"/>
      <c r="C93" s="148" t="n">
        <v>600</v>
      </c>
      <c r="D93" s="149"/>
      <c r="E93" s="150"/>
      <c r="F93" s="151" t="s">
        <v>139</v>
      </c>
      <c r="G93" s="152" t="s">
        <v>86</v>
      </c>
      <c r="H93" s="153" t="n">
        <v>18</v>
      </c>
      <c r="I93" s="153"/>
      <c r="J93" s="199"/>
      <c r="K93" s="154" t="n">
        <v>0</v>
      </c>
      <c r="W93" s="155"/>
      <c r="Y93" s="155"/>
      <c r="Z93" s="155"/>
    </row>
    <row r="94" s="121" customFormat="true" ht="28.5" hidden="true" customHeight="true" outlineLevel="0" collapsed="false">
      <c r="B94" s="147"/>
      <c r="C94" s="148" t="n">
        <f aca="false">C93+1</f>
        <v>601</v>
      </c>
      <c r="D94" s="149"/>
      <c r="E94" s="150"/>
      <c r="F94" s="151" t="s">
        <v>140</v>
      </c>
      <c r="G94" s="152" t="s">
        <v>86</v>
      </c>
      <c r="H94" s="153" t="n">
        <v>4</v>
      </c>
      <c r="I94" s="153"/>
      <c r="J94" s="199"/>
      <c r="K94" s="154" t="n">
        <v>0</v>
      </c>
      <c r="W94" s="155"/>
      <c r="Y94" s="155"/>
      <c r="Z94" s="155"/>
    </row>
    <row r="95" s="121" customFormat="true" ht="21.75" hidden="true" customHeight="true" outlineLevel="0" collapsed="false">
      <c r="B95" s="147"/>
      <c r="C95" s="148" t="n">
        <f aca="false">C94+1</f>
        <v>602</v>
      </c>
      <c r="D95" s="149"/>
      <c r="E95" s="150"/>
      <c r="F95" s="151" t="s">
        <v>141</v>
      </c>
      <c r="G95" s="152" t="s">
        <v>86</v>
      </c>
      <c r="H95" s="153" t="n">
        <v>8</v>
      </c>
      <c r="I95" s="153"/>
      <c r="J95" s="199"/>
      <c r="K95" s="154" t="n">
        <v>0</v>
      </c>
      <c r="W95" s="155"/>
      <c r="Y95" s="155"/>
      <c r="Z95" s="155"/>
    </row>
    <row r="96" s="121" customFormat="true" ht="17.25" hidden="true" customHeight="true" outlineLevel="0" collapsed="false">
      <c r="B96" s="147"/>
      <c r="C96" s="148" t="s">
        <v>84</v>
      </c>
      <c r="D96" s="149"/>
      <c r="E96" s="150"/>
      <c r="F96" s="151"/>
      <c r="G96" s="152"/>
      <c r="H96" s="153"/>
      <c r="I96" s="153"/>
      <c r="J96" s="199"/>
      <c r="K96" s="154" t="s">
        <v>84</v>
      </c>
      <c r="W96" s="155"/>
      <c r="Y96" s="155"/>
      <c r="Z96" s="155"/>
    </row>
    <row r="97" s="121" customFormat="true" ht="17.25" hidden="true" customHeight="true" outlineLevel="0" collapsed="false">
      <c r="B97" s="147"/>
      <c r="C97" s="148" t="s">
        <v>84</v>
      </c>
      <c r="D97" s="149"/>
      <c r="E97" s="150"/>
      <c r="F97" s="145" t="s">
        <v>142</v>
      </c>
      <c r="G97" s="152"/>
      <c r="H97" s="153"/>
      <c r="I97" s="153"/>
      <c r="J97" s="199"/>
      <c r="K97" s="154" t="s">
        <v>84</v>
      </c>
      <c r="W97" s="155"/>
      <c r="Y97" s="155"/>
      <c r="Z97" s="155"/>
    </row>
    <row r="98" s="121" customFormat="true" ht="16.5" hidden="true" customHeight="true" outlineLevel="0" collapsed="false">
      <c r="B98" s="147"/>
      <c r="C98" s="148" t="n">
        <v>700</v>
      </c>
      <c r="D98" s="149"/>
      <c r="E98" s="194"/>
      <c r="F98" s="151" t="s">
        <v>143</v>
      </c>
      <c r="G98" s="195" t="s">
        <v>119</v>
      </c>
      <c r="H98" s="153" t="n">
        <v>3050</v>
      </c>
      <c r="I98" s="153"/>
      <c r="J98" s="199"/>
      <c r="K98" s="154" t="n">
        <v>0</v>
      </c>
      <c r="W98" s="155"/>
      <c r="Y98" s="155"/>
      <c r="Z98" s="155"/>
    </row>
    <row r="99" s="121" customFormat="true" ht="16.5" hidden="false" customHeight="true" outlineLevel="0" collapsed="false">
      <c r="B99" s="147"/>
      <c r="C99" s="148" t="n">
        <f aca="false">C98+1</f>
        <v>701</v>
      </c>
      <c r="D99" s="149"/>
      <c r="E99" s="194"/>
      <c r="F99" s="151" t="s">
        <v>144</v>
      </c>
      <c r="G99" s="195" t="s">
        <v>119</v>
      </c>
      <c r="H99" s="153" t="n">
        <v>900</v>
      </c>
      <c r="I99" s="184" t="n">
        <v>0</v>
      </c>
      <c r="J99" s="198" t="n">
        <f aca="false">PRODUCT(H99:I99)</f>
        <v>0</v>
      </c>
      <c r="K99" s="154" t="n">
        <v>1</v>
      </c>
      <c r="W99" s="155"/>
      <c r="Y99" s="155"/>
      <c r="Z99" s="155"/>
    </row>
    <row r="100" s="121" customFormat="true" ht="16.5" hidden="false" customHeight="true" outlineLevel="0" collapsed="false">
      <c r="B100" s="147"/>
      <c r="C100" s="148" t="n">
        <f aca="false">C99+1</f>
        <v>702</v>
      </c>
      <c r="D100" s="149"/>
      <c r="E100" s="194"/>
      <c r="F100" s="151" t="s">
        <v>145</v>
      </c>
      <c r="G100" s="195" t="s">
        <v>119</v>
      </c>
      <c r="H100" s="153" t="n">
        <f aca="false">16*10</f>
        <v>160</v>
      </c>
      <c r="I100" s="184" t="n">
        <v>0</v>
      </c>
      <c r="J100" s="198" t="n">
        <f aca="false">PRODUCT(H100:I100)</f>
        <v>0</v>
      </c>
      <c r="K100" s="154" t="n">
        <v>1</v>
      </c>
      <c r="W100" s="155"/>
      <c r="Y100" s="155"/>
      <c r="Z100" s="155"/>
    </row>
    <row r="101" s="121" customFormat="true" ht="16.5" hidden="false" customHeight="true" outlineLevel="0" collapsed="false">
      <c r="B101" s="147"/>
      <c r="C101" s="148" t="n">
        <f aca="false">C100+1</f>
        <v>703</v>
      </c>
      <c r="D101" s="149"/>
      <c r="E101" s="150"/>
      <c r="F101" s="151" t="s">
        <v>146</v>
      </c>
      <c r="G101" s="152" t="s">
        <v>119</v>
      </c>
      <c r="H101" s="153" t="n">
        <v>200</v>
      </c>
      <c r="I101" s="184" t="n">
        <v>0</v>
      </c>
      <c r="J101" s="198" t="n">
        <f aca="false">PRODUCT(H101:I101)</f>
        <v>0</v>
      </c>
      <c r="K101" s="154" t="n">
        <v>1</v>
      </c>
      <c r="W101" s="155"/>
      <c r="Y101" s="155"/>
      <c r="Z101" s="155"/>
    </row>
    <row r="102" s="121" customFormat="true" ht="16.5" hidden="false" customHeight="true" outlineLevel="0" collapsed="false">
      <c r="B102" s="147"/>
      <c r="C102" s="148" t="n">
        <f aca="false">C101+1</f>
        <v>704</v>
      </c>
      <c r="D102" s="149"/>
      <c r="E102" s="150"/>
      <c r="F102" s="151" t="s">
        <v>147</v>
      </c>
      <c r="G102" s="152" t="s">
        <v>119</v>
      </c>
      <c r="H102" s="153" t="n">
        <v>100</v>
      </c>
      <c r="I102" s="184" t="n">
        <v>0</v>
      </c>
      <c r="J102" s="198" t="n">
        <f aca="false">PRODUCT(H102:I102)</f>
        <v>0</v>
      </c>
      <c r="K102" s="154" t="n">
        <v>1</v>
      </c>
      <c r="W102" s="155"/>
      <c r="Y102" s="155"/>
      <c r="Z102" s="155"/>
    </row>
    <row r="103" s="121" customFormat="true" ht="16.5" hidden="false" customHeight="true" outlineLevel="0" collapsed="false">
      <c r="B103" s="147"/>
      <c r="C103" s="148" t="n">
        <f aca="false">C102+1</f>
        <v>705</v>
      </c>
      <c r="D103" s="149"/>
      <c r="E103" s="150"/>
      <c r="F103" s="151" t="s">
        <v>148</v>
      </c>
      <c r="G103" s="152" t="s">
        <v>119</v>
      </c>
      <c r="H103" s="153" t="n">
        <v>15</v>
      </c>
      <c r="I103" s="184" t="n">
        <v>0</v>
      </c>
      <c r="J103" s="198" t="n">
        <f aca="false">PRODUCT(H103:I103)</f>
        <v>0</v>
      </c>
      <c r="K103" s="154" t="n">
        <v>1</v>
      </c>
      <c r="W103" s="155"/>
      <c r="Y103" s="155"/>
      <c r="Z103" s="155"/>
    </row>
    <row r="104" s="121" customFormat="true" ht="16.5" hidden="true" customHeight="true" outlineLevel="0" collapsed="false">
      <c r="B104" s="147"/>
      <c r="C104" s="148" t="n">
        <f aca="false">C103+1</f>
        <v>706</v>
      </c>
      <c r="D104" s="149"/>
      <c r="E104" s="150"/>
      <c r="F104" s="151" t="s">
        <v>149</v>
      </c>
      <c r="G104" s="152" t="s">
        <v>119</v>
      </c>
      <c r="H104" s="153" t="n">
        <v>200</v>
      </c>
      <c r="I104" s="153"/>
      <c r="J104" s="199"/>
      <c r="K104" s="154" t="n">
        <v>0</v>
      </c>
      <c r="W104" s="155"/>
      <c r="Y104" s="155"/>
      <c r="Z104" s="155"/>
    </row>
    <row r="105" s="121" customFormat="true" ht="16.5" hidden="true" customHeight="true" outlineLevel="0" collapsed="false">
      <c r="B105" s="147"/>
      <c r="C105" s="148" t="n">
        <f aca="false">C104+1</f>
        <v>707</v>
      </c>
      <c r="D105" s="149"/>
      <c r="E105" s="150"/>
      <c r="F105" s="151" t="s">
        <v>150</v>
      </c>
      <c r="G105" s="152" t="s">
        <v>119</v>
      </c>
      <c r="H105" s="153" t="n">
        <v>100</v>
      </c>
      <c r="I105" s="153"/>
      <c r="J105" s="199"/>
      <c r="K105" s="154" t="n">
        <v>0</v>
      </c>
      <c r="W105" s="155"/>
      <c r="Y105" s="155"/>
      <c r="Z105" s="155"/>
    </row>
    <row r="106" s="121" customFormat="true" ht="16.5" hidden="false" customHeight="true" outlineLevel="0" collapsed="false">
      <c r="B106" s="147"/>
      <c r="C106" s="148" t="n">
        <f aca="false">C105+1</f>
        <v>708</v>
      </c>
      <c r="D106" s="149"/>
      <c r="E106" s="150"/>
      <c r="F106" s="151" t="s">
        <v>151</v>
      </c>
      <c r="G106" s="152" t="s">
        <v>119</v>
      </c>
      <c r="H106" s="153" t="n">
        <v>150</v>
      </c>
      <c r="I106" s="184" t="n">
        <v>0</v>
      </c>
      <c r="J106" s="198" t="n">
        <f aca="false">PRODUCT(H106:I106)</f>
        <v>0</v>
      </c>
      <c r="K106" s="154" t="n">
        <v>1</v>
      </c>
      <c r="W106" s="155"/>
      <c r="Y106" s="155"/>
      <c r="Z106" s="155"/>
    </row>
    <row r="107" s="121" customFormat="true" ht="16.5" hidden="false" customHeight="true" outlineLevel="0" collapsed="false">
      <c r="B107" s="147"/>
      <c r="C107" s="148" t="n">
        <f aca="false">C106+1</f>
        <v>709</v>
      </c>
      <c r="D107" s="149"/>
      <c r="E107" s="150"/>
      <c r="F107" s="151" t="s">
        <v>152</v>
      </c>
      <c r="G107" s="152" t="s">
        <v>119</v>
      </c>
      <c r="H107" s="153" t="n">
        <v>120</v>
      </c>
      <c r="I107" s="184" t="n">
        <v>0</v>
      </c>
      <c r="J107" s="198" t="n">
        <f aca="false">PRODUCT(H107:I107)</f>
        <v>0</v>
      </c>
      <c r="K107" s="154" t="n">
        <v>1</v>
      </c>
      <c r="W107" s="155"/>
      <c r="Y107" s="155"/>
      <c r="Z107" s="155"/>
    </row>
    <row r="108" s="121" customFormat="true" ht="16.5" hidden="false" customHeight="true" outlineLevel="0" collapsed="false">
      <c r="B108" s="147"/>
      <c r="C108" s="148" t="n">
        <f aca="false">C107+1</f>
        <v>710</v>
      </c>
      <c r="D108" s="149"/>
      <c r="E108" s="150"/>
      <c r="F108" s="151" t="s">
        <v>153</v>
      </c>
      <c r="G108" s="152" t="s">
        <v>119</v>
      </c>
      <c r="H108" s="153" t="n">
        <v>50</v>
      </c>
      <c r="I108" s="184" t="n">
        <v>0</v>
      </c>
      <c r="J108" s="198" t="n">
        <f aca="false">PRODUCT(H108:I108)</f>
        <v>0</v>
      </c>
      <c r="K108" s="154" t="n">
        <v>1</v>
      </c>
      <c r="W108" s="155"/>
      <c r="Y108" s="155"/>
      <c r="Z108" s="155"/>
    </row>
    <row r="109" s="121" customFormat="true" ht="16.5" hidden="false" customHeight="true" outlineLevel="0" collapsed="false">
      <c r="B109" s="147"/>
      <c r="C109" s="148" t="n">
        <f aca="false">C108+1</f>
        <v>711</v>
      </c>
      <c r="D109" s="149"/>
      <c r="E109" s="150"/>
      <c r="F109" s="151" t="s">
        <v>154</v>
      </c>
      <c r="G109" s="152" t="s">
        <v>119</v>
      </c>
      <c r="H109" s="153" t="n">
        <v>20</v>
      </c>
      <c r="I109" s="184" t="n">
        <v>0</v>
      </c>
      <c r="J109" s="198" t="n">
        <f aca="false">PRODUCT(H109:I109)</f>
        <v>0</v>
      </c>
      <c r="K109" s="154" t="n">
        <v>1</v>
      </c>
      <c r="W109" s="155"/>
      <c r="Y109" s="155"/>
      <c r="Z109" s="155"/>
    </row>
    <row r="110" s="121" customFormat="true" ht="16.5" hidden="false" customHeight="true" outlineLevel="0" collapsed="false">
      <c r="B110" s="147"/>
      <c r="C110" s="148" t="n">
        <f aca="false">C109+1</f>
        <v>712</v>
      </c>
      <c r="D110" s="149"/>
      <c r="E110" s="150"/>
      <c r="F110" s="151" t="s">
        <v>155</v>
      </c>
      <c r="G110" s="152" t="s">
        <v>119</v>
      </c>
      <c r="H110" s="153" t="n">
        <v>30</v>
      </c>
      <c r="I110" s="184" t="n">
        <v>0</v>
      </c>
      <c r="J110" s="198" t="n">
        <f aca="false">PRODUCT(H110:I110)</f>
        <v>0</v>
      </c>
      <c r="K110" s="154" t="n">
        <v>1</v>
      </c>
      <c r="W110" s="155"/>
      <c r="Y110" s="155"/>
      <c r="Z110" s="155"/>
    </row>
    <row r="111" s="121" customFormat="true" ht="16.5" hidden="false" customHeight="true" outlineLevel="0" collapsed="false">
      <c r="A111" s="121" t="s">
        <v>156</v>
      </c>
      <c r="B111" s="147"/>
      <c r="C111" s="148" t="n">
        <f aca="false">C110+1</f>
        <v>713</v>
      </c>
      <c r="D111" s="149"/>
      <c r="E111" s="150"/>
      <c r="F111" s="151" t="s">
        <v>157</v>
      </c>
      <c r="G111" s="152" t="s">
        <v>119</v>
      </c>
      <c r="H111" s="153" t="n">
        <v>140</v>
      </c>
      <c r="I111" s="184" t="n">
        <v>0</v>
      </c>
      <c r="J111" s="198" t="n">
        <f aca="false">PRODUCT(H111:I111)</f>
        <v>0</v>
      </c>
      <c r="K111" s="154" t="n">
        <v>1</v>
      </c>
      <c r="W111" s="155"/>
      <c r="Y111" s="155"/>
      <c r="Z111" s="155"/>
    </row>
    <row r="112" s="121" customFormat="true" ht="16.5" hidden="false" customHeight="true" outlineLevel="0" collapsed="false">
      <c r="A112" s="121" t="s">
        <v>156</v>
      </c>
      <c r="B112" s="147"/>
      <c r="C112" s="148" t="n">
        <f aca="false">C111+1</f>
        <v>714</v>
      </c>
      <c r="D112" s="149"/>
      <c r="E112" s="150"/>
      <c r="F112" s="151" t="s">
        <v>158</v>
      </c>
      <c r="G112" s="152" t="s">
        <v>119</v>
      </c>
      <c r="H112" s="153" t="n">
        <v>50</v>
      </c>
      <c r="I112" s="184" t="n">
        <v>0</v>
      </c>
      <c r="J112" s="198" t="n">
        <f aca="false">PRODUCT(H112:I112)</f>
        <v>0</v>
      </c>
      <c r="K112" s="154" t="n">
        <v>1</v>
      </c>
      <c r="W112" s="155"/>
      <c r="Y112" s="155"/>
      <c r="Z112" s="155"/>
    </row>
    <row r="113" s="121" customFormat="true" ht="16.5" hidden="false" customHeight="true" outlineLevel="0" collapsed="false">
      <c r="B113" s="147"/>
      <c r="C113" s="148" t="n">
        <f aca="false">C112+1</f>
        <v>715</v>
      </c>
      <c r="D113" s="149"/>
      <c r="E113" s="150"/>
      <c r="F113" s="151" t="s">
        <v>159</v>
      </c>
      <c r="G113" s="152" t="s">
        <v>119</v>
      </c>
      <c r="H113" s="153" t="n">
        <v>160</v>
      </c>
      <c r="I113" s="184" t="n">
        <v>0</v>
      </c>
      <c r="J113" s="198" t="n">
        <f aca="false">PRODUCT(H113:I113)</f>
        <v>0</v>
      </c>
      <c r="K113" s="154" t="n">
        <v>1</v>
      </c>
      <c r="W113" s="155"/>
      <c r="Y113" s="155"/>
      <c r="Z113" s="155"/>
    </row>
    <row r="114" s="121" customFormat="true" ht="16.5" hidden="false" customHeight="true" outlineLevel="0" collapsed="false">
      <c r="B114" s="147"/>
      <c r="C114" s="185" t="n">
        <f aca="false">C113+1</f>
        <v>716</v>
      </c>
      <c r="D114" s="186"/>
      <c r="E114" s="187"/>
      <c r="F114" s="201" t="s">
        <v>160</v>
      </c>
      <c r="G114" s="189" t="s">
        <v>119</v>
      </c>
      <c r="H114" s="190" t="n">
        <v>60</v>
      </c>
      <c r="I114" s="191" t="n">
        <v>0</v>
      </c>
      <c r="J114" s="202" t="n">
        <f aca="false">PRODUCT(H114:I114)</f>
        <v>0</v>
      </c>
      <c r="K114" s="154" t="n">
        <v>1</v>
      </c>
      <c r="W114" s="155"/>
      <c r="Y114" s="155"/>
      <c r="Z114" s="155"/>
    </row>
    <row r="115" s="121" customFormat="true" ht="16.5" hidden="false" customHeight="true" outlineLevel="0" collapsed="false">
      <c r="B115" s="147"/>
      <c r="C115" s="185" t="n">
        <f aca="false">C114+1</f>
        <v>717</v>
      </c>
      <c r="D115" s="186"/>
      <c r="E115" s="187"/>
      <c r="F115" s="201" t="s">
        <v>161</v>
      </c>
      <c r="G115" s="189" t="s">
        <v>119</v>
      </c>
      <c r="H115" s="190" t="n">
        <v>20</v>
      </c>
      <c r="I115" s="191" t="n">
        <v>0</v>
      </c>
      <c r="J115" s="202" t="n">
        <f aca="false">PRODUCT(H115:I115)</f>
        <v>0</v>
      </c>
      <c r="K115" s="154" t="n">
        <v>1</v>
      </c>
      <c r="W115" s="155"/>
      <c r="Y115" s="155"/>
      <c r="Z115" s="155"/>
    </row>
    <row r="116" s="121" customFormat="true" ht="16.5" hidden="false" customHeight="true" outlineLevel="0" collapsed="false">
      <c r="B116" s="147"/>
      <c r="C116" s="148" t="n">
        <f aca="false">C114+1</f>
        <v>717</v>
      </c>
      <c r="D116" s="149"/>
      <c r="E116" s="150"/>
      <c r="F116" s="151" t="s">
        <v>162</v>
      </c>
      <c r="G116" s="152" t="s">
        <v>119</v>
      </c>
      <c r="H116" s="153" t="n">
        <v>780</v>
      </c>
      <c r="I116" s="184" t="n">
        <v>0</v>
      </c>
      <c r="J116" s="198" t="n">
        <f aca="false">PRODUCT(H116:I116)</f>
        <v>0</v>
      </c>
      <c r="K116" s="154" t="n">
        <v>1</v>
      </c>
      <c r="W116" s="155"/>
      <c r="Y116" s="155"/>
      <c r="Z116" s="155"/>
    </row>
    <row r="117" s="121" customFormat="true" ht="16.5" hidden="false" customHeight="true" outlineLevel="0" collapsed="false">
      <c r="B117" s="147"/>
      <c r="C117" s="148" t="n">
        <f aca="false">C116+1</f>
        <v>718</v>
      </c>
      <c r="D117" s="149"/>
      <c r="E117" s="150"/>
      <c r="F117" s="151" t="s">
        <v>163</v>
      </c>
      <c r="G117" s="152" t="s">
        <v>119</v>
      </c>
      <c r="H117" s="153" t="n">
        <v>160</v>
      </c>
      <c r="I117" s="184" t="n">
        <v>0</v>
      </c>
      <c r="J117" s="198" t="n">
        <f aca="false">PRODUCT(H117:I117)</f>
        <v>0</v>
      </c>
      <c r="K117" s="154" t="n">
        <v>1</v>
      </c>
      <c r="W117" s="155"/>
      <c r="Y117" s="155"/>
      <c r="Z117" s="155"/>
    </row>
    <row r="118" s="121" customFormat="true" ht="16.5" hidden="false" customHeight="true" outlineLevel="0" collapsed="false">
      <c r="B118" s="147"/>
      <c r="C118" s="148" t="n">
        <f aca="false">C117+1</f>
        <v>719</v>
      </c>
      <c r="D118" s="149"/>
      <c r="E118" s="150"/>
      <c r="F118" s="151" t="s">
        <v>164</v>
      </c>
      <c r="G118" s="152" t="s">
        <v>119</v>
      </c>
      <c r="H118" s="153" t="n">
        <v>120</v>
      </c>
      <c r="I118" s="184" t="n">
        <v>0</v>
      </c>
      <c r="J118" s="198" t="n">
        <f aca="false">PRODUCT(H118:I118)</f>
        <v>0</v>
      </c>
      <c r="K118" s="154" t="n">
        <v>1</v>
      </c>
      <c r="W118" s="155"/>
      <c r="Y118" s="155"/>
      <c r="Z118" s="155"/>
    </row>
    <row r="119" s="121" customFormat="true" ht="16.5" hidden="false" customHeight="true" outlineLevel="0" collapsed="false">
      <c r="B119" s="147"/>
      <c r="C119" s="148" t="n">
        <f aca="false">C118+1</f>
        <v>720</v>
      </c>
      <c r="D119" s="149"/>
      <c r="E119" s="150"/>
      <c r="F119" s="151" t="s">
        <v>165</v>
      </c>
      <c r="G119" s="152" t="s">
        <v>119</v>
      </c>
      <c r="H119" s="153" t="n">
        <v>120</v>
      </c>
      <c r="I119" s="184" t="n">
        <v>0</v>
      </c>
      <c r="J119" s="198" t="n">
        <f aca="false">PRODUCT(H119:I119)</f>
        <v>0</v>
      </c>
      <c r="K119" s="154" t="n">
        <v>1</v>
      </c>
      <c r="W119" s="155"/>
      <c r="Y119" s="155"/>
      <c r="Z119" s="155"/>
    </row>
    <row r="120" s="121" customFormat="true" ht="16.5" hidden="false" customHeight="true" outlineLevel="0" collapsed="false">
      <c r="B120" s="147"/>
      <c r="C120" s="148" t="n">
        <f aca="false">C119+1</f>
        <v>721</v>
      </c>
      <c r="D120" s="149"/>
      <c r="E120" s="150"/>
      <c r="F120" s="151" t="s">
        <v>166</v>
      </c>
      <c r="G120" s="152" t="s">
        <v>119</v>
      </c>
      <c r="H120" s="153" t="n">
        <v>220</v>
      </c>
      <c r="I120" s="184" t="n">
        <v>0</v>
      </c>
      <c r="J120" s="198" t="n">
        <f aca="false">PRODUCT(H120:I120)</f>
        <v>0</v>
      </c>
      <c r="K120" s="154" t="n">
        <v>1</v>
      </c>
      <c r="W120" s="155"/>
      <c r="Y120" s="155"/>
      <c r="Z120" s="155"/>
    </row>
    <row r="121" s="121" customFormat="true" ht="16.5" hidden="false" customHeight="true" outlineLevel="0" collapsed="false">
      <c r="B121" s="147"/>
      <c r="C121" s="148" t="n">
        <f aca="false">C120+1</f>
        <v>722</v>
      </c>
      <c r="D121" s="149"/>
      <c r="E121" s="150"/>
      <c r="F121" s="151" t="s">
        <v>167</v>
      </c>
      <c r="G121" s="152" t="s">
        <v>119</v>
      </c>
      <c r="H121" s="153" t="n">
        <v>160</v>
      </c>
      <c r="I121" s="184" t="n">
        <v>0</v>
      </c>
      <c r="J121" s="198" t="n">
        <f aca="false">PRODUCT(H121:I121)</f>
        <v>0</v>
      </c>
      <c r="K121" s="154" t="n">
        <v>1</v>
      </c>
      <c r="W121" s="155"/>
      <c r="Y121" s="155"/>
      <c r="Z121" s="155"/>
    </row>
    <row r="122" s="121" customFormat="true" ht="16.5" hidden="false" customHeight="true" outlineLevel="0" collapsed="false">
      <c r="B122" s="147"/>
      <c r="C122" s="148" t="n">
        <f aca="false">C121+1</f>
        <v>723</v>
      </c>
      <c r="D122" s="149"/>
      <c r="E122" s="150"/>
      <c r="F122" s="151" t="s">
        <v>168</v>
      </c>
      <c r="G122" s="152" t="s">
        <v>119</v>
      </c>
      <c r="H122" s="153" t="n">
        <v>100</v>
      </c>
      <c r="I122" s="184" t="n">
        <v>0</v>
      </c>
      <c r="J122" s="198" t="n">
        <f aca="false">PRODUCT(H122:I122)</f>
        <v>0</v>
      </c>
      <c r="K122" s="154" t="n">
        <v>1</v>
      </c>
      <c r="W122" s="155"/>
      <c r="Y122" s="155"/>
      <c r="Z122" s="155"/>
    </row>
    <row r="123" s="121" customFormat="true" ht="16.5" hidden="false" customHeight="true" outlineLevel="0" collapsed="false">
      <c r="B123" s="147"/>
      <c r="C123" s="148" t="n">
        <f aca="false">C122+1</f>
        <v>724</v>
      </c>
      <c r="D123" s="149"/>
      <c r="E123" s="150"/>
      <c r="F123" s="151" t="s">
        <v>169</v>
      </c>
      <c r="G123" s="152" t="s">
        <v>119</v>
      </c>
      <c r="H123" s="153" t="n">
        <v>100</v>
      </c>
      <c r="I123" s="184" t="n">
        <v>0</v>
      </c>
      <c r="J123" s="198" t="n">
        <f aca="false">PRODUCT(H123:I123)</f>
        <v>0</v>
      </c>
      <c r="K123" s="154" t="n">
        <v>1</v>
      </c>
      <c r="W123" s="155"/>
      <c r="Y123" s="155"/>
      <c r="Z123" s="155"/>
    </row>
    <row r="124" s="121" customFormat="true" ht="16.5" hidden="false" customHeight="true" outlineLevel="0" collapsed="false">
      <c r="B124" s="147"/>
      <c r="C124" s="148" t="n">
        <f aca="false">C123+1</f>
        <v>725</v>
      </c>
      <c r="D124" s="149"/>
      <c r="E124" s="150"/>
      <c r="F124" s="151" t="s">
        <v>170</v>
      </c>
      <c r="G124" s="152" t="s">
        <v>119</v>
      </c>
      <c r="H124" s="153" t="n">
        <v>1200</v>
      </c>
      <c r="I124" s="184" t="n">
        <v>0</v>
      </c>
      <c r="J124" s="198" t="n">
        <f aca="false">PRODUCT(H124:I124)</f>
        <v>0</v>
      </c>
      <c r="K124" s="154" t="n">
        <v>1</v>
      </c>
      <c r="W124" s="155"/>
      <c r="Y124" s="155"/>
      <c r="Z124" s="155"/>
    </row>
    <row r="125" s="121" customFormat="true" ht="16.5" hidden="true" customHeight="true" outlineLevel="0" collapsed="false">
      <c r="B125" s="147"/>
      <c r="C125" s="148" t="s">
        <v>84</v>
      </c>
      <c r="D125" s="149"/>
      <c r="E125" s="150"/>
      <c r="F125" s="151"/>
      <c r="G125" s="152"/>
      <c r="H125" s="153"/>
      <c r="I125" s="153"/>
      <c r="J125" s="199"/>
      <c r="K125" s="154" t="s">
        <v>84</v>
      </c>
      <c r="W125" s="155"/>
      <c r="Y125" s="155"/>
      <c r="Z125" s="155"/>
    </row>
    <row r="126" s="121" customFormat="true" ht="23.25" hidden="true" customHeight="true" outlineLevel="0" collapsed="false">
      <c r="B126" s="147"/>
      <c r="C126" s="148" t="s">
        <v>84</v>
      </c>
      <c r="D126" s="149"/>
      <c r="E126" s="150"/>
      <c r="F126" s="145" t="s">
        <v>171</v>
      </c>
      <c r="G126" s="152"/>
      <c r="H126" s="153"/>
      <c r="I126" s="153"/>
      <c r="J126" s="199"/>
      <c r="K126" s="154" t="s">
        <v>84</v>
      </c>
      <c r="W126" s="155"/>
      <c r="Y126" s="155"/>
      <c r="Z126" s="155"/>
    </row>
    <row r="127" s="121" customFormat="true" ht="18.75" hidden="false" customHeight="true" outlineLevel="0" collapsed="false">
      <c r="B127" s="147"/>
      <c r="C127" s="148" t="n">
        <v>800</v>
      </c>
      <c r="D127" s="149"/>
      <c r="E127" s="150"/>
      <c r="F127" s="151" t="s">
        <v>172</v>
      </c>
      <c r="G127" s="152" t="s">
        <v>86</v>
      </c>
      <c r="H127" s="153" t="n">
        <v>1</v>
      </c>
      <c r="I127" s="184" t="n">
        <v>0</v>
      </c>
      <c r="J127" s="198" t="n">
        <f aca="false">PRODUCT(H127:I127)</f>
        <v>0</v>
      </c>
      <c r="K127" s="154" t="n">
        <v>1</v>
      </c>
      <c r="W127" s="155"/>
      <c r="Y127" s="155"/>
      <c r="Z127" s="155"/>
    </row>
    <row r="128" s="121" customFormat="true" ht="15" hidden="false" customHeight="true" outlineLevel="0" collapsed="false">
      <c r="B128" s="147"/>
      <c r="C128" s="148" t="n">
        <f aca="false">C127+1</f>
        <v>801</v>
      </c>
      <c r="D128" s="149"/>
      <c r="E128" s="150"/>
      <c r="F128" s="151" t="s">
        <v>173</v>
      </c>
      <c r="G128" s="152" t="s">
        <v>86</v>
      </c>
      <c r="H128" s="153" t="n">
        <v>2</v>
      </c>
      <c r="I128" s="184" t="n">
        <v>0</v>
      </c>
      <c r="J128" s="198" t="n">
        <f aca="false">PRODUCT(H128:I128)</f>
        <v>0</v>
      </c>
      <c r="K128" s="154" t="n">
        <v>1</v>
      </c>
      <c r="W128" s="155"/>
      <c r="Y128" s="155"/>
      <c r="Z128" s="155"/>
    </row>
    <row r="129" s="121" customFormat="true" ht="15" hidden="true" customHeight="true" outlineLevel="0" collapsed="false">
      <c r="B129" s="147"/>
      <c r="C129" s="148" t="n">
        <f aca="false">C128+1</f>
        <v>802</v>
      </c>
      <c r="D129" s="149"/>
      <c r="E129" s="150"/>
      <c r="F129" s="151" t="s">
        <v>174</v>
      </c>
      <c r="G129" s="152" t="s">
        <v>86</v>
      </c>
      <c r="H129" s="153" t="n">
        <v>220</v>
      </c>
      <c r="I129" s="153"/>
      <c r="J129" s="199"/>
      <c r="K129" s="154" t="n">
        <v>0</v>
      </c>
      <c r="W129" s="155"/>
      <c r="Y129" s="155"/>
      <c r="Z129" s="155"/>
    </row>
    <row r="130" s="121" customFormat="true" ht="15" hidden="true" customHeight="true" outlineLevel="0" collapsed="false">
      <c r="B130" s="203"/>
      <c r="C130" s="148" t="n">
        <f aca="false">C129+1</f>
        <v>803</v>
      </c>
      <c r="D130" s="149"/>
      <c r="E130" s="150"/>
      <c r="F130" s="151" t="s">
        <v>175</v>
      </c>
      <c r="G130" s="152" t="s">
        <v>86</v>
      </c>
      <c r="H130" s="153" t="n">
        <v>24</v>
      </c>
      <c r="I130" s="153"/>
      <c r="J130" s="199"/>
      <c r="K130" s="154" t="n">
        <v>0</v>
      </c>
      <c r="L130" s="204"/>
      <c r="M130" s="205"/>
      <c r="N130" s="206"/>
      <c r="O130" s="207"/>
      <c r="P130" s="207"/>
      <c r="Q130" s="207"/>
      <c r="R130" s="208"/>
      <c r="S130" s="208"/>
      <c r="T130" s="208"/>
      <c r="U130" s="208"/>
      <c r="V130" s="208"/>
      <c r="W130" s="208"/>
      <c r="X130" s="209"/>
      <c r="AQ130" s="155"/>
      <c r="AS130" s="155"/>
      <c r="AT130" s="155"/>
      <c r="AX130" s="139"/>
      <c r="BD130" s="210"/>
      <c r="BE130" s="210"/>
      <c r="BF130" s="210"/>
      <c r="BG130" s="210"/>
      <c r="BH130" s="210"/>
      <c r="BI130" s="139"/>
      <c r="BJ130" s="210"/>
      <c r="BK130" s="139"/>
      <c r="BL130" s="155"/>
    </row>
    <row r="131" s="121" customFormat="true" ht="23.25" hidden="false" customHeight="true" outlineLevel="0" collapsed="false">
      <c r="B131" s="147"/>
      <c r="C131" s="148" t="n">
        <f aca="false">C129+1</f>
        <v>803</v>
      </c>
      <c r="D131" s="149"/>
      <c r="E131" s="150"/>
      <c r="F131" s="151" t="s">
        <v>176</v>
      </c>
      <c r="G131" s="152" t="s">
        <v>86</v>
      </c>
      <c r="H131" s="153" t="n">
        <v>200</v>
      </c>
      <c r="I131" s="184" t="n">
        <v>0</v>
      </c>
      <c r="J131" s="198" t="n">
        <f aca="false">PRODUCT(H131:I131)</f>
        <v>0</v>
      </c>
      <c r="K131" s="154" t="n">
        <v>1</v>
      </c>
      <c r="W131" s="155"/>
      <c r="Y131" s="155"/>
      <c r="Z131" s="155"/>
    </row>
    <row r="132" s="121" customFormat="true" ht="29.25" hidden="false" customHeight="true" outlineLevel="0" collapsed="false">
      <c r="B132" s="147"/>
      <c r="C132" s="148" t="n">
        <f aca="false">C131+1</f>
        <v>804</v>
      </c>
      <c r="D132" s="149"/>
      <c r="E132" s="150"/>
      <c r="F132" s="151" t="s">
        <v>177</v>
      </c>
      <c r="G132" s="152" t="s">
        <v>119</v>
      </c>
      <c r="H132" s="153" t="n">
        <f aca="false">(H73+H74+H75)*12</f>
        <v>2196</v>
      </c>
      <c r="I132" s="184" t="n">
        <v>0</v>
      </c>
      <c r="J132" s="198" t="n">
        <f aca="false">PRODUCT(H132:I132)</f>
        <v>0</v>
      </c>
      <c r="K132" s="154" t="n">
        <v>1</v>
      </c>
      <c r="W132" s="155"/>
      <c r="Y132" s="155"/>
      <c r="Z132" s="155"/>
    </row>
    <row r="133" s="121" customFormat="true" ht="18.75" hidden="true" customHeight="true" outlineLevel="0" collapsed="false">
      <c r="B133" s="147"/>
      <c r="C133" s="148" t="n">
        <f aca="false">C132+1</f>
        <v>805</v>
      </c>
      <c r="D133" s="149"/>
      <c r="E133" s="150"/>
      <c r="F133" s="151" t="s">
        <v>178</v>
      </c>
      <c r="G133" s="152" t="s">
        <v>179</v>
      </c>
      <c r="H133" s="153" t="n">
        <v>50</v>
      </c>
      <c r="I133" s="153"/>
      <c r="J133" s="199"/>
      <c r="K133" s="154" t="n">
        <v>0</v>
      </c>
      <c r="W133" s="155"/>
      <c r="Y133" s="155"/>
      <c r="Z133" s="155"/>
    </row>
    <row r="134" s="121" customFormat="true" ht="20.25" hidden="true" customHeight="true" outlineLevel="0" collapsed="false">
      <c r="B134" s="147"/>
      <c r="C134" s="148" t="n">
        <f aca="false">C133+1</f>
        <v>806</v>
      </c>
      <c r="D134" s="149"/>
      <c r="E134" s="150"/>
      <c r="F134" s="151" t="s">
        <v>180</v>
      </c>
      <c r="G134" s="152" t="s">
        <v>119</v>
      </c>
      <c r="H134" s="153" t="n">
        <v>200</v>
      </c>
      <c r="I134" s="153"/>
      <c r="J134" s="199"/>
      <c r="K134" s="154" t="n">
        <v>0</v>
      </c>
      <c r="W134" s="155"/>
      <c r="Y134" s="155"/>
      <c r="Z134" s="155"/>
    </row>
    <row r="135" s="121" customFormat="true" ht="21.75" hidden="true" customHeight="true" outlineLevel="0" collapsed="false">
      <c r="B135" s="147"/>
      <c r="C135" s="148" t="n">
        <f aca="false">C134+1</f>
        <v>807</v>
      </c>
      <c r="D135" s="149"/>
      <c r="E135" s="150"/>
      <c r="F135" s="151" t="s">
        <v>181</v>
      </c>
      <c r="G135" s="152" t="s">
        <v>182</v>
      </c>
      <c r="H135" s="153" t="n">
        <v>60</v>
      </c>
      <c r="I135" s="153"/>
      <c r="J135" s="199"/>
      <c r="K135" s="154" t="n">
        <v>0</v>
      </c>
      <c r="W135" s="155"/>
      <c r="Y135" s="155"/>
      <c r="Z135" s="155"/>
    </row>
    <row r="136" s="121" customFormat="true" ht="17.25" hidden="true" customHeight="true" outlineLevel="0" collapsed="false">
      <c r="B136" s="147"/>
      <c r="C136" s="148" t="n">
        <f aca="false">C135+1</f>
        <v>808</v>
      </c>
      <c r="D136" s="149"/>
      <c r="E136" s="150"/>
      <c r="F136" s="151" t="s">
        <v>183</v>
      </c>
      <c r="G136" s="152" t="s">
        <v>179</v>
      </c>
      <c r="H136" s="153" t="n">
        <v>50</v>
      </c>
      <c r="I136" s="153"/>
      <c r="J136" s="199"/>
      <c r="K136" s="154" t="n">
        <v>0</v>
      </c>
      <c r="W136" s="155"/>
      <c r="Y136" s="155"/>
      <c r="Z136" s="155"/>
    </row>
    <row r="137" s="121" customFormat="true" ht="14.25" hidden="true" customHeight="true" outlineLevel="0" collapsed="false">
      <c r="B137" s="147"/>
      <c r="C137" s="148" t="n">
        <f aca="false">C136+1</f>
        <v>809</v>
      </c>
      <c r="D137" s="149"/>
      <c r="E137" s="150"/>
      <c r="F137" s="151" t="s">
        <v>184</v>
      </c>
      <c r="G137" s="152" t="s">
        <v>86</v>
      </c>
      <c r="H137" s="153" t="n">
        <v>1</v>
      </c>
      <c r="I137" s="153"/>
      <c r="J137" s="199"/>
      <c r="K137" s="154" t="n">
        <v>0</v>
      </c>
      <c r="W137" s="155"/>
      <c r="Y137" s="155"/>
      <c r="Z137" s="155"/>
    </row>
    <row r="138" s="121" customFormat="true" ht="16.5" hidden="false" customHeight="true" outlineLevel="0" collapsed="false">
      <c r="B138" s="147"/>
      <c r="C138" s="148" t="n">
        <f aca="false">C137+1</f>
        <v>810</v>
      </c>
      <c r="D138" s="149"/>
      <c r="E138" s="150"/>
      <c r="F138" s="151" t="s">
        <v>185</v>
      </c>
      <c r="G138" s="152" t="s">
        <v>86</v>
      </c>
      <c r="H138" s="153" t="n">
        <v>4</v>
      </c>
      <c r="I138" s="184" t="n">
        <v>0</v>
      </c>
      <c r="J138" s="198" t="n">
        <f aca="false">PRODUCT(H138:I138)</f>
        <v>0</v>
      </c>
      <c r="K138" s="154" t="n">
        <v>1</v>
      </c>
      <c r="W138" s="155"/>
      <c r="Y138" s="155"/>
      <c r="Z138" s="155"/>
    </row>
    <row r="139" s="121" customFormat="true" ht="16.5" hidden="false" customHeight="true" outlineLevel="0" collapsed="false">
      <c r="B139" s="147"/>
      <c r="C139" s="148" t="n">
        <f aca="false">C138+1</f>
        <v>811</v>
      </c>
      <c r="D139" s="149"/>
      <c r="E139" s="150"/>
      <c r="F139" s="151" t="s">
        <v>186</v>
      </c>
      <c r="G139" s="152" t="s">
        <v>28</v>
      </c>
      <c r="H139" s="153" t="n">
        <v>0.03</v>
      </c>
      <c r="I139" s="184" t="n">
        <v>0</v>
      </c>
      <c r="J139" s="198" t="n">
        <f aca="false">PRODUCT(H139:I139)</f>
        <v>0</v>
      </c>
      <c r="K139" s="154" t="n">
        <v>1</v>
      </c>
      <c r="W139" s="155"/>
      <c r="Y139" s="155"/>
      <c r="Z139" s="155"/>
    </row>
    <row r="140" s="121" customFormat="true" ht="16.5" hidden="false" customHeight="true" outlineLevel="0" collapsed="false">
      <c r="B140" s="147"/>
      <c r="C140" s="148" t="n">
        <f aca="false">C139+1</f>
        <v>812</v>
      </c>
      <c r="D140" s="149"/>
      <c r="E140" s="150"/>
      <c r="F140" s="151" t="s">
        <v>187</v>
      </c>
      <c r="G140" s="152" t="s">
        <v>86</v>
      </c>
      <c r="H140" s="153" t="n">
        <v>1</v>
      </c>
      <c r="I140" s="184" t="n">
        <v>0</v>
      </c>
      <c r="J140" s="198" t="n">
        <f aca="false">PRODUCT(H140:I140)</f>
        <v>0</v>
      </c>
      <c r="K140" s="154" t="n">
        <v>1</v>
      </c>
      <c r="W140" s="155"/>
      <c r="Y140" s="155"/>
      <c r="Z140" s="155"/>
    </row>
    <row r="141" s="121" customFormat="true" ht="16.5" hidden="false" customHeight="true" outlineLevel="0" collapsed="false">
      <c r="B141" s="147"/>
      <c r="C141" s="148" t="n">
        <f aca="false">C140+1</f>
        <v>813</v>
      </c>
      <c r="D141" s="149"/>
      <c r="E141" s="150"/>
      <c r="F141" s="151" t="s">
        <v>188</v>
      </c>
      <c r="G141" s="152" t="s">
        <v>86</v>
      </c>
      <c r="H141" s="153" t="n">
        <v>1</v>
      </c>
      <c r="I141" s="184" t="n">
        <v>0</v>
      </c>
      <c r="J141" s="198" t="n">
        <f aca="false">PRODUCT(H141:I141)</f>
        <v>0</v>
      </c>
      <c r="K141" s="154" t="n">
        <v>1</v>
      </c>
      <c r="W141" s="155"/>
      <c r="Y141" s="155"/>
      <c r="Z141" s="155"/>
    </row>
    <row r="142" s="121" customFormat="true" ht="15" hidden="false" customHeight="true" outlineLevel="0" collapsed="false">
      <c r="B142" s="147"/>
      <c r="C142" s="148" t="n">
        <f aca="false">C141+1</f>
        <v>814</v>
      </c>
      <c r="D142" s="149"/>
      <c r="E142" s="150"/>
      <c r="F142" s="151" t="s">
        <v>189</v>
      </c>
      <c r="G142" s="152" t="s">
        <v>86</v>
      </c>
      <c r="H142" s="153" t="n">
        <v>1</v>
      </c>
      <c r="I142" s="184" t="n">
        <v>0</v>
      </c>
      <c r="J142" s="198" t="n">
        <f aca="false">PRODUCT(H142:I142)</f>
        <v>0</v>
      </c>
      <c r="K142" s="154" t="n">
        <v>1</v>
      </c>
      <c r="W142" s="155"/>
      <c r="Y142" s="155"/>
      <c r="Z142" s="155"/>
    </row>
    <row r="143" s="121" customFormat="true" ht="15.75" hidden="false" customHeight="true" outlineLevel="0" collapsed="false">
      <c r="B143" s="147"/>
      <c r="C143" s="148" t="n">
        <f aca="false">C142+1</f>
        <v>815</v>
      </c>
      <c r="D143" s="149"/>
      <c r="E143" s="150"/>
      <c r="F143" s="151" t="s">
        <v>190</v>
      </c>
      <c r="G143" s="152" t="s">
        <v>86</v>
      </c>
      <c r="H143" s="153" t="n">
        <v>1</v>
      </c>
      <c r="I143" s="184" t="n">
        <v>0</v>
      </c>
      <c r="J143" s="198" t="n">
        <f aca="false">PRODUCT(H143:I143)</f>
        <v>0</v>
      </c>
      <c r="K143" s="154" t="n">
        <v>1</v>
      </c>
      <c r="W143" s="155"/>
      <c r="Y143" s="155"/>
      <c r="Z143" s="155"/>
    </row>
    <row r="144" s="121" customFormat="true" ht="16.5" hidden="false" customHeight="true" outlineLevel="0" collapsed="false">
      <c r="B144" s="147"/>
      <c r="C144" s="148" t="n">
        <f aca="false">C143+1</f>
        <v>816</v>
      </c>
      <c r="D144" s="149"/>
      <c r="E144" s="150"/>
      <c r="F144" s="151" t="s">
        <v>191</v>
      </c>
      <c r="G144" s="152" t="s">
        <v>86</v>
      </c>
      <c r="H144" s="153" t="n">
        <v>15</v>
      </c>
      <c r="I144" s="184" t="n">
        <v>0</v>
      </c>
      <c r="J144" s="198" t="n">
        <f aca="false">PRODUCT(H144:I144)</f>
        <v>0</v>
      </c>
      <c r="K144" s="154" t="n">
        <v>1</v>
      </c>
      <c r="W144" s="155"/>
      <c r="Y144" s="155"/>
      <c r="Z144" s="155"/>
    </row>
    <row r="145" s="121" customFormat="true" ht="16.5" hidden="false" customHeight="true" outlineLevel="0" collapsed="false">
      <c r="B145" s="147"/>
      <c r="C145" s="148" t="n">
        <f aca="false">C144+1</f>
        <v>817</v>
      </c>
      <c r="D145" s="149"/>
      <c r="E145" s="150"/>
      <c r="F145" s="151" t="s">
        <v>192</v>
      </c>
      <c r="G145" s="152" t="s">
        <v>86</v>
      </c>
      <c r="H145" s="153" t="n">
        <v>1</v>
      </c>
      <c r="I145" s="184" t="n">
        <v>0</v>
      </c>
      <c r="J145" s="198" t="n">
        <f aca="false">PRODUCT(H145:I145)</f>
        <v>0</v>
      </c>
      <c r="K145" s="154" t="n">
        <v>1</v>
      </c>
      <c r="W145" s="155"/>
      <c r="Y145" s="155"/>
      <c r="Z145" s="155"/>
    </row>
    <row r="146" s="121" customFormat="true" ht="16.5" hidden="false" customHeight="true" outlineLevel="0" collapsed="false">
      <c r="B146" s="147"/>
      <c r="C146" s="148" t="n">
        <f aca="false">C145+1</f>
        <v>818</v>
      </c>
      <c r="D146" s="149"/>
      <c r="E146" s="150"/>
      <c r="F146" s="151" t="s">
        <v>193</v>
      </c>
      <c r="G146" s="152" t="s">
        <v>86</v>
      </c>
      <c r="H146" s="153" t="n">
        <v>1</v>
      </c>
      <c r="I146" s="184" t="n">
        <v>0</v>
      </c>
      <c r="J146" s="198" t="n">
        <f aca="false">PRODUCT(H146:I146)</f>
        <v>0</v>
      </c>
      <c r="K146" s="154" t="n">
        <v>1</v>
      </c>
      <c r="W146" s="155"/>
      <c r="Y146" s="155"/>
      <c r="Z146" s="155"/>
    </row>
    <row r="147" s="121" customFormat="true" ht="16.5" hidden="false" customHeight="true" outlineLevel="0" collapsed="false">
      <c r="B147" s="147"/>
      <c r="C147" s="148" t="n">
        <f aca="false">C146+1</f>
        <v>819</v>
      </c>
      <c r="D147" s="149"/>
      <c r="E147" s="150"/>
      <c r="F147" s="151" t="s">
        <v>194</v>
      </c>
      <c r="G147" s="152" t="s">
        <v>86</v>
      </c>
      <c r="H147" s="153" t="n">
        <v>1</v>
      </c>
      <c r="I147" s="184" t="n">
        <v>0</v>
      </c>
      <c r="J147" s="198" t="n">
        <f aca="false">PRODUCT(H147:I147)</f>
        <v>0</v>
      </c>
      <c r="K147" s="154" t="n">
        <v>1</v>
      </c>
      <c r="W147" s="155"/>
      <c r="Y147" s="155"/>
      <c r="Z147" s="155"/>
    </row>
    <row r="148" s="121" customFormat="true" ht="16.5" hidden="false" customHeight="true" outlineLevel="0" collapsed="false">
      <c r="B148" s="147"/>
      <c r="C148" s="148" t="n">
        <f aca="false">C147+1</f>
        <v>820</v>
      </c>
      <c r="D148" s="149"/>
      <c r="E148" s="150"/>
      <c r="F148" s="151" t="s">
        <v>195</v>
      </c>
      <c r="G148" s="152" t="s">
        <v>86</v>
      </c>
      <c r="H148" s="153" t="n">
        <v>1</v>
      </c>
      <c r="I148" s="184" t="n">
        <v>0</v>
      </c>
      <c r="J148" s="198" t="n">
        <f aca="false">PRODUCT(H148:I148)</f>
        <v>0</v>
      </c>
      <c r="K148" s="154" t="n">
        <v>1</v>
      </c>
      <c r="W148" s="155"/>
      <c r="Y148" s="155"/>
      <c r="Z148" s="155"/>
    </row>
    <row r="149" s="121" customFormat="true" ht="30" hidden="false" customHeight="true" outlineLevel="0" collapsed="false">
      <c r="B149" s="147"/>
      <c r="C149" s="148" t="n">
        <f aca="false">C148+1</f>
        <v>821</v>
      </c>
      <c r="D149" s="149"/>
      <c r="E149" s="150"/>
      <c r="F149" s="151" t="s">
        <v>196</v>
      </c>
      <c r="G149" s="152" t="s">
        <v>86</v>
      </c>
      <c r="H149" s="153" t="n">
        <v>1</v>
      </c>
      <c r="I149" s="184" t="n">
        <v>0</v>
      </c>
      <c r="J149" s="198" t="n">
        <f aca="false">PRODUCT(H149:I149)</f>
        <v>0</v>
      </c>
      <c r="K149" s="154" t="n">
        <v>1</v>
      </c>
      <c r="W149" s="155"/>
      <c r="Y149" s="155"/>
      <c r="Z149" s="155"/>
    </row>
    <row r="150" s="121" customFormat="true" ht="105" hidden="true" customHeight="true" outlineLevel="0" collapsed="false">
      <c r="B150" s="147"/>
      <c r="C150" s="149" t="s">
        <v>84</v>
      </c>
      <c r="D150" s="149"/>
      <c r="E150" s="150"/>
      <c r="F150" s="151" t="s">
        <v>197</v>
      </c>
      <c r="G150" s="152"/>
      <c r="H150" s="153"/>
      <c r="I150" s="153"/>
      <c r="J150" s="153"/>
      <c r="K150" s="154" t="s">
        <v>84</v>
      </c>
      <c r="W150" s="155"/>
      <c r="Y150" s="155"/>
      <c r="Z150" s="155"/>
    </row>
    <row r="151" s="140" customFormat="true" ht="15.75" hidden="true" customHeight="true" outlineLevel="0" collapsed="false">
      <c r="D151" s="141"/>
      <c r="E151" s="142"/>
      <c r="F151" s="143"/>
      <c r="H151" s="142"/>
      <c r="K151" s="144"/>
      <c r="Y151" s="142"/>
      <c r="Z151" s="142"/>
    </row>
  </sheetData>
  <autoFilter ref="C30:K151">
    <filterColumn colId="8">
      <filters>
        <filter val="1"/>
      </filters>
    </filterColumn>
  </autoFilter>
  <mergeCells count="4">
    <mergeCell ref="E7:H8"/>
    <mergeCell ref="E12:H12"/>
    <mergeCell ref="E13:H13"/>
    <mergeCell ref="E18:F1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89"/>
  <sheetViews>
    <sheetView showFormulas="false" showGridLines="true" showRowColHeaders="true" showZeros="true" rightToLeft="false" tabSelected="false" showOutlineSymbols="true" defaultGridColor="true" view="normal" topLeftCell="A537" colorId="64" zoomScale="100" zoomScaleNormal="100" zoomScalePageLayoutView="100" workbookViewId="0">
      <selection pane="topLeft" activeCell="C572" activeCellId="0" sqref="C572"/>
    </sheetView>
  </sheetViews>
  <sheetFormatPr defaultColWidth="12.30859375" defaultRowHeight="12.75" zeroHeight="false" outlineLevelRow="0" outlineLevelCol="0"/>
  <cols>
    <col collapsed="false" customWidth="true" hidden="false" outlineLevel="0" max="1" min="1" style="211" width="16.29"/>
    <col collapsed="false" customWidth="true" hidden="false" outlineLevel="0" max="2" min="2" style="211" width="96.98"/>
    <col collapsed="false" customWidth="true" hidden="false" outlineLevel="0" max="3" min="3" style="211" width="4.86"/>
    <col collapsed="false" customWidth="true" hidden="false" outlineLevel="0" max="4" min="4" style="211" width="2.99"/>
    <col collapsed="false" customWidth="true" hidden="false" outlineLevel="0" max="5" min="5" style="211" width="15.42"/>
    <col collapsed="false" customWidth="true" hidden="false" outlineLevel="0" max="6" min="6" style="211" width="23.88"/>
    <col collapsed="false" customWidth="true" hidden="false" outlineLevel="0" max="7" min="7" style="211" width="4.57"/>
    <col collapsed="false" customWidth="true" hidden="false" outlineLevel="0" max="255" min="8" style="211" width="9.59"/>
    <col collapsed="false" customWidth="false" hidden="false" outlineLevel="0" max="1023" min="256" style="211" width="12.29"/>
    <col collapsed="false" customWidth="true" hidden="false" outlineLevel="0" max="1024" min="1024" style="211" width="9.13"/>
  </cols>
  <sheetData>
    <row r="1" customFormat="false" ht="12.75" hidden="false" customHeight="false" outlineLevel="0" collapsed="false">
      <c r="A1" s="212"/>
      <c r="B1" s="212"/>
      <c r="C1" s="212"/>
      <c r="D1" s="213"/>
      <c r="E1" s="214"/>
      <c r="F1" s="214"/>
    </row>
    <row r="2" customFormat="false" ht="12.75" hidden="false" customHeight="false" outlineLevel="0" collapsed="false">
      <c r="A2" s="215"/>
      <c r="B2" s="215"/>
      <c r="C2" s="215"/>
      <c r="E2" s="216"/>
      <c r="F2" s="217"/>
    </row>
    <row r="3" customFormat="false" ht="12.75" hidden="false" customHeight="false" outlineLevel="0" collapsed="false">
      <c r="A3" s="215"/>
      <c r="B3" s="215"/>
      <c r="C3" s="215"/>
      <c r="E3" s="216"/>
      <c r="F3" s="217"/>
    </row>
    <row r="4" customFormat="false" ht="12.75" hidden="false" customHeight="false" outlineLevel="0" collapsed="false">
      <c r="A4" s="215"/>
      <c r="B4" s="215"/>
      <c r="E4" s="216"/>
      <c r="F4" s="217"/>
    </row>
    <row r="5" customFormat="false" ht="12.75" hidden="false" customHeight="false" outlineLevel="0" collapsed="false">
      <c r="A5" s="215"/>
      <c r="B5" s="218"/>
      <c r="D5" s="219"/>
      <c r="E5" s="220"/>
      <c r="F5" s="221"/>
    </row>
    <row r="6" customFormat="false" ht="12.75" hidden="false" customHeight="false" outlineLevel="0" collapsed="false">
      <c r="A6" s="215"/>
      <c r="B6" s="215"/>
      <c r="D6" s="219"/>
      <c r="E6" s="222"/>
      <c r="F6" s="222"/>
    </row>
    <row r="7" customFormat="false" ht="12.75" hidden="false" customHeight="false" outlineLevel="0" collapsed="false">
      <c r="A7" s="215"/>
      <c r="B7" s="215"/>
      <c r="D7" s="219"/>
      <c r="E7" s="222"/>
      <c r="F7" s="222"/>
    </row>
    <row r="8" customFormat="false" ht="12.75" hidden="false" customHeight="false" outlineLevel="0" collapsed="false">
      <c r="A8" s="215"/>
      <c r="B8" s="215"/>
      <c r="D8" s="219"/>
      <c r="E8" s="223"/>
      <c r="F8" s="223"/>
    </row>
    <row r="9" customFormat="false" ht="13.5" hidden="false" customHeight="false" outlineLevel="0" collapsed="false">
      <c r="A9" s="224"/>
      <c r="B9" s="224"/>
      <c r="C9" s="225"/>
      <c r="D9" s="225"/>
      <c r="E9" s="226"/>
      <c r="F9" s="226"/>
    </row>
    <row r="10" customFormat="false" ht="12.75" hidden="false" customHeight="false" outlineLevel="0" collapsed="false">
      <c r="A10" s="227"/>
      <c r="B10" s="228"/>
    </row>
    <row r="11" customFormat="false" ht="20.25" hidden="false" customHeight="false" outlineLevel="0" collapsed="false">
      <c r="A11" s="229" t="s">
        <v>198</v>
      </c>
      <c r="B11" s="229"/>
      <c r="C11" s="229"/>
      <c r="D11" s="229"/>
      <c r="E11" s="229"/>
      <c r="F11" s="229"/>
    </row>
    <row r="12" customFormat="false" ht="12.75" hidden="false" customHeight="false" outlineLevel="0" collapsed="false">
      <c r="A12" s="227" t="s">
        <v>199</v>
      </c>
      <c r="B12" s="228"/>
    </row>
    <row r="13" customFormat="false" ht="15.75" hidden="false" customHeight="false" outlineLevel="0" collapsed="false">
      <c r="A13" s="230" t="s">
        <v>200</v>
      </c>
      <c r="B13" s="231" t="s">
        <v>201</v>
      </c>
    </row>
    <row r="14" customFormat="false" ht="12.75" hidden="false" customHeight="false" outlineLevel="0" collapsed="false">
      <c r="A14" s="232"/>
      <c r="B14" s="232"/>
      <c r="C14" s="233"/>
      <c r="D14" s="233"/>
      <c r="E14" s="233"/>
      <c r="F14" s="233"/>
    </row>
    <row r="15" customFormat="false" ht="15.75" hidden="false" customHeight="false" outlineLevel="0" collapsed="false">
      <c r="A15" s="230" t="s">
        <v>202</v>
      </c>
      <c r="B15" s="234" t="s">
        <v>203</v>
      </c>
      <c r="D15" s="233"/>
      <c r="E15" s="233"/>
      <c r="F15" s="233"/>
    </row>
    <row r="16" customFormat="false" ht="12.75" hidden="false" customHeight="false" outlineLevel="0" collapsed="false">
      <c r="A16" s="232"/>
      <c r="B16" s="235"/>
      <c r="C16" s="233"/>
      <c r="D16" s="233"/>
      <c r="E16" s="233"/>
      <c r="F16" s="233"/>
    </row>
    <row r="17" customFormat="false" ht="15.75" hidden="false" customHeight="false" outlineLevel="0" collapsed="false">
      <c r="A17" s="236" t="s">
        <v>204</v>
      </c>
      <c r="B17" s="237" t="s">
        <v>205</v>
      </c>
      <c r="D17" s="233"/>
      <c r="E17" s="233"/>
      <c r="F17" s="233"/>
    </row>
    <row r="18" customFormat="false" ht="12.75" hidden="false" customHeight="false" outlineLevel="0" collapsed="false">
      <c r="A18" s="232"/>
      <c r="B18" s="232"/>
      <c r="C18" s="233"/>
      <c r="D18" s="233"/>
      <c r="E18" s="233"/>
      <c r="F18" s="233"/>
    </row>
    <row r="19" customFormat="false" ht="15.75" hidden="false" customHeight="false" outlineLevel="0" collapsed="false">
      <c r="A19" s="236" t="s">
        <v>206</v>
      </c>
      <c r="B19" s="231" t="s">
        <v>207</v>
      </c>
      <c r="D19" s="233"/>
      <c r="E19" s="238"/>
      <c r="F19" s="238"/>
    </row>
    <row r="20" customFormat="false" ht="12.75" hidden="false" customHeight="false" outlineLevel="0" collapsed="false">
      <c r="A20" s="239"/>
      <c r="B20" s="238"/>
      <c r="D20" s="233"/>
      <c r="E20" s="238"/>
      <c r="F20" s="238"/>
    </row>
    <row r="21" customFormat="false" ht="12.75" hidden="false" customHeight="false" outlineLevel="0" collapsed="false">
      <c r="A21" s="239"/>
      <c r="B21" s="238"/>
      <c r="D21" s="233"/>
      <c r="E21" s="233"/>
      <c r="F21" s="233"/>
    </row>
    <row r="22" customFormat="false" ht="12.75" hidden="false" customHeight="false" outlineLevel="0" collapsed="false">
      <c r="A22" s="239" t="s">
        <v>6</v>
      </c>
      <c r="B22" s="240" t="s">
        <v>16</v>
      </c>
      <c r="D22" s="233"/>
      <c r="E22" s="233"/>
      <c r="F22" s="233"/>
    </row>
    <row r="23" customFormat="false" ht="12.75" hidden="false" customHeight="false" outlineLevel="0" collapsed="false">
      <c r="A23" s="239"/>
      <c r="B23" s="240" t="s">
        <v>18</v>
      </c>
      <c r="D23" s="233"/>
      <c r="E23" s="233"/>
      <c r="F23" s="233"/>
    </row>
    <row r="24" customFormat="false" ht="12.75" hidden="false" customHeight="false" outlineLevel="0" collapsed="false">
      <c r="A24" s="239"/>
      <c r="B24" s="240" t="s">
        <v>208</v>
      </c>
      <c r="D24" s="233"/>
      <c r="E24" s="233"/>
      <c r="F24" s="233"/>
    </row>
    <row r="25" customFormat="false" ht="12.75" hidden="false" customHeight="false" outlineLevel="0" collapsed="false">
      <c r="A25" s="239"/>
      <c r="B25" s="240"/>
      <c r="D25" s="233"/>
      <c r="E25" s="233"/>
      <c r="F25" s="233"/>
    </row>
    <row r="26" customFormat="false" ht="12.75" hidden="false" customHeight="false" outlineLevel="0" collapsed="false">
      <c r="A26" s="239"/>
      <c r="B26" s="241"/>
      <c r="D26" s="233"/>
      <c r="E26" s="233"/>
      <c r="F26" s="233"/>
    </row>
    <row r="27" customFormat="false" ht="12.75" hidden="false" customHeight="false" outlineLevel="0" collapsed="false">
      <c r="A27" s="239"/>
      <c r="B27" s="240"/>
      <c r="C27" s="233"/>
      <c r="D27" s="233"/>
      <c r="E27" s="233"/>
      <c r="F27" s="233"/>
    </row>
    <row r="28" customFormat="false" ht="12.75" hidden="false" customHeight="false" outlineLevel="0" collapsed="false">
      <c r="A28" s="242" t="s">
        <v>209</v>
      </c>
      <c r="B28" s="243" t="s">
        <v>210</v>
      </c>
      <c r="D28" s="215"/>
      <c r="E28" s="233"/>
      <c r="F28" s="233"/>
    </row>
    <row r="29" customFormat="false" ht="12.75" hidden="false" customHeight="false" outlineLevel="0" collapsed="false">
      <c r="A29" s="242"/>
      <c r="B29" s="243" t="s">
        <v>211</v>
      </c>
      <c r="C29" s="243"/>
      <c r="E29" s="244"/>
    </row>
    <row r="30" customFormat="false" ht="12.75" hidden="false" customHeight="false" outlineLevel="0" collapsed="false">
      <c r="A30" s="242"/>
      <c r="B30" s="243" t="s">
        <v>212</v>
      </c>
      <c r="C30" s="233"/>
      <c r="D30" s="233"/>
      <c r="E30" s="233"/>
      <c r="F30" s="233"/>
    </row>
    <row r="31" customFormat="false" ht="12.75" hidden="false" customHeight="false" outlineLevel="0" collapsed="false">
      <c r="A31" s="242"/>
      <c r="B31" s="243"/>
      <c r="C31" s="233"/>
      <c r="D31" s="233"/>
      <c r="E31" s="233"/>
      <c r="F31" s="233"/>
    </row>
    <row r="32" customFormat="false" ht="12.75" hidden="false" customHeight="false" outlineLevel="0" collapsed="false">
      <c r="A32" s="242" t="s">
        <v>213</v>
      </c>
      <c r="B32" s="245" t="s">
        <v>214</v>
      </c>
      <c r="D32" s="215"/>
      <c r="E32" s="233"/>
      <c r="F32" s="233"/>
    </row>
    <row r="33" customFormat="false" ht="12.75" hidden="false" customHeight="false" outlineLevel="0" collapsed="false">
      <c r="A33" s="242"/>
      <c r="B33" s="245"/>
      <c r="D33" s="233"/>
      <c r="E33" s="233"/>
      <c r="F33" s="233"/>
    </row>
    <row r="34" customFormat="false" ht="12.75" hidden="false" customHeight="false" outlineLevel="0" collapsed="false">
      <c r="A34" s="242" t="s">
        <v>215</v>
      </c>
      <c r="B34" s="246" t="s">
        <v>216</v>
      </c>
      <c r="D34" s="233"/>
      <c r="E34" s="233"/>
      <c r="F34" s="233"/>
    </row>
    <row r="35" customFormat="false" ht="12.75" hidden="false" customHeight="false" outlineLevel="0" collapsed="false">
      <c r="A35" s="242"/>
      <c r="B35" s="245"/>
      <c r="D35" s="233"/>
      <c r="E35" s="233"/>
      <c r="F35" s="233"/>
    </row>
    <row r="36" customFormat="false" ht="12.75" hidden="false" customHeight="false" outlineLevel="0" collapsed="false">
      <c r="A36" s="242"/>
      <c r="B36" s="245"/>
      <c r="D36" s="233"/>
      <c r="E36" s="233"/>
      <c r="F36" s="233"/>
    </row>
    <row r="37" customFormat="false" ht="20.25" hidden="false" customHeight="false" outlineLevel="0" collapsed="false">
      <c r="A37" s="229" t="s">
        <v>217</v>
      </c>
      <c r="B37" s="229"/>
      <c r="C37" s="229"/>
      <c r="D37" s="229"/>
      <c r="E37" s="229"/>
      <c r="F37" s="229"/>
    </row>
    <row r="38" customFormat="false" ht="12.75" hidden="false" customHeight="false" outlineLevel="0" collapsed="false">
      <c r="A38" s="247"/>
      <c r="B38" s="245"/>
      <c r="D38" s="233"/>
      <c r="E38" s="233"/>
      <c r="F38" s="233"/>
    </row>
    <row r="39" customFormat="false" ht="15.75" hidden="false" customHeight="false" outlineLevel="0" collapsed="false">
      <c r="B39" s="248" t="s">
        <v>218</v>
      </c>
      <c r="C39" s="249"/>
      <c r="D39" s="249"/>
      <c r="F39" s="250" t="n">
        <f aca="false">F62</f>
        <v>0</v>
      </c>
    </row>
    <row r="40" customFormat="false" ht="15.75" hidden="false" customHeight="false" outlineLevel="0" collapsed="false">
      <c r="B40" s="248" t="s">
        <v>219</v>
      </c>
      <c r="C40" s="249"/>
      <c r="D40" s="249"/>
      <c r="F40" s="250" t="n">
        <f aca="false">F136</f>
        <v>0</v>
      </c>
    </row>
    <row r="41" customFormat="false" ht="15.75" hidden="false" customHeight="false" outlineLevel="0" collapsed="false">
      <c r="B41" s="248" t="s">
        <v>220</v>
      </c>
      <c r="C41" s="249"/>
      <c r="D41" s="249"/>
      <c r="F41" s="250" t="n">
        <f aca="false">F224</f>
        <v>0</v>
      </c>
    </row>
    <row r="42" customFormat="false" ht="15.75" hidden="false" customHeight="false" outlineLevel="0" collapsed="false">
      <c r="B42" s="248" t="s">
        <v>221</v>
      </c>
      <c r="C42" s="249"/>
      <c r="D42" s="249"/>
      <c r="F42" s="250" t="n">
        <f aca="false">F284</f>
        <v>0</v>
      </c>
    </row>
    <row r="43" customFormat="false" ht="15.75" hidden="false" customHeight="false" outlineLevel="0" collapsed="false">
      <c r="B43" s="248" t="s">
        <v>222</v>
      </c>
      <c r="C43" s="249"/>
      <c r="D43" s="249"/>
      <c r="F43" s="250" t="n">
        <f aca="false">F348</f>
        <v>0</v>
      </c>
    </row>
    <row r="44" customFormat="false" ht="15.75" hidden="false" customHeight="false" outlineLevel="0" collapsed="false">
      <c r="B44" s="248" t="s">
        <v>223</v>
      </c>
      <c r="C44" s="249"/>
      <c r="D44" s="249"/>
      <c r="F44" s="250" t="n">
        <f aca="false">F439</f>
        <v>0</v>
      </c>
    </row>
    <row r="45" customFormat="false" ht="15.75" hidden="false" customHeight="false" outlineLevel="0" collapsed="false">
      <c r="B45" s="248" t="s">
        <v>224</v>
      </c>
      <c r="C45" s="249"/>
      <c r="D45" s="249"/>
      <c r="F45" s="250" t="n">
        <f aca="false">F508</f>
        <v>0</v>
      </c>
    </row>
    <row r="46" customFormat="false" ht="15.75" hidden="false" customHeight="false" outlineLevel="0" collapsed="false">
      <c r="B46" s="248" t="s">
        <v>225</v>
      </c>
      <c r="C46" s="249"/>
      <c r="D46" s="249"/>
      <c r="F46" s="251" t="n">
        <f aca="false">F549</f>
        <v>0</v>
      </c>
    </row>
    <row r="47" customFormat="false" ht="15.75" hidden="false" customHeight="false" outlineLevel="0" collapsed="false">
      <c r="B47" s="252"/>
      <c r="C47" s="253"/>
      <c r="D47" s="253"/>
      <c r="E47" s="254"/>
      <c r="F47" s="250"/>
    </row>
    <row r="48" customFormat="false" ht="18.75" hidden="false" customHeight="false" outlineLevel="0" collapsed="false">
      <c r="B48" s="255" t="s">
        <v>226</v>
      </c>
      <c r="C48" s="256"/>
      <c r="D48" s="256"/>
      <c r="E48" s="256"/>
      <c r="F48" s="257" t="n">
        <f aca="false">SUM(F39:F47)</f>
        <v>0</v>
      </c>
    </row>
    <row r="49" customFormat="false" ht="13.5" hidden="false" customHeight="false" outlineLevel="0" collapsed="false"/>
    <row r="50" customFormat="false" ht="12.75" hidden="false" customHeight="false" outlineLevel="0" collapsed="false">
      <c r="A50" s="242"/>
      <c r="B50" s="245"/>
      <c r="D50" s="233"/>
      <c r="E50" s="233"/>
      <c r="F50" s="233"/>
    </row>
    <row r="51" customFormat="false" ht="12.75" hidden="false" customHeight="false" outlineLevel="0" collapsed="false">
      <c r="A51" s="242"/>
      <c r="D51" s="233"/>
      <c r="E51" s="238" t="s">
        <v>227</v>
      </c>
      <c r="F51" s="238" t="s">
        <v>228</v>
      </c>
    </row>
    <row r="52" customFormat="false" ht="18.75" hidden="false" customHeight="false" outlineLevel="0" collapsed="false">
      <c r="A52" s="258" t="s">
        <v>204</v>
      </c>
      <c r="B52" s="259" t="s">
        <v>218</v>
      </c>
      <c r="C52" s="260"/>
      <c r="D52" s="261"/>
      <c r="E52" s="260"/>
      <c r="F52" s="260"/>
    </row>
    <row r="53" customFormat="false" ht="12.75" hidden="false" customHeight="false" outlineLevel="0" collapsed="false">
      <c r="A53" s="239"/>
      <c r="B53" s="222"/>
      <c r="C53" s="222"/>
      <c r="D53" s="222"/>
      <c r="E53" s="222"/>
      <c r="F53" s="222"/>
    </row>
    <row r="54" customFormat="false" ht="12.75" hidden="false" customHeight="false" outlineLevel="0" collapsed="false">
      <c r="A54" s="262"/>
    </row>
    <row r="55" customFormat="false" ht="15.75" hidden="false" customHeight="false" outlineLevel="0" collapsed="false">
      <c r="A55" s="263" t="s">
        <v>229</v>
      </c>
      <c r="B55" s="263"/>
      <c r="C55" s="263"/>
      <c r="D55" s="263"/>
      <c r="E55" s="263"/>
      <c r="F55" s="263"/>
    </row>
    <row r="56" customFormat="false" ht="12.75" hidden="false" customHeight="false" outlineLevel="0" collapsed="false">
      <c r="A56" s="243"/>
      <c r="B56" s="243" t="s">
        <v>230</v>
      </c>
      <c r="C56" s="243"/>
      <c r="D56" s="243"/>
      <c r="E56" s="243"/>
      <c r="F56" s="264" t="n">
        <f aca="false">F87</f>
        <v>0</v>
      </c>
    </row>
    <row r="57" customFormat="false" ht="12.75" hidden="false" customHeight="false" outlineLevel="0" collapsed="false">
      <c r="A57" s="243"/>
      <c r="B57" s="243" t="s">
        <v>231</v>
      </c>
      <c r="C57" s="243"/>
      <c r="D57" s="243"/>
      <c r="E57" s="243"/>
      <c r="F57" s="264" t="n">
        <f aca="false">F93</f>
        <v>0</v>
      </c>
    </row>
    <row r="58" customFormat="false" ht="12.75" hidden="false" customHeight="false" outlineLevel="0" collapsed="false">
      <c r="A58" s="243"/>
      <c r="B58" s="243" t="s">
        <v>232</v>
      </c>
      <c r="C58" s="243"/>
      <c r="D58" s="243"/>
      <c r="E58" s="243"/>
      <c r="F58" s="264" t="n">
        <f aca="false">F99</f>
        <v>0</v>
      </c>
    </row>
    <row r="59" customFormat="false" ht="12.75" hidden="false" customHeight="false" outlineLevel="0" collapsed="false">
      <c r="A59" s="243"/>
      <c r="B59" s="243" t="s">
        <v>233</v>
      </c>
      <c r="C59" s="243"/>
      <c r="D59" s="243"/>
      <c r="E59" s="243"/>
      <c r="F59" s="264" t="n">
        <f aca="false">F107</f>
        <v>0</v>
      </c>
    </row>
    <row r="60" customFormat="false" ht="12.75" hidden="false" customHeight="false" outlineLevel="0" collapsed="false">
      <c r="A60" s="243"/>
      <c r="B60" s="243" t="s">
        <v>234</v>
      </c>
      <c r="C60" s="243"/>
      <c r="D60" s="243"/>
      <c r="E60" s="243"/>
      <c r="F60" s="264" t="n">
        <f aca="false">F113</f>
        <v>0</v>
      </c>
    </row>
    <row r="61" customFormat="false" ht="12.75" hidden="false" customHeight="false" outlineLevel="0" collapsed="false">
      <c r="A61" s="243"/>
      <c r="B61" s="243" t="s">
        <v>235</v>
      </c>
      <c r="C61" s="243"/>
      <c r="D61" s="243"/>
      <c r="E61" s="243"/>
      <c r="F61" s="264" t="n">
        <f aca="false">F120</f>
        <v>0</v>
      </c>
    </row>
    <row r="62" customFormat="false" ht="13.5" hidden="false" customHeight="false" outlineLevel="0" collapsed="false">
      <c r="A62" s="265"/>
      <c r="B62" s="266" t="s">
        <v>236</v>
      </c>
      <c r="C62" s="267"/>
      <c r="D62" s="267"/>
      <c r="E62" s="268"/>
      <c r="F62" s="269" t="n">
        <f aca="false">SUM(F56:F61)</f>
        <v>0</v>
      </c>
    </row>
    <row r="64" customFormat="false" ht="15.75" hidden="false" customHeight="false" outlineLevel="0" collapsed="false">
      <c r="A64" s="263" t="s">
        <v>237</v>
      </c>
      <c r="B64" s="263"/>
      <c r="C64" s="263"/>
      <c r="D64" s="263"/>
      <c r="E64" s="263"/>
      <c r="F64" s="263"/>
    </row>
    <row r="65" customFormat="false" ht="12.75" hidden="false" customHeight="false" outlineLevel="0" collapsed="false">
      <c r="A65" s="270"/>
      <c r="B65" s="270"/>
      <c r="C65" s="270"/>
      <c r="D65" s="270"/>
      <c r="E65" s="270"/>
      <c r="F65" s="270"/>
    </row>
    <row r="66" customFormat="false" ht="12.75" hidden="false" customHeight="false" outlineLevel="0" collapsed="false">
      <c r="A66" s="271"/>
      <c r="B66" s="272" t="s">
        <v>230</v>
      </c>
      <c r="C66" s="271"/>
      <c r="D66" s="271"/>
      <c r="E66" s="271"/>
      <c r="F66" s="271"/>
    </row>
    <row r="67" customFormat="false" ht="12.75" hidden="false" customHeight="false" outlineLevel="0" collapsed="false">
      <c r="B67" s="222"/>
      <c r="C67" s="222"/>
      <c r="D67" s="222"/>
      <c r="E67" s="222"/>
      <c r="F67" s="222"/>
    </row>
    <row r="68" customFormat="false" ht="12.75" hidden="false" customHeight="false" outlineLevel="0" collapsed="false">
      <c r="A68" s="273"/>
      <c r="B68" s="274" t="s">
        <v>238</v>
      </c>
      <c r="C68" s="275" t="s">
        <v>239</v>
      </c>
      <c r="D68" s="275" t="s">
        <v>73</v>
      </c>
      <c r="E68" s="276" t="s">
        <v>240</v>
      </c>
      <c r="F68" s="276" t="s">
        <v>241</v>
      </c>
    </row>
    <row r="69" customFormat="false" ht="12.75" hidden="false" customHeight="false" outlineLevel="0" collapsed="false">
      <c r="A69" s="273"/>
      <c r="B69" s="277" t="s">
        <v>242</v>
      </c>
      <c r="C69" s="278"/>
      <c r="D69" s="278"/>
      <c r="E69" s="279"/>
      <c r="F69" s="279"/>
    </row>
    <row r="70" customFormat="false" ht="12.75" hidden="false" customHeight="false" outlineLevel="0" collapsed="false">
      <c r="A70" s="273"/>
      <c r="B70" s="280" t="s">
        <v>243</v>
      </c>
      <c r="C70" s="278" t="n">
        <v>1</v>
      </c>
      <c r="D70" s="278" t="s">
        <v>86</v>
      </c>
      <c r="E70" s="281" t="n">
        <v>0</v>
      </c>
      <c r="F70" s="279" t="n">
        <f aca="false">C70*E70</f>
        <v>0</v>
      </c>
    </row>
    <row r="71" customFormat="false" ht="12.75" hidden="false" customHeight="false" outlineLevel="0" collapsed="false">
      <c r="A71" s="273"/>
      <c r="B71" s="280" t="s">
        <v>244</v>
      </c>
      <c r="C71" s="278" t="n">
        <v>1</v>
      </c>
      <c r="D71" s="278" t="s">
        <v>86</v>
      </c>
      <c r="E71" s="281" t="n">
        <v>0</v>
      </c>
      <c r="F71" s="279" t="n">
        <f aca="false">C71*E71</f>
        <v>0</v>
      </c>
    </row>
    <row r="72" customFormat="false" ht="12.75" hidden="false" customHeight="false" outlineLevel="0" collapsed="false">
      <c r="A72" s="273"/>
      <c r="B72" s="280" t="s">
        <v>245</v>
      </c>
      <c r="C72" s="278" t="n">
        <v>20</v>
      </c>
      <c r="D72" s="278" t="s">
        <v>86</v>
      </c>
      <c r="E72" s="281" t="n">
        <v>0</v>
      </c>
      <c r="F72" s="279" t="n">
        <f aca="false">C72*E72</f>
        <v>0</v>
      </c>
    </row>
    <row r="73" customFormat="false" ht="12.75" hidden="false" customHeight="false" outlineLevel="0" collapsed="false">
      <c r="A73" s="273"/>
      <c r="B73" s="280" t="s">
        <v>246</v>
      </c>
      <c r="C73" s="278" t="n">
        <v>20</v>
      </c>
      <c r="D73" s="278" t="s">
        <v>86</v>
      </c>
      <c r="E73" s="281" t="n">
        <v>0</v>
      </c>
      <c r="F73" s="279" t="n">
        <f aca="false">C73*E73</f>
        <v>0</v>
      </c>
    </row>
    <row r="74" customFormat="false" ht="12.75" hidden="false" customHeight="false" outlineLevel="0" collapsed="false">
      <c r="A74" s="273"/>
      <c r="B74" s="280" t="s">
        <v>247</v>
      </c>
      <c r="C74" s="278" t="n">
        <v>42</v>
      </c>
      <c r="D74" s="278" t="s">
        <v>86</v>
      </c>
      <c r="E74" s="281" t="n">
        <v>0</v>
      </c>
      <c r="F74" s="279" t="n">
        <f aca="false">C74*E74</f>
        <v>0</v>
      </c>
    </row>
    <row r="75" customFormat="false" ht="12.75" hidden="false" customHeight="false" outlineLevel="0" collapsed="false">
      <c r="A75" s="273"/>
      <c r="B75" s="280" t="s">
        <v>248</v>
      </c>
      <c r="C75" s="278" t="n">
        <v>22</v>
      </c>
      <c r="D75" s="278" t="s">
        <v>86</v>
      </c>
      <c r="E75" s="281" t="n">
        <v>0</v>
      </c>
      <c r="F75" s="279" t="n">
        <f aca="false">C75*E75</f>
        <v>0</v>
      </c>
    </row>
    <row r="76" customFormat="false" ht="12.75" hidden="false" customHeight="false" outlineLevel="0" collapsed="false">
      <c r="A76" s="273"/>
      <c r="B76" s="280" t="s">
        <v>249</v>
      </c>
      <c r="C76" s="278" t="n">
        <v>4</v>
      </c>
      <c r="D76" s="278" t="s">
        <v>86</v>
      </c>
      <c r="E76" s="281" t="n">
        <v>0</v>
      </c>
      <c r="F76" s="279" t="n">
        <f aca="false">C76*E76</f>
        <v>0</v>
      </c>
    </row>
    <row r="77" customFormat="false" ht="12.75" hidden="false" customHeight="false" outlineLevel="0" collapsed="false">
      <c r="A77" s="273"/>
      <c r="B77" s="280" t="s">
        <v>250</v>
      </c>
      <c r="C77" s="278" t="n">
        <v>12</v>
      </c>
      <c r="D77" s="278" t="s">
        <v>86</v>
      </c>
      <c r="E77" s="281" t="n">
        <v>0</v>
      </c>
      <c r="F77" s="279" t="n">
        <f aca="false">C77*E77</f>
        <v>0</v>
      </c>
    </row>
    <row r="78" customFormat="false" ht="12.75" hidden="false" customHeight="false" outlineLevel="0" collapsed="false">
      <c r="A78" s="273"/>
      <c r="B78" s="280" t="s">
        <v>251</v>
      </c>
      <c r="C78" s="278" t="n">
        <v>6</v>
      </c>
      <c r="D78" s="278" t="s">
        <v>86</v>
      </c>
      <c r="E78" s="281" t="n">
        <v>0</v>
      </c>
      <c r="F78" s="279" t="n">
        <f aca="false">C78*E78</f>
        <v>0</v>
      </c>
    </row>
    <row r="79" customFormat="false" ht="12.75" hidden="false" customHeight="false" outlineLevel="0" collapsed="false">
      <c r="A79" s="273"/>
      <c r="B79" s="280" t="s">
        <v>252</v>
      </c>
      <c r="C79" s="278" t="n">
        <v>60</v>
      </c>
      <c r="D79" s="278" t="s">
        <v>86</v>
      </c>
      <c r="E79" s="281" t="n">
        <v>0</v>
      </c>
      <c r="F79" s="279" t="n">
        <f aca="false">C79*E79</f>
        <v>0</v>
      </c>
    </row>
    <row r="80" customFormat="false" ht="12.75" hidden="false" customHeight="false" outlineLevel="0" collapsed="false">
      <c r="A80" s="273"/>
      <c r="B80" s="280" t="s">
        <v>253</v>
      </c>
      <c r="C80" s="278" t="n">
        <v>37</v>
      </c>
      <c r="D80" s="278" t="s">
        <v>86</v>
      </c>
      <c r="E80" s="281" t="n">
        <v>0</v>
      </c>
      <c r="F80" s="279" t="n">
        <f aca="false">C80*E80</f>
        <v>0</v>
      </c>
    </row>
    <row r="81" customFormat="false" ht="12.75" hidden="false" customHeight="false" outlineLevel="0" collapsed="false">
      <c r="A81" s="273"/>
      <c r="B81" s="280" t="s">
        <v>254</v>
      </c>
      <c r="C81" s="278" t="n">
        <v>6</v>
      </c>
      <c r="D81" s="278" t="s">
        <v>86</v>
      </c>
      <c r="E81" s="281" t="n">
        <v>0</v>
      </c>
      <c r="F81" s="279" t="n">
        <f aca="false">C81*E81</f>
        <v>0</v>
      </c>
    </row>
    <row r="82" customFormat="false" ht="12.75" hidden="false" customHeight="false" outlineLevel="0" collapsed="false">
      <c r="A82" s="273"/>
      <c r="B82" s="280" t="s">
        <v>255</v>
      </c>
      <c r="C82" s="278" t="n">
        <v>24</v>
      </c>
      <c r="D82" s="278" t="s">
        <v>86</v>
      </c>
      <c r="E82" s="281" t="n">
        <v>0</v>
      </c>
      <c r="F82" s="279" t="n">
        <f aca="false">C82*E82</f>
        <v>0</v>
      </c>
    </row>
    <row r="83" customFormat="false" ht="12.75" hidden="false" customHeight="false" outlineLevel="0" collapsed="false">
      <c r="A83" s="273"/>
      <c r="B83" s="280" t="s">
        <v>256</v>
      </c>
      <c r="C83" s="278" t="n">
        <v>12</v>
      </c>
      <c r="D83" s="278" t="s">
        <v>86</v>
      </c>
      <c r="E83" s="281" t="n">
        <v>0</v>
      </c>
      <c r="F83" s="279" t="n">
        <f aca="false">C83*E83</f>
        <v>0</v>
      </c>
    </row>
    <row r="84" customFormat="false" ht="12.75" hidden="false" customHeight="false" outlineLevel="0" collapsed="false">
      <c r="A84" s="273"/>
      <c r="B84" s="280" t="s">
        <v>247</v>
      </c>
      <c r="C84" s="278" t="n">
        <v>84</v>
      </c>
      <c r="D84" s="278" t="s">
        <v>86</v>
      </c>
      <c r="E84" s="281" t="n">
        <v>0</v>
      </c>
      <c r="F84" s="279" t="n">
        <f aca="false">C84*E84</f>
        <v>0</v>
      </c>
    </row>
    <row r="85" customFormat="false" ht="12.75" hidden="false" customHeight="false" outlineLevel="0" collapsed="false">
      <c r="A85" s="273"/>
      <c r="B85" s="280" t="s">
        <v>257</v>
      </c>
      <c r="C85" s="278" t="n">
        <v>120</v>
      </c>
      <c r="D85" s="278" t="s">
        <v>86</v>
      </c>
      <c r="E85" s="281" t="n">
        <v>0</v>
      </c>
      <c r="F85" s="279" t="n">
        <f aca="false">C85*E85</f>
        <v>0</v>
      </c>
    </row>
    <row r="86" customFormat="false" ht="12.75" hidden="false" customHeight="false" outlineLevel="0" collapsed="false">
      <c r="A86" s="273"/>
      <c r="B86" s="280" t="s">
        <v>258</v>
      </c>
      <c r="C86" s="278" t="n">
        <v>620</v>
      </c>
      <c r="D86" s="278" t="s">
        <v>86</v>
      </c>
      <c r="E86" s="281" t="n">
        <v>0</v>
      </c>
      <c r="F86" s="279" t="n">
        <f aca="false">C86*E86</f>
        <v>0</v>
      </c>
    </row>
    <row r="87" customFormat="false" ht="12.75" hidden="false" customHeight="false" outlineLevel="0" collapsed="false">
      <c r="A87" s="265"/>
      <c r="B87" s="282" t="s">
        <v>241</v>
      </c>
      <c r="C87" s="283"/>
      <c r="D87" s="283"/>
      <c r="E87" s="283"/>
      <c r="F87" s="284" t="n">
        <f aca="false">SUM(F70:F86)</f>
        <v>0</v>
      </c>
    </row>
    <row r="88" customFormat="false" ht="12.75" hidden="false" customHeight="false" outlineLevel="0" collapsed="false">
      <c r="A88" s="270"/>
      <c r="B88" s="270"/>
      <c r="C88" s="270"/>
      <c r="D88" s="270"/>
      <c r="E88" s="270"/>
      <c r="F88" s="270"/>
    </row>
    <row r="89" customFormat="false" ht="12.75" hidden="false" customHeight="false" outlineLevel="0" collapsed="false">
      <c r="A89" s="271"/>
      <c r="B89" s="272" t="s">
        <v>231</v>
      </c>
      <c r="C89" s="271"/>
      <c r="D89" s="271"/>
      <c r="E89" s="271"/>
      <c r="F89" s="271"/>
    </row>
    <row r="90" customFormat="false" ht="12.75" hidden="false" customHeight="false" outlineLevel="0" collapsed="false">
      <c r="B90" s="222"/>
      <c r="C90" s="222"/>
      <c r="D90" s="222"/>
      <c r="E90" s="222"/>
      <c r="F90" s="222"/>
    </row>
    <row r="91" customFormat="false" ht="12.75" hidden="false" customHeight="false" outlineLevel="0" collapsed="false">
      <c r="A91" s="273"/>
      <c r="B91" s="274" t="s">
        <v>238</v>
      </c>
      <c r="C91" s="275" t="s">
        <v>239</v>
      </c>
      <c r="D91" s="275" t="s">
        <v>73</v>
      </c>
      <c r="E91" s="276" t="s">
        <v>240</v>
      </c>
      <c r="F91" s="276" t="s">
        <v>241</v>
      </c>
    </row>
    <row r="92" customFormat="false" ht="12.75" hidden="false" customHeight="false" outlineLevel="0" collapsed="false">
      <c r="A92" s="273"/>
      <c r="B92" s="280" t="s">
        <v>259</v>
      </c>
      <c r="C92" s="278" t="n">
        <v>1</v>
      </c>
      <c r="D92" s="278" t="s">
        <v>260</v>
      </c>
      <c r="E92" s="281" t="n">
        <v>0</v>
      </c>
      <c r="F92" s="279" t="n">
        <f aca="false">C92*E92</f>
        <v>0</v>
      </c>
    </row>
    <row r="93" customFormat="false" ht="12.75" hidden="false" customHeight="false" outlineLevel="0" collapsed="false">
      <c r="A93" s="265"/>
      <c r="B93" s="282" t="s">
        <v>241</v>
      </c>
      <c r="C93" s="283"/>
      <c r="D93" s="283"/>
      <c r="E93" s="283"/>
      <c r="F93" s="284" t="n">
        <f aca="false">SUM(F92)</f>
        <v>0</v>
      </c>
    </row>
    <row r="94" customFormat="false" ht="12.75" hidden="false" customHeight="false" outlineLevel="0" collapsed="false">
      <c r="A94" s="270"/>
      <c r="B94" s="270"/>
      <c r="C94" s="270"/>
      <c r="D94" s="270"/>
      <c r="E94" s="270"/>
      <c r="F94" s="270"/>
    </row>
    <row r="95" customFormat="false" ht="12.75" hidden="false" customHeight="false" outlineLevel="0" collapsed="false">
      <c r="A95" s="271"/>
      <c r="B95" s="272" t="s">
        <v>232</v>
      </c>
      <c r="C95" s="271"/>
      <c r="D95" s="271"/>
      <c r="E95" s="271"/>
      <c r="F95" s="271"/>
    </row>
    <row r="96" customFormat="false" ht="12.75" hidden="false" customHeight="false" outlineLevel="0" collapsed="false">
      <c r="B96" s="222"/>
      <c r="C96" s="222"/>
      <c r="D96" s="222"/>
      <c r="E96" s="222"/>
      <c r="F96" s="222"/>
    </row>
    <row r="97" customFormat="false" ht="12.75" hidden="false" customHeight="false" outlineLevel="0" collapsed="false">
      <c r="A97" s="273"/>
      <c r="B97" s="274" t="s">
        <v>238</v>
      </c>
      <c r="C97" s="275" t="s">
        <v>239</v>
      </c>
      <c r="D97" s="275" t="s">
        <v>73</v>
      </c>
      <c r="E97" s="276" t="s">
        <v>240</v>
      </c>
      <c r="F97" s="276" t="s">
        <v>241</v>
      </c>
    </row>
    <row r="98" customFormat="false" ht="12.75" hidden="false" customHeight="false" outlineLevel="0" collapsed="false">
      <c r="A98" s="273"/>
      <c r="B98" s="280" t="s">
        <v>261</v>
      </c>
      <c r="C98" s="278" t="n">
        <v>1</v>
      </c>
      <c r="D98" s="278" t="s">
        <v>260</v>
      </c>
      <c r="E98" s="281" t="n">
        <v>0</v>
      </c>
      <c r="F98" s="279" t="n">
        <f aca="false">C98*E98</f>
        <v>0</v>
      </c>
    </row>
    <row r="99" customFormat="false" ht="12.75" hidden="false" customHeight="false" outlineLevel="0" collapsed="false">
      <c r="A99" s="265"/>
      <c r="B99" s="282" t="s">
        <v>241</v>
      </c>
      <c r="C99" s="283"/>
      <c r="D99" s="283"/>
      <c r="E99" s="283"/>
      <c r="F99" s="284" t="n">
        <f aca="false">SUM(F98)</f>
        <v>0</v>
      </c>
    </row>
    <row r="100" customFormat="false" ht="12.75" hidden="false" customHeight="false" outlineLevel="0" collapsed="false">
      <c r="A100" s="270"/>
      <c r="B100" s="270"/>
      <c r="C100" s="270"/>
      <c r="D100" s="270"/>
      <c r="E100" s="270"/>
      <c r="F100" s="270"/>
    </row>
    <row r="101" customFormat="false" ht="12.75" hidden="false" customHeight="false" outlineLevel="0" collapsed="false">
      <c r="A101" s="271"/>
      <c r="B101" s="272" t="s">
        <v>233</v>
      </c>
      <c r="C101" s="271"/>
      <c r="D101" s="271"/>
      <c r="E101" s="271"/>
      <c r="F101" s="271"/>
    </row>
    <row r="102" customFormat="false" ht="12.75" hidden="false" customHeight="false" outlineLevel="0" collapsed="false">
      <c r="B102" s="222"/>
      <c r="C102" s="222"/>
      <c r="D102" s="222"/>
      <c r="E102" s="222"/>
      <c r="F102" s="222"/>
    </row>
    <row r="103" customFormat="false" ht="12.75" hidden="false" customHeight="false" outlineLevel="0" collapsed="false">
      <c r="A103" s="273"/>
      <c r="B103" s="274" t="s">
        <v>238</v>
      </c>
      <c r="C103" s="275" t="s">
        <v>239</v>
      </c>
      <c r="D103" s="275" t="s">
        <v>73</v>
      </c>
      <c r="E103" s="276" t="s">
        <v>240</v>
      </c>
      <c r="F103" s="276" t="s">
        <v>241</v>
      </c>
    </row>
    <row r="104" customFormat="false" ht="12.75" hidden="false" customHeight="false" outlineLevel="0" collapsed="false">
      <c r="A104" s="273"/>
      <c r="B104" s="280" t="s">
        <v>262</v>
      </c>
      <c r="C104" s="278" t="n">
        <v>264</v>
      </c>
      <c r="D104" s="278" t="s">
        <v>86</v>
      </c>
      <c r="E104" s="281" t="n">
        <v>0</v>
      </c>
      <c r="F104" s="279" t="n">
        <f aca="false">C104*E104</f>
        <v>0</v>
      </c>
    </row>
    <row r="105" customFormat="false" ht="12.75" hidden="false" customHeight="false" outlineLevel="0" collapsed="false">
      <c r="A105" s="273"/>
      <c r="B105" s="280" t="s">
        <v>263</v>
      </c>
      <c r="C105" s="278" t="n">
        <v>252</v>
      </c>
      <c r="D105" s="278" t="s">
        <v>86</v>
      </c>
      <c r="E105" s="281" t="n">
        <v>0</v>
      </c>
      <c r="F105" s="279" t="n">
        <f aca="false">C105*E105</f>
        <v>0</v>
      </c>
    </row>
    <row r="106" customFormat="false" ht="12.75" hidden="false" customHeight="false" outlineLevel="0" collapsed="false">
      <c r="A106" s="273"/>
      <c r="B106" s="280" t="s">
        <v>264</v>
      </c>
      <c r="C106" s="278" t="n">
        <v>2</v>
      </c>
      <c r="D106" s="278" t="s">
        <v>260</v>
      </c>
      <c r="E106" s="281" t="n">
        <v>0</v>
      </c>
      <c r="F106" s="279" t="n">
        <f aca="false">C106*E106</f>
        <v>0</v>
      </c>
    </row>
    <row r="107" customFormat="false" ht="12.75" hidden="false" customHeight="false" outlineLevel="0" collapsed="false">
      <c r="A107" s="265"/>
      <c r="B107" s="282" t="s">
        <v>241</v>
      </c>
      <c r="C107" s="283"/>
      <c r="D107" s="283"/>
      <c r="E107" s="283"/>
      <c r="F107" s="284" t="n">
        <f aca="false">SUM(F104:F106)</f>
        <v>0</v>
      </c>
    </row>
    <row r="108" customFormat="false" ht="12.75" hidden="false" customHeight="false" outlineLevel="0" collapsed="false">
      <c r="A108" s="270"/>
      <c r="B108" s="270"/>
      <c r="C108" s="270"/>
      <c r="D108" s="270"/>
      <c r="E108" s="270"/>
      <c r="F108" s="270"/>
    </row>
    <row r="109" customFormat="false" ht="12.75" hidden="false" customHeight="false" outlineLevel="0" collapsed="false">
      <c r="A109" s="271"/>
      <c r="B109" s="272" t="s">
        <v>234</v>
      </c>
      <c r="C109" s="271"/>
      <c r="D109" s="271"/>
      <c r="E109" s="271"/>
      <c r="F109" s="271"/>
    </row>
    <row r="110" customFormat="false" ht="12.75" hidden="false" customHeight="false" outlineLevel="0" collapsed="false">
      <c r="B110" s="222"/>
      <c r="C110" s="222"/>
      <c r="D110" s="222"/>
      <c r="E110" s="222"/>
      <c r="F110" s="222"/>
    </row>
    <row r="111" customFormat="false" ht="12.75" hidden="false" customHeight="false" outlineLevel="0" collapsed="false">
      <c r="A111" s="273"/>
      <c r="B111" s="274" t="s">
        <v>238</v>
      </c>
      <c r="C111" s="275" t="s">
        <v>239</v>
      </c>
      <c r="D111" s="275" t="s">
        <v>73</v>
      </c>
      <c r="E111" s="276" t="s">
        <v>240</v>
      </c>
      <c r="F111" s="276" t="s">
        <v>241</v>
      </c>
    </row>
    <row r="112" customFormat="false" ht="12.75" hidden="false" customHeight="false" outlineLevel="0" collapsed="false">
      <c r="A112" s="273"/>
      <c r="B112" s="280" t="s">
        <v>265</v>
      </c>
      <c r="C112" s="278" t="n">
        <v>12</v>
      </c>
      <c r="D112" s="278" t="s">
        <v>266</v>
      </c>
      <c r="E112" s="281" t="n">
        <v>0</v>
      </c>
      <c r="F112" s="279" t="n">
        <f aca="false">C112*E112</f>
        <v>0</v>
      </c>
    </row>
    <row r="113" customFormat="false" ht="12.75" hidden="false" customHeight="false" outlineLevel="0" collapsed="false">
      <c r="A113" s="265"/>
      <c r="B113" s="282" t="s">
        <v>241</v>
      </c>
      <c r="C113" s="283"/>
      <c r="D113" s="283"/>
      <c r="E113" s="283"/>
      <c r="F113" s="284" t="n">
        <f aca="false">SUM(F112)</f>
        <v>0</v>
      </c>
    </row>
    <row r="116" customFormat="false" ht="12.75" hidden="false" customHeight="false" outlineLevel="0" collapsed="false">
      <c r="A116" s="271"/>
      <c r="B116" s="272" t="s">
        <v>267</v>
      </c>
      <c r="C116" s="271"/>
      <c r="D116" s="271"/>
      <c r="E116" s="271"/>
      <c r="F116" s="271"/>
    </row>
    <row r="117" customFormat="false" ht="12.75" hidden="false" customHeight="false" outlineLevel="0" collapsed="false">
      <c r="B117" s="222"/>
      <c r="C117" s="222"/>
      <c r="D117" s="222"/>
      <c r="E117" s="222"/>
      <c r="F117" s="222"/>
    </row>
    <row r="118" customFormat="false" ht="12.75" hidden="false" customHeight="false" outlineLevel="0" collapsed="false">
      <c r="A118" s="273"/>
      <c r="B118" s="274" t="s">
        <v>238</v>
      </c>
      <c r="C118" s="275" t="s">
        <v>239</v>
      </c>
      <c r="D118" s="275" t="s">
        <v>73</v>
      </c>
      <c r="E118" s="276" t="s">
        <v>240</v>
      </c>
      <c r="F118" s="276" t="s">
        <v>241</v>
      </c>
    </row>
    <row r="119" customFormat="false" ht="12.75" hidden="false" customHeight="false" outlineLevel="0" collapsed="false">
      <c r="A119" s="273"/>
      <c r="B119" s="243" t="s">
        <v>235</v>
      </c>
      <c r="C119" s="278" t="n">
        <v>1</v>
      </c>
      <c r="D119" s="278" t="s">
        <v>260</v>
      </c>
      <c r="E119" s="281" t="n">
        <v>0</v>
      </c>
      <c r="F119" s="279" t="n">
        <f aca="false">C119*E119</f>
        <v>0</v>
      </c>
    </row>
    <row r="120" customFormat="false" ht="12.75" hidden="false" customHeight="false" outlineLevel="0" collapsed="false">
      <c r="A120" s="265"/>
      <c r="B120" s="282" t="s">
        <v>241</v>
      </c>
      <c r="C120" s="283"/>
      <c r="D120" s="283"/>
      <c r="E120" s="283"/>
      <c r="F120" s="284" t="n">
        <f aca="false">SUM(F119)</f>
        <v>0</v>
      </c>
    </row>
    <row r="123" customFormat="false" ht="12.75" hidden="false" customHeight="false" outlineLevel="0" collapsed="false">
      <c r="A123" s="242"/>
      <c r="B123" s="245"/>
      <c r="D123" s="233"/>
      <c r="E123" s="233"/>
      <c r="F123" s="233"/>
    </row>
    <row r="124" customFormat="false" ht="12.75" hidden="false" customHeight="false" outlineLevel="0" collapsed="false">
      <c r="A124" s="242"/>
      <c r="D124" s="233"/>
      <c r="E124" s="238" t="s">
        <v>227</v>
      </c>
      <c r="F124" s="238" t="s">
        <v>268</v>
      </c>
    </row>
    <row r="125" customFormat="false" ht="18.75" hidden="false" customHeight="false" outlineLevel="0" collapsed="false">
      <c r="A125" s="258" t="s">
        <v>204</v>
      </c>
      <c r="B125" s="259" t="s">
        <v>219</v>
      </c>
      <c r="C125" s="260"/>
      <c r="D125" s="261"/>
      <c r="E125" s="260"/>
      <c r="F125" s="260"/>
    </row>
    <row r="126" customFormat="false" ht="12.75" hidden="false" customHeight="false" outlineLevel="0" collapsed="false">
      <c r="A126" s="239"/>
      <c r="B126" s="222"/>
      <c r="C126" s="222"/>
      <c r="D126" s="222"/>
      <c r="E126" s="222"/>
      <c r="F126" s="222"/>
    </row>
    <row r="127" customFormat="false" ht="12.75" hidden="false" customHeight="false" outlineLevel="0" collapsed="false">
      <c r="A127" s="262"/>
    </row>
    <row r="128" customFormat="false" ht="15.75" hidden="false" customHeight="false" outlineLevel="0" collapsed="false">
      <c r="A128" s="263" t="s">
        <v>229</v>
      </c>
      <c r="B128" s="263"/>
      <c r="C128" s="263"/>
      <c r="D128" s="263"/>
      <c r="E128" s="263"/>
      <c r="F128" s="263"/>
    </row>
    <row r="129" customFormat="false" ht="12.75" hidden="false" customHeight="false" outlineLevel="0" collapsed="false">
      <c r="A129" s="243"/>
      <c r="B129" s="243" t="s">
        <v>230</v>
      </c>
      <c r="C129" s="243"/>
      <c r="D129" s="243"/>
      <c r="E129" s="243"/>
      <c r="F129" s="264" t="n">
        <f aca="false">F153</f>
        <v>0</v>
      </c>
    </row>
    <row r="130" customFormat="false" ht="12.75" hidden="false" customHeight="false" outlineLevel="0" collapsed="false">
      <c r="A130" s="243"/>
      <c r="B130" s="243" t="s">
        <v>231</v>
      </c>
      <c r="C130" s="243"/>
      <c r="D130" s="243"/>
      <c r="E130" s="243"/>
      <c r="F130" s="264" t="n">
        <f aca="false">F175</f>
        <v>0</v>
      </c>
    </row>
    <row r="131" customFormat="false" ht="12.75" hidden="false" customHeight="false" outlineLevel="0" collapsed="false">
      <c r="A131" s="243"/>
      <c r="B131" s="243" t="s">
        <v>232</v>
      </c>
      <c r="C131" s="243"/>
      <c r="D131" s="243"/>
      <c r="E131" s="243"/>
      <c r="F131" s="264" t="n">
        <f aca="false">F181</f>
        <v>0</v>
      </c>
    </row>
    <row r="132" customFormat="false" ht="12.75" hidden="false" customHeight="false" outlineLevel="0" collapsed="false">
      <c r="A132" s="243"/>
      <c r="B132" s="243" t="s">
        <v>233</v>
      </c>
      <c r="C132" s="243"/>
      <c r="D132" s="243"/>
      <c r="E132" s="243"/>
      <c r="F132" s="264" t="n">
        <f aca="false">F190</f>
        <v>0</v>
      </c>
    </row>
    <row r="133" customFormat="false" ht="12.75" hidden="false" customHeight="false" outlineLevel="0" collapsed="false">
      <c r="A133" s="243"/>
      <c r="B133" s="243" t="s">
        <v>269</v>
      </c>
      <c r="C133" s="243"/>
      <c r="D133" s="243"/>
      <c r="E133" s="243"/>
      <c r="F133" s="264" t="n">
        <f aca="false">F206</f>
        <v>0</v>
      </c>
    </row>
    <row r="134" customFormat="false" ht="12.75" hidden="false" customHeight="false" outlineLevel="0" collapsed="false">
      <c r="A134" s="243"/>
      <c r="B134" s="243" t="s">
        <v>234</v>
      </c>
      <c r="C134" s="243"/>
      <c r="D134" s="243"/>
      <c r="E134" s="243"/>
      <c r="F134" s="264" t="n">
        <f aca="false">F199</f>
        <v>0</v>
      </c>
    </row>
    <row r="135" customFormat="false" ht="12.75" hidden="false" customHeight="false" outlineLevel="0" collapsed="false">
      <c r="A135" s="243"/>
      <c r="B135" s="243" t="s">
        <v>267</v>
      </c>
      <c r="C135" s="243"/>
      <c r="D135" s="243"/>
      <c r="E135" s="243"/>
      <c r="F135" s="264" t="n">
        <f aca="false">F212</f>
        <v>0</v>
      </c>
    </row>
    <row r="136" customFormat="false" ht="13.5" hidden="false" customHeight="false" outlineLevel="0" collapsed="false">
      <c r="A136" s="265"/>
      <c r="B136" s="266" t="s">
        <v>236</v>
      </c>
      <c r="C136" s="267"/>
      <c r="D136" s="267"/>
      <c r="E136" s="268"/>
      <c r="F136" s="269" t="n">
        <f aca="false">SUM(F129:F135)</f>
        <v>0</v>
      </c>
    </row>
    <row r="138" customFormat="false" ht="15.75" hidden="false" customHeight="false" outlineLevel="0" collapsed="false">
      <c r="A138" s="263" t="s">
        <v>237</v>
      </c>
      <c r="B138" s="263"/>
      <c r="C138" s="263"/>
      <c r="D138" s="263"/>
      <c r="E138" s="263"/>
      <c r="F138" s="263"/>
    </row>
    <row r="139" customFormat="false" ht="12.75" hidden="false" customHeight="false" outlineLevel="0" collapsed="false">
      <c r="A139" s="270"/>
      <c r="B139" s="270"/>
      <c r="C139" s="270"/>
      <c r="D139" s="270"/>
      <c r="E139" s="270"/>
      <c r="F139" s="270"/>
    </row>
    <row r="140" customFormat="false" ht="12.75" hidden="false" customHeight="false" outlineLevel="0" collapsed="false">
      <c r="A140" s="271"/>
      <c r="B140" s="272" t="s">
        <v>230</v>
      </c>
      <c r="C140" s="271"/>
      <c r="D140" s="271"/>
      <c r="E140" s="271"/>
      <c r="F140" s="271"/>
    </row>
    <row r="141" customFormat="false" ht="12.75" hidden="false" customHeight="false" outlineLevel="0" collapsed="false">
      <c r="B141" s="222"/>
      <c r="C141" s="222"/>
      <c r="D141" s="222"/>
      <c r="E141" s="222"/>
      <c r="F141" s="222"/>
    </row>
    <row r="142" customFormat="false" ht="12.75" hidden="false" customHeight="false" outlineLevel="0" collapsed="false">
      <c r="A142" s="273"/>
      <c r="B142" s="274" t="s">
        <v>238</v>
      </c>
      <c r="C142" s="275" t="s">
        <v>239</v>
      </c>
      <c r="D142" s="275" t="s">
        <v>73</v>
      </c>
      <c r="E142" s="276" t="s">
        <v>240</v>
      </c>
      <c r="F142" s="276" t="s">
        <v>241</v>
      </c>
    </row>
    <row r="143" customFormat="false" ht="12.75" hidden="false" customHeight="false" outlineLevel="0" collapsed="false">
      <c r="A143" s="273"/>
      <c r="B143" s="277" t="s">
        <v>270</v>
      </c>
      <c r="C143" s="278"/>
      <c r="D143" s="278"/>
      <c r="E143" s="279"/>
      <c r="F143" s="279"/>
    </row>
    <row r="144" customFormat="false" ht="12.75" hidden="false" customHeight="false" outlineLevel="0" collapsed="false">
      <c r="A144" s="273"/>
      <c r="B144" s="280" t="s">
        <v>271</v>
      </c>
      <c r="C144" s="278" t="n">
        <v>12</v>
      </c>
      <c r="D144" s="278" t="s">
        <v>86</v>
      </c>
      <c r="E144" s="281" t="n">
        <v>0</v>
      </c>
      <c r="F144" s="279" t="n">
        <f aca="false">C144*E144</f>
        <v>0</v>
      </c>
    </row>
    <row r="145" customFormat="false" ht="12.75" hidden="false" customHeight="false" outlineLevel="0" collapsed="false">
      <c r="B145" s="285" t="s">
        <v>272</v>
      </c>
      <c r="C145" s="286"/>
      <c r="D145" s="286"/>
      <c r="E145" s="286"/>
      <c r="F145" s="286"/>
    </row>
    <row r="146" customFormat="false" ht="12.75" hidden="false" customHeight="false" outlineLevel="0" collapsed="false">
      <c r="A146" s="273"/>
      <c r="B146" s="280" t="s">
        <v>273</v>
      </c>
      <c r="C146" s="278" t="n">
        <v>12</v>
      </c>
      <c r="D146" s="278" t="s">
        <v>86</v>
      </c>
      <c r="E146" s="281" t="n">
        <v>0</v>
      </c>
      <c r="F146" s="279" t="n">
        <f aca="false">C146*E146</f>
        <v>0</v>
      </c>
    </row>
    <row r="147" customFormat="false" ht="12.75" hidden="false" customHeight="false" outlineLevel="0" collapsed="false">
      <c r="A147" s="273"/>
      <c r="B147" s="280" t="s">
        <v>274</v>
      </c>
      <c r="C147" s="278" t="n">
        <v>3</v>
      </c>
      <c r="D147" s="278" t="s">
        <v>86</v>
      </c>
      <c r="E147" s="281" t="n">
        <v>0</v>
      </c>
      <c r="F147" s="279" t="n">
        <f aca="false">C147*E147</f>
        <v>0</v>
      </c>
    </row>
    <row r="148" customFormat="false" ht="12.75" hidden="false" customHeight="false" outlineLevel="0" collapsed="false">
      <c r="A148" s="273"/>
      <c r="B148" s="280" t="s">
        <v>275</v>
      </c>
      <c r="C148" s="278" t="n">
        <v>3</v>
      </c>
      <c r="D148" s="278" t="s">
        <v>86</v>
      </c>
      <c r="E148" s="281" t="n">
        <v>0</v>
      </c>
      <c r="F148" s="279" t="n">
        <f aca="false">C148*E148</f>
        <v>0</v>
      </c>
    </row>
    <row r="149" customFormat="false" ht="12.75" hidden="false" customHeight="false" outlineLevel="0" collapsed="false">
      <c r="A149" s="273"/>
      <c r="B149" s="280" t="s">
        <v>276</v>
      </c>
      <c r="C149" s="278" t="n">
        <v>1</v>
      </c>
      <c r="D149" s="278" t="s">
        <v>86</v>
      </c>
      <c r="E149" s="281" t="n">
        <v>0</v>
      </c>
      <c r="F149" s="279" t="n">
        <f aca="false">C149*E149</f>
        <v>0</v>
      </c>
    </row>
    <row r="150" customFormat="false" ht="12.75" hidden="false" customHeight="false" outlineLevel="0" collapsed="false">
      <c r="B150" s="285" t="s">
        <v>272</v>
      </c>
      <c r="C150" s="286"/>
      <c r="D150" s="286"/>
      <c r="E150" s="286"/>
      <c r="F150" s="286"/>
    </row>
    <row r="151" customFormat="false" ht="12.75" hidden="false" customHeight="false" outlineLevel="0" collapsed="false">
      <c r="A151" s="273"/>
      <c r="B151" s="280" t="s">
        <v>277</v>
      </c>
      <c r="C151" s="278" t="n">
        <v>2</v>
      </c>
      <c r="D151" s="278" t="s">
        <v>86</v>
      </c>
      <c r="E151" s="281" t="n">
        <v>0</v>
      </c>
      <c r="F151" s="279" t="n">
        <f aca="false">C151*E151</f>
        <v>0</v>
      </c>
    </row>
    <row r="152" customFormat="false" ht="12.75" hidden="false" customHeight="false" outlineLevel="0" collapsed="false">
      <c r="A152" s="273"/>
      <c r="B152" s="280" t="s">
        <v>278</v>
      </c>
      <c r="C152" s="278" t="n">
        <v>4</v>
      </c>
      <c r="D152" s="278" t="s">
        <v>86</v>
      </c>
      <c r="E152" s="281" t="n">
        <v>0</v>
      </c>
      <c r="F152" s="279" t="n">
        <f aca="false">C152*E152</f>
        <v>0</v>
      </c>
    </row>
    <row r="153" customFormat="false" ht="12.75" hidden="false" customHeight="false" outlineLevel="0" collapsed="false">
      <c r="A153" s="265"/>
      <c r="B153" s="282" t="s">
        <v>241</v>
      </c>
      <c r="C153" s="283"/>
      <c r="D153" s="283"/>
      <c r="E153" s="283"/>
      <c r="F153" s="284" t="n">
        <f aca="false">SUM(F144:F152)</f>
        <v>0</v>
      </c>
    </row>
    <row r="154" customFormat="false" ht="12.75" hidden="false" customHeight="false" outlineLevel="0" collapsed="false">
      <c r="A154" s="270"/>
      <c r="B154" s="270"/>
      <c r="C154" s="270"/>
      <c r="D154" s="270"/>
      <c r="E154" s="270"/>
      <c r="F154" s="270"/>
    </row>
    <row r="155" customFormat="false" ht="12.75" hidden="false" customHeight="false" outlineLevel="0" collapsed="false">
      <c r="A155" s="271"/>
      <c r="B155" s="272" t="s">
        <v>231</v>
      </c>
      <c r="C155" s="271"/>
      <c r="D155" s="271"/>
      <c r="E155" s="271"/>
      <c r="F155" s="271"/>
    </row>
    <row r="156" customFormat="false" ht="12.75" hidden="false" customHeight="false" outlineLevel="0" collapsed="false">
      <c r="B156" s="222"/>
      <c r="C156" s="222"/>
      <c r="D156" s="222"/>
      <c r="E156" s="222"/>
      <c r="F156" s="222"/>
    </row>
    <row r="157" customFormat="false" ht="12.75" hidden="false" customHeight="false" outlineLevel="0" collapsed="false">
      <c r="A157" s="273"/>
      <c r="B157" s="274" t="s">
        <v>238</v>
      </c>
      <c r="C157" s="275" t="s">
        <v>239</v>
      </c>
      <c r="D157" s="275" t="s">
        <v>73</v>
      </c>
      <c r="E157" s="276" t="s">
        <v>240</v>
      </c>
      <c r="F157" s="276" t="s">
        <v>241</v>
      </c>
    </row>
    <row r="158" customFormat="false" ht="12.75" hidden="false" customHeight="false" outlineLevel="0" collapsed="false">
      <c r="A158" s="273"/>
      <c r="B158" s="280" t="s">
        <v>279</v>
      </c>
      <c r="C158" s="278" t="n">
        <v>1</v>
      </c>
      <c r="D158" s="278" t="s">
        <v>86</v>
      </c>
      <c r="E158" s="281" t="n">
        <v>0</v>
      </c>
      <c r="F158" s="279" t="n">
        <f aca="false">C158*E158</f>
        <v>0</v>
      </c>
    </row>
    <row r="159" customFormat="false" ht="12.75" hidden="false" customHeight="false" outlineLevel="0" collapsed="false">
      <c r="A159" s="273"/>
      <c r="B159" s="280" t="s">
        <v>280</v>
      </c>
      <c r="C159" s="278" t="n">
        <v>1</v>
      </c>
      <c r="D159" s="278" t="s">
        <v>86</v>
      </c>
      <c r="E159" s="281" t="n">
        <v>0</v>
      </c>
      <c r="F159" s="279" t="n">
        <f aca="false">C159*E159</f>
        <v>0</v>
      </c>
    </row>
    <row r="160" customFormat="false" ht="12.75" hidden="false" customHeight="false" outlineLevel="0" collapsed="false">
      <c r="A160" s="273"/>
      <c r="B160" s="280" t="s">
        <v>281</v>
      </c>
      <c r="C160" s="278" t="n">
        <v>60</v>
      </c>
      <c r="D160" s="278" t="s">
        <v>119</v>
      </c>
      <c r="E160" s="281" t="n">
        <v>0</v>
      </c>
      <c r="F160" s="279" t="n">
        <f aca="false">C160*E160</f>
        <v>0</v>
      </c>
    </row>
    <row r="161" customFormat="false" ht="12.75" hidden="false" customHeight="false" outlineLevel="0" collapsed="false">
      <c r="A161" s="273"/>
      <c r="B161" s="280" t="s">
        <v>282</v>
      </c>
      <c r="C161" s="278" t="n">
        <v>420</v>
      </c>
      <c r="D161" s="278" t="s">
        <v>119</v>
      </c>
      <c r="E161" s="281" t="n">
        <v>0</v>
      </c>
      <c r="F161" s="279" t="n">
        <f aca="false">C161*E161</f>
        <v>0</v>
      </c>
    </row>
    <row r="162" customFormat="false" ht="12.75" hidden="false" customHeight="false" outlineLevel="0" collapsed="false">
      <c r="A162" s="273"/>
      <c r="B162" s="280" t="s">
        <v>283</v>
      </c>
      <c r="C162" s="278" t="n">
        <v>4</v>
      </c>
      <c r="D162" s="278" t="s">
        <v>86</v>
      </c>
      <c r="E162" s="281" t="n">
        <v>0</v>
      </c>
      <c r="F162" s="279" t="n">
        <f aca="false">C162*E162</f>
        <v>0</v>
      </c>
    </row>
    <row r="163" customFormat="false" ht="12.75" hidden="false" customHeight="false" outlineLevel="0" collapsed="false">
      <c r="A163" s="273"/>
      <c r="B163" s="280" t="s">
        <v>284</v>
      </c>
      <c r="C163" s="278" t="n">
        <v>16</v>
      </c>
      <c r="D163" s="278" t="s">
        <v>86</v>
      </c>
      <c r="E163" s="281" t="n">
        <v>0</v>
      </c>
      <c r="F163" s="279" t="n">
        <f aca="false">C163*E163</f>
        <v>0</v>
      </c>
    </row>
    <row r="164" customFormat="false" ht="12.75" hidden="false" customHeight="false" outlineLevel="0" collapsed="false">
      <c r="A164" s="273"/>
      <c r="B164" s="280" t="s">
        <v>285</v>
      </c>
      <c r="C164" s="278" t="n">
        <v>20</v>
      </c>
      <c r="D164" s="278" t="s">
        <v>86</v>
      </c>
      <c r="E164" s="281" t="n">
        <v>0</v>
      </c>
      <c r="F164" s="279" t="n">
        <f aca="false">C164*E164</f>
        <v>0</v>
      </c>
    </row>
    <row r="165" customFormat="false" ht="12.75" hidden="false" customHeight="false" outlineLevel="0" collapsed="false">
      <c r="A165" s="273"/>
      <c r="B165" s="280" t="s">
        <v>286</v>
      </c>
      <c r="C165" s="278" t="n">
        <v>120</v>
      </c>
      <c r="D165" s="278" t="s">
        <v>119</v>
      </c>
      <c r="E165" s="281" t="n">
        <v>0</v>
      </c>
      <c r="F165" s="279" t="n">
        <f aca="false">C165*E165</f>
        <v>0</v>
      </c>
    </row>
    <row r="166" customFormat="false" ht="12.75" hidden="false" customHeight="false" outlineLevel="0" collapsed="false">
      <c r="A166" s="273"/>
      <c r="B166" s="280" t="s">
        <v>287</v>
      </c>
      <c r="C166" s="278" t="n">
        <v>125</v>
      </c>
      <c r="D166" s="278" t="s">
        <v>119</v>
      </c>
      <c r="E166" s="281" t="n">
        <v>0</v>
      </c>
      <c r="F166" s="279" t="n">
        <f aca="false">C166*E166</f>
        <v>0</v>
      </c>
    </row>
    <row r="167" customFormat="false" ht="12.75" hidden="false" customHeight="false" outlineLevel="0" collapsed="false">
      <c r="A167" s="273"/>
      <c r="B167" s="280" t="s">
        <v>288</v>
      </c>
      <c r="C167" s="278" t="n">
        <v>7</v>
      </c>
      <c r="D167" s="278" t="s">
        <v>86</v>
      </c>
      <c r="E167" s="281" t="n">
        <v>0</v>
      </c>
      <c r="F167" s="279" t="n">
        <f aca="false">C167*E167</f>
        <v>0</v>
      </c>
    </row>
    <row r="168" customFormat="false" ht="12.75" hidden="false" customHeight="false" outlineLevel="0" collapsed="false">
      <c r="A168" s="273"/>
      <c r="B168" s="280" t="s">
        <v>289</v>
      </c>
      <c r="C168" s="278" t="n">
        <v>8</v>
      </c>
      <c r="D168" s="278" t="s">
        <v>86</v>
      </c>
      <c r="E168" s="281" t="n">
        <v>0</v>
      </c>
      <c r="F168" s="279" t="n">
        <f aca="false">C168*E168</f>
        <v>0</v>
      </c>
    </row>
    <row r="169" customFormat="false" ht="12.75" hidden="false" customHeight="false" outlineLevel="0" collapsed="false">
      <c r="A169" s="273"/>
      <c r="B169" s="280" t="s">
        <v>290</v>
      </c>
      <c r="C169" s="278" t="n">
        <v>8</v>
      </c>
      <c r="D169" s="278" t="s">
        <v>86</v>
      </c>
      <c r="E169" s="281" t="n">
        <v>0</v>
      </c>
      <c r="F169" s="279" t="n">
        <f aca="false">C169*E169</f>
        <v>0</v>
      </c>
    </row>
    <row r="170" customFormat="false" ht="12.75" hidden="false" customHeight="false" outlineLevel="0" collapsed="false">
      <c r="A170" s="273"/>
      <c r="B170" s="280" t="s">
        <v>284</v>
      </c>
      <c r="C170" s="278" t="n">
        <v>32</v>
      </c>
      <c r="D170" s="278" t="s">
        <v>86</v>
      </c>
      <c r="E170" s="281" t="n">
        <v>0</v>
      </c>
      <c r="F170" s="279" t="n">
        <f aca="false">C170*E170</f>
        <v>0</v>
      </c>
    </row>
    <row r="171" customFormat="false" ht="12.75" hidden="false" customHeight="false" outlineLevel="0" collapsed="false">
      <c r="A171" s="273"/>
      <c r="B171" s="280" t="s">
        <v>291</v>
      </c>
      <c r="C171" s="278" t="n">
        <v>15</v>
      </c>
      <c r="D171" s="278" t="s">
        <v>119</v>
      </c>
      <c r="E171" s="281" t="n">
        <v>0</v>
      </c>
      <c r="F171" s="279" t="n">
        <f aca="false">C171*E171</f>
        <v>0</v>
      </c>
    </row>
    <row r="172" customFormat="false" ht="12.75" hidden="false" customHeight="false" outlineLevel="0" collapsed="false">
      <c r="A172" s="273"/>
      <c r="B172" s="280" t="s">
        <v>292</v>
      </c>
      <c r="C172" s="278" t="n">
        <v>20</v>
      </c>
      <c r="D172" s="278" t="s">
        <v>119</v>
      </c>
      <c r="E172" s="281" t="n">
        <v>0</v>
      </c>
      <c r="F172" s="279" t="n">
        <f aca="false">C172*E172</f>
        <v>0</v>
      </c>
    </row>
    <row r="173" customFormat="false" ht="12.75" hidden="false" customHeight="false" outlineLevel="0" collapsed="false">
      <c r="A173" s="273"/>
      <c r="B173" s="280" t="s">
        <v>293</v>
      </c>
      <c r="C173" s="278" t="n">
        <v>1</v>
      </c>
      <c r="D173" s="278" t="s">
        <v>260</v>
      </c>
      <c r="E173" s="281" t="n">
        <v>0</v>
      </c>
      <c r="F173" s="279" t="n">
        <f aca="false">C173*E173</f>
        <v>0</v>
      </c>
    </row>
    <row r="174" customFormat="false" ht="12.75" hidden="false" customHeight="false" outlineLevel="0" collapsed="false">
      <c r="A174" s="273"/>
      <c r="B174" s="280" t="s">
        <v>294</v>
      </c>
      <c r="C174" s="278" t="n">
        <v>1</v>
      </c>
      <c r="D174" s="278" t="s">
        <v>86</v>
      </c>
      <c r="E174" s="281" t="n">
        <v>0</v>
      </c>
      <c r="F174" s="279" t="n">
        <f aca="false">C174*E174</f>
        <v>0</v>
      </c>
    </row>
    <row r="175" customFormat="false" ht="12.75" hidden="false" customHeight="false" outlineLevel="0" collapsed="false">
      <c r="A175" s="265"/>
      <c r="B175" s="282" t="s">
        <v>241</v>
      </c>
      <c r="C175" s="283"/>
      <c r="D175" s="283"/>
      <c r="E175" s="283"/>
      <c r="F175" s="284" t="n">
        <f aca="false">SUM(F158:F174)</f>
        <v>0</v>
      </c>
    </row>
    <row r="176" customFormat="false" ht="12.75" hidden="false" customHeight="false" outlineLevel="0" collapsed="false">
      <c r="A176" s="270"/>
      <c r="B176" s="270"/>
      <c r="C176" s="270"/>
      <c r="D176" s="270"/>
      <c r="E176" s="270"/>
      <c r="F176" s="270"/>
    </row>
    <row r="177" customFormat="false" ht="12.75" hidden="false" customHeight="false" outlineLevel="0" collapsed="false">
      <c r="A177" s="271"/>
      <c r="B177" s="272" t="s">
        <v>232</v>
      </c>
      <c r="C177" s="271"/>
      <c r="D177" s="271"/>
      <c r="E177" s="271"/>
      <c r="F177" s="271"/>
    </row>
    <row r="178" customFormat="false" ht="12.75" hidden="false" customHeight="false" outlineLevel="0" collapsed="false">
      <c r="B178" s="222"/>
      <c r="C178" s="222"/>
      <c r="D178" s="222"/>
      <c r="E178" s="222"/>
      <c r="F178" s="222"/>
    </row>
    <row r="179" customFormat="false" ht="12.75" hidden="false" customHeight="false" outlineLevel="0" collapsed="false">
      <c r="A179" s="273"/>
      <c r="B179" s="274" t="s">
        <v>238</v>
      </c>
      <c r="C179" s="275" t="s">
        <v>239</v>
      </c>
      <c r="D179" s="275" t="s">
        <v>73</v>
      </c>
      <c r="E179" s="276" t="s">
        <v>240</v>
      </c>
      <c r="F179" s="276" t="s">
        <v>241</v>
      </c>
    </row>
    <row r="180" customFormat="false" ht="12.75" hidden="false" customHeight="false" outlineLevel="0" collapsed="false">
      <c r="A180" s="273"/>
      <c r="B180" s="280" t="s">
        <v>261</v>
      </c>
      <c r="C180" s="278" t="n">
        <v>1</v>
      </c>
      <c r="D180" s="278" t="s">
        <v>260</v>
      </c>
      <c r="E180" s="281" t="n">
        <v>0</v>
      </c>
      <c r="F180" s="279" t="n">
        <f aca="false">C180*E180</f>
        <v>0</v>
      </c>
    </row>
    <row r="181" customFormat="false" ht="12.75" hidden="false" customHeight="false" outlineLevel="0" collapsed="false">
      <c r="A181" s="265"/>
      <c r="B181" s="282" t="s">
        <v>241</v>
      </c>
      <c r="C181" s="283"/>
      <c r="D181" s="283"/>
      <c r="E181" s="283"/>
      <c r="F181" s="284" t="n">
        <f aca="false">SUM(F180)</f>
        <v>0</v>
      </c>
    </row>
    <row r="182" customFormat="false" ht="12.75" hidden="false" customHeight="false" outlineLevel="0" collapsed="false">
      <c r="A182" s="270"/>
      <c r="B182" s="270"/>
      <c r="C182" s="270"/>
      <c r="D182" s="270"/>
      <c r="E182" s="270"/>
      <c r="F182" s="270"/>
    </row>
    <row r="183" customFormat="false" ht="12.75" hidden="false" customHeight="false" outlineLevel="0" collapsed="false">
      <c r="A183" s="271"/>
      <c r="B183" s="272" t="s">
        <v>295</v>
      </c>
      <c r="C183" s="271"/>
      <c r="D183" s="271"/>
      <c r="E183" s="271"/>
      <c r="F183" s="271"/>
    </row>
    <row r="184" customFormat="false" ht="12.75" hidden="false" customHeight="false" outlineLevel="0" collapsed="false">
      <c r="B184" s="222"/>
      <c r="C184" s="222"/>
      <c r="D184" s="222"/>
      <c r="E184" s="222"/>
      <c r="F184" s="222"/>
    </row>
    <row r="185" customFormat="false" ht="12.75" hidden="false" customHeight="false" outlineLevel="0" collapsed="false">
      <c r="A185" s="273"/>
      <c r="B185" s="274" t="s">
        <v>238</v>
      </c>
      <c r="C185" s="275" t="s">
        <v>239</v>
      </c>
      <c r="D185" s="275" t="s">
        <v>73</v>
      </c>
      <c r="E185" s="276" t="s">
        <v>240</v>
      </c>
      <c r="F185" s="276" t="s">
        <v>241</v>
      </c>
    </row>
    <row r="186" customFormat="false" ht="12.75" hidden="false" customHeight="false" outlineLevel="0" collapsed="false">
      <c r="A186" s="273"/>
      <c r="B186" s="280" t="s">
        <v>263</v>
      </c>
      <c r="C186" s="278" t="n">
        <v>4</v>
      </c>
      <c r="D186" s="278" t="s">
        <v>86</v>
      </c>
      <c r="E186" s="281" t="n">
        <v>0</v>
      </c>
      <c r="F186" s="279" t="n">
        <f aca="false">C186*E186</f>
        <v>0</v>
      </c>
    </row>
    <row r="187" customFormat="false" ht="12.75" hidden="false" customHeight="false" outlineLevel="0" collapsed="false">
      <c r="A187" s="273"/>
      <c r="B187" s="280" t="s">
        <v>264</v>
      </c>
      <c r="C187" s="278" t="n">
        <v>1</v>
      </c>
      <c r="D187" s="278" t="s">
        <v>260</v>
      </c>
      <c r="E187" s="281" t="n">
        <v>0</v>
      </c>
      <c r="F187" s="279" t="n">
        <f aca="false">C187*E187</f>
        <v>0</v>
      </c>
    </row>
    <row r="188" customFormat="false" ht="12.75" hidden="false" customHeight="false" outlineLevel="0" collapsed="false">
      <c r="A188" s="273"/>
      <c r="B188" s="280" t="s">
        <v>296</v>
      </c>
      <c r="C188" s="278" t="n">
        <v>1</v>
      </c>
      <c r="D188" s="278" t="s">
        <v>260</v>
      </c>
      <c r="E188" s="281" t="n">
        <v>0</v>
      </c>
      <c r="F188" s="279" t="n">
        <f aca="false">C188*E188</f>
        <v>0</v>
      </c>
    </row>
    <row r="189" customFormat="false" ht="12.75" hidden="false" customHeight="false" outlineLevel="0" collapsed="false">
      <c r="A189" s="273"/>
      <c r="B189" s="280" t="s">
        <v>263</v>
      </c>
      <c r="C189" s="278" t="n">
        <v>8</v>
      </c>
      <c r="D189" s="278" t="s">
        <v>86</v>
      </c>
      <c r="E189" s="281" t="n">
        <v>0</v>
      </c>
      <c r="F189" s="279" t="n">
        <f aca="false">C189*E189</f>
        <v>0</v>
      </c>
    </row>
    <row r="190" customFormat="false" ht="12.75" hidden="false" customHeight="false" outlineLevel="0" collapsed="false">
      <c r="A190" s="265"/>
      <c r="B190" s="282" t="s">
        <v>241</v>
      </c>
      <c r="C190" s="283"/>
      <c r="D190" s="283"/>
      <c r="E190" s="283"/>
      <c r="F190" s="284" t="n">
        <f aca="false">SUM(F186:F189)</f>
        <v>0</v>
      </c>
    </row>
    <row r="191" customFormat="false" ht="12.75" hidden="false" customHeight="false" outlineLevel="0" collapsed="false">
      <c r="A191" s="270"/>
      <c r="B191" s="270"/>
      <c r="C191" s="270"/>
      <c r="D191" s="270"/>
      <c r="E191" s="270"/>
      <c r="F191" s="270"/>
    </row>
    <row r="192" customFormat="false" ht="12.75" hidden="false" customHeight="false" outlineLevel="0" collapsed="false">
      <c r="A192" s="271"/>
      <c r="B192" s="272" t="s">
        <v>234</v>
      </c>
      <c r="C192" s="271"/>
      <c r="D192" s="271"/>
      <c r="E192" s="271"/>
      <c r="F192" s="271"/>
    </row>
    <row r="193" customFormat="false" ht="12.75" hidden="false" customHeight="false" outlineLevel="0" collapsed="false">
      <c r="B193" s="222"/>
      <c r="C193" s="222"/>
      <c r="D193" s="222"/>
      <c r="E193" s="222"/>
      <c r="F193" s="222"/>
    </row>
    <row r="194" customFormat="false" ht="12.75" hidden="false" customHeight="false" outlineLevel="0" collapsed="false">
      <c r="A194" s="273"/>
      <c r="B194" s="274" t="s">
        <v>238</v>
      </c>
      <c r="C194" s="275" t="s">
        <v>239</v>
      </c>
      <c r="D194" s="275" t="s">
        <v>73</v>
      </c>
      <c r="E194" s="276" t="s">
        <v>240</v>
      </c>
      <c r="F194" s="276" t="s">
        <v>241</v>
      </c>
    </row>
    <row r="195" customFormat="false" ht="12.75" hidden="false" customHeight="false" outlineLevel="0" collapsed="false">
      <c r="A195" s="273"/>
      <c r="B195" s="280" t="s">
        <v>297</v>
      </c>
      <c r="C195" s="278" t="n">
        <v>4</v>
      </c>
      <c r="D195" s="278" t="s">
        <v>266</v>
      </c>
      <c r="E195" s="281" t="n">
        <v>0</v>
      </c>
      <c r="F195" s="279" t="n">
        <f aca="false">C195*E195</f>
        <v>0</v>
      </c>
    </row>
    <row r="196" customFormat="false" ht="12.75" hidden="false" customHeight="false" outlineLevel="0" collapsed="false">
      <c r="A196" s="273"/>
      <c r="B196" s="280" t="s">
        <v>298</v>
      </c>
      <c r="C196" s="278" t="n">
        <v>4</v>
      </c>
      <c r="D196" s="278" t="s">
        <v>266</v>
      </c>
      <c r="E196" s="281" t="n">
        <v>0</v>
      </c>
      <c r="F196" s="279" t="n">
        <f aca="false">C196*E196</f>
        <v>0</v>
      </c>
    </row>
    <row r="197" customFormat="false" ht="12.75" hidden="false" customHeight="false" outlineLevel="0" collapsed="false">
      <c r="A197" s="273"/>
      <c r="B197" s="280" t="s">
        <v>265</v>
      </c>
      <c r="C197" s="278" t="n">
        <v>16</v>
      </c>
      <c r="D197" s="278" t="s">
        <v>266</v>
      </c>
      <c r="E197" s="281" t="n">
        <v>0</v>
      </c>
      <c r="F197" s="279" t="n">
        <f aca="false">C197*E197</f>
        <v>0</v>
      </c>
    </row>
    <row r="198" customFormat="false" ht="12.75" hidden="false" customHeight="false" outlineLevel="0" collapsed="false">
      <c r="A198" s="273"/>
      <c r="B198" s="280" t="s">
        <v>299</v>
      </c>
      <c r="C198" s="278" t="n">
        <v>8</v>
      </c>
      <c r="D198" s="278" t="s">
        <v>266</v>
      </c>
      <c r="E198" s="281" t="n">
        <v>0</v>
      </c>
      <c r="F198" s="279" t="n">
        <f aca="false">C198*E198</f>
        <v>0</v>
      </c>
    </row>
    <row r="199" customFormat="false" ht="12.75" hidden="false" customHeight="false" outlineLevel="0" collapsed="false">
      <c r="A199" s="265"/>
      <c r="B199" s="282" t="s">
        <v>241</v>
      </c>
      <c r="C199" s="283"/>
      <c r="D199" s="283"/>
      <c r="E199" s="283"/>
      <c r="F199" s="284" t="n">
        <f aca="false">SUM(F195:F198)</f>
        <v>0</v>
      </c>
    </row>
    <row r="200" customFormat="false" ht="12.75" hidden="false" customHeight="false" outlineLevel="0" collapsed="false">
      <c r="A200" s="270"/>
      <c r="B200" s="270"/>
      <c r="C200" s="270"/>
      <c r="D200" s="270"/>
      <c r="E200" s="270"/>
      <c r="F200" s="270"/>
    </row>
    <row r="201" customFormat="false" ht="12.75" hidden="false" customHeight="false" outlineLevel="0" collapsed="false">
      <c r="A201" s="271"/>
      <c r="B201" s="272" t="s">
        <v>300</v>
      </c>
      <c r="C201" s="271"/>
      <c r="D201" s="271"/>
      <c r="E201" s="271"/>
      <c r="F201" s="271"/>
    </row>
    <row r="202" customFormat="false" ht="12.75" hidden="false" customHeight="false" outlineLevel="0" collapsed="false">
      <c r="B202" s="222"/>
      <c r="C202" s="222"/>
      <c r="D202" s="222"/>
      <c r="E202" s="222"/>
      <c r="F202" s="222"/>
    </row>
    <row r="203" customFormat="false" ht="12.75" hidden="false" customHeight="false" outlineLevel="0" collapsed="false">
      <c r="A203" s="273"/>
      <c r="B203" s="274" t="s">
        <v>238</v>
      </c>
      <c r="C203" s="275" t="s">
        <v>239</v>
      </c>
      <c r="D203" s="275" t="s">
        <v>73</v>
      </c>
      <c r="E203" s="276" t="s">
        <v>240</v>
      </c>
      <c r="F203" s="276" t="s">
        <v>241</v>
      </c>
    </row>
    <row r="204" customFormat="false" ht="12.75" hidden="false" customHeight="false" outlineLevel="0" collapsed="false">
      <c r="A204" s="273"/>
      <c r="B204" s="280" t="s">
        <v>301</v>
      </c>
      <c r="C204" s="278" t="n">
        <v>4</v>
      </c>
      <c r="D204" s="278" t="s">
        <v>266</v>
      </c>
      <c r="E204" s="281" t="n">
        <v>0</v>
      </c>
      <c r="F204" s="279" t="n">
        <f aca="false">C204*E204</f>
        <v>0</v>
      </c>
    </row>
    <row r="205" customFormat="false" ht="12.75" hidden="false" customHeight="false" outlineLevel="0" collapsed="false">
      <c r="A205" s="273"/>
      <c r="B205" s="280" t="s">
        <v>302</v>
      </c>
      <c r="C205" s="278" t="n">
        <v>1</v>
      </c>
      <c r="D205" s="278" t="s">
        <v>266</v>
      </c>
      <c r="E205" s="281" t="n">
        <v>0</v>
      </c>
      <c r="F205" s="279" t="n">
        <f aca="false">C205*E205</f>
        <v>0</v>
      </c>
    </row>
    <row r="206" customFormat="false" ht="12.75" hidden="false" customHeight="false" outlineLevel="0" collapsed="false">
      <c r="A206" s="265"/>
      <c r="B206" s="282" t="s">
        <v>241</v>
      </c>
      <c r="C206" s="283"/>
      <c r="D206" s="283"/>
      <c r="E206" s="283"/>
      <c r="F206" s="284" t="n">
        <f aca="false">SUM(F204:F205)</f>
        <v>0</v>
      </c>
    </row>
    <row r="207" customFormat="false" ht="12.75" hidden="false" customHeight="false" outlineLevel="0" collapsed="false">
      <c r="A207" s="287"/>
      <c r="B207" s="287"/>
      <c r="C207" s="287"/>
      <c r="D207" s="287"/>
      <c r="E207" s="287"/>
      <c r="F207" s="287"/>
    </row>
    <row r="208" customFormat="false" ht="12.75" hidden="false" customHeight="false" outlineLevel="0" collapsed="false">
      <c r="A208" s="271"/>
      <c r="B208" s="272" t="s">
        <v>267</v>
      </c>
      <c r="C208" s="271"/>
      <c r="D208" s="271"/>
      <c r="E208" s="271"/>
      <c r="F208" s="271"/>
    </row>
    <row r="209" customFormat="false" ht="12.75" hidden="false" customHeight="false" outlineLevel="0" collapsed="false">
      <c r="B209" s="222"/>
      <c r="C209" s="222"/>
      <c r="D209" s="222"/>
      <c r="E209" s="222"/>
      <c r="F209" s="222"/>
    </row>
    <row r="210" customFormat="false" ht="12.75" hidden="false" customHeight="false" outlineLevel="0" collapsed="false">
      <c r="A210" s="273"/>
      <c r="B210" s="274" t="s">
        <v>238</v>
      </c>
      <c r="C210" s="275" t="s">
        <v>239</v>
      </c>
      <c r="D210" s="275" t="s">
        <v>73</v>
      </c>
      <c r="E210" s="276" t="s">
        <v>240</v>
      </c>
      <c r="F210" s="276" t="s">
        <v>241</v>
      </c>
    </row>
    <row r="211" customFormat="false" ht="12.75" hidden="false" customHeight="false" outlineLevel="0" collapsed="false">
      <c r="A211" s="273"/>
      <c r="B211" s="243" t="s">
        <v>235</v>
      </c>
      <c r="C211" s="278" t="n">
        <v>1</v>
      </c>
      <c r="D211" s="278" t="s">
        <v>260</v>
      </c>
      <c r="E211" s="281" t="n">
        <v>0</v>
      </c>
      <c r="F211" s="279" t="n">
        <f aca="false">C211*E211</f>
        <v>0</v>
      </c>
    </row>
    <row r="212" customFormat="false" ht="12.75" hidden="false" customHeight="false" outlineLevel="0" collapsed="false">
      <c r="A212" s="265"/>
      <c r="B212" s="282" t="s">
        <v>241</v>
      </c>
      <c r="C212" s="283"/>
      <c r="D212" s="283"/>
      <c r="E212" s="283"/>
      <c r="F212" s="284" t="n">
        <f aca="false">SUM(F211)</f>
        <v>0</v>
      </c>
    </row>
    <row r="213" customFormat="false" ht="12.75" hidden="false" customHeight="false" outlineLevel="0" collapsed="false">
      <c r="A213" s="287"/>
      <c r="B213" s="287"/>
      <c r="C213" s="287"/>
      <c r="D213" s="287"/>
      <c r="E213" s="287"/>
      <c r="F213" s="287"/>
    </row>
    <row r="214" customFormat="false" ht="12.75" hidden="false" customHeight="false" outlineLevel="0" collapsed="false">
      <c r="A214" s="242"/>
      <c r="B214" s="245"/>
      <c r="D214" s="233"/>
      <c r="E214" s="233"/>
      <c r="F214" s="233"/>
    </row>
    <row r="215" customFormat="false" ht="12.75" hidden="false" customHeight="false" outlineLevel="0" collapsed="false">
      <c r="A215" s="242"/>
      <c r="D215" s="233"/>
      <c r="E215" s="238" t="s">
        <v>227</v>
      </c>
      <c r="F215" s="238" t="s">
        <v>303</v>
      </c>
    </row>
    <row r="216" customFormat="false" ht="18.75" hidden="false" customHeight="false" outlineLevel="0" collapsed="false">
      <c r="A216" s="258" t="s">
        <v>204</v>
      </c>
      <c r="B216" s="259" t="s">
        <v>220</v>
      </c>
      <c r="C216" s="260"/>
      <c r="D216" s="261"/>
      <c r="E216" s="260"/>
      <c r="F216" s="260"/>
    </row>
    <row r="217" customFormat="false" ht="12.75" hidden="false" customHeight="false" outlineLevel="0" collapsed="false">
      <c r="A217" s="239"/>
      <c r="B217" s="222"/>
      <c r="C217" s="222"/>
      <c r="D217" s="222"/>
      <c r="E217" s="222"/>
      <c r="F217" s="222"/>
    </row>
    <row r="218" customFormat="false" ht="12.75" hidden="false" customHeight="false" outlineLevel="0" collapsed="false">
      <c r="A218" s="262"/>
    </row>
    <row r="219" customFormat="false" ht="15.75" hidden="false" customHeight="false" outlineLevel="0" collapsed="false">
      <c r="A219" s="263" t="s">
        <v>229</v>
      </c>
      <c r="B219" s="263"/>
      <c r="C219" s="263"/>
      <c r="D219" s="263"/>
      <c r="E219" s="263"/>
      <c r="F219" s="263"/>
    </row>
    <row r="220" customFormat="false" ht="12.75" hidden="false" customHeight="false" outlineLevel="0" collapsed="false">
      <c r="A220" s="243"/>
      <c r="B220" s="243" t="s">
        <v>231</v>
      </c>
      <c r="C220" s="243"/>
      <c r="D220" s="243"/>
      <c r="E220" s="243"/>
      <c r="F220" s="264" t="n">
        <f aca="false">F249</f>
        <v>0</v>
      </c>
    </row>
    <row r="221" customFormat="false" ht="12.75" hidden="false" customHeight="false" outlineLevel="0" collapsed="false">
      <c r="A221" s="243"/>
      <c r="B221" s="243" t="s">
        <v>261</v>
      </c>
      <c r="C221" s="243"/>
      <c r="D221" s="243"/>
      <c r="E221" s="243"/>
      <c r="F221" s="264" t="n">
        <f aca="false">F255</f>
        <v>0</v>
      </c>
    </row>
    <row r="222" customFormat="false" ht="12.75" hidden="false" customHeight="false" outlineLevel="0" collapsed="false">
      <c r="A222" s="243"/>
      <c r="B222" s="243" t="s">
        <v>234</v>
      </c>
      <c r="C222" s="243"/>
      <c r="D222" s="243"/>
      <c r="E222" s="243"/>
      <c r="F222" s="264" t="n">
        <f aca="false">F264</f>
        <v>0</v>
      </c>
    </row>
    <row r="223" customFormat="false" ht="12.75" hidden="false" customHeight="false" outlineLevel="0" collapsed="false">
      <c r="A223" s="243"/>
      <c r="B223" s="243" t="s">
        <v>235</v>
      </c>
      <c r="C223" s="243"/>
      <c r="D223" s="243"/>
      <c r="E223" s="243"/>
      <c r="F223" s="264" t="n">
        <f aca="false">F270</f>
        <v>0</v>
      </c>
    </row>
    <row r="224" customFormat="false" ht="13.5" hidden="false" customHeight="false" outlineLevel="0" collapsed="false">
      <c r="A224" s="265"/>
      <c r="B224" s="266" t="s">
        <v>236</v>
      </c>
      <c r="C224" s="267"/>
      <c r="D224" s="267"/>
      <c r="E224" s="268"/>
      <c r="F224" s="269" t="n">
        <f aca="false">SUM(F220:F223)</f>
        <v>0</v>
      </c>
    </row>
    <row r="226" customFormat="false" ht="15.75" hidden="false" customHeight="false" outlineLevel="0" collapsed="false">
      <c r="A226" s="263" t="s">
        <v>237</v>
      </c>
      <c r="B226" s="263"/>
      <c r="C226" s="263"/>
      <c r="D226" s="263"/>
      <c r="E226" s="263"/>
      <c r="F226" s="263"/>
    </row>
    <row r="227" customFormat="false" ht="12.75" hidden="false" customHeight="false" outlineLevel="0" collapsed="false">
      <c r="A227" s="270"/>
      <c r="B227" s="270"/>
      <c r="C227" s="270"/>
      <c r="D227" s="270"/>
      <c r="E227" s="270"/>
      <c r="F227" s="270"/>
    </row>
    <row r="228" customFormat="false" ht="12.75" hidden="false" customHeight="false" outlineLevel="0" collapsed="false">
      <c r="A228" s="271"/>
      <c r="B228" s="272" t="s">
        <v>231</v>
      </c>
      <c r="C228" s="271"/>
      <c r="D228" s="271"/>
      <c r="E228" s="271"/>
      <c r="F228" s="271"/>
    </row>
    <row r="229" customFormat="false" ht="12.75" hidden="false" customHeight="false" outlineLevel="0" collapsed="false">
      <c r="B229" s="222"/>
      <c r="C229" s="222"/>
      <c r="D229" s="222"/>
      <c r="E229" s="222"/>
      <c r="F229" s="222"/>
    </row>
    <row r="230" customFormat="false" ht="12.75" hidden="false" customHeight="false" outlineLevel="0" collapsed="false">
      <c r="A230" s="273"/>
      <c r="B230" s="274" t="s">
        <v>238</v>
      </c>
      <c r="C230" s="275" t="s">
        <v>239</v>
      </c>
      <c r="D230" s="275" t="s">
        <v>73</v>
      </c>
      <c r="E230" s="276" t="s">
        <v>240</v>
      </c>
      <c r="F230" s="276" t="s">
        <v>241</v>
      </c>
    </row>
    <row r="231" customFormat="false" ht="12.75" hidden="false" customHeight="false" outlineLevel="0" collapsed="false">
      <c r="A231" s="273"/>
      <c r="B231" s="280" t="s">
        <v>304</v>
      </c>
      <c r="C231" s="278" t="n">
        <v>22</v>
      </c>
      <c r="D231" s="278" t="s">
        <v>86</v>
      </c>
      <c r="E231" s="281" t="n">
        <v>0</v>
      </c>
      <c r="F231" s="279" t="n">
        <f aca="false">C231*E231</f>
        <v>0</v>
      </c>
    </row>
    <row r="232" customFormat="false" ht="12.75" hidden="false" customHeight="false" outlineLevel="0" collapsed="false">
      <c r="A232" s="273"/>
      <c r="B232" s="280" t="s">
        <v>305</v>
      </c>
      <c r="C232" s="278" t="n">
        <v>22</v>
      </c>
      <c r="D232" s="278" t="s">
        <v>86</v>
      </c>
      <c r="E232" s="281" t="n">
        <v>0</v>
      </c>
      <c r="F232" s="279" t="n">
        <f aca="false">C232*E232</f>
        <v>0</v>
      </c>
    </row>
    <row r="233" customFormat="false" ht="12.75" hidden="false" customHeight="false" outlineLevel="0" collapsed="false">
      <c r="A233" s="273"/>
      <c r="B233" s="280" t="s">
        <v>306</v>
      </c>
      <c r="C233" s="278" t="n">
        <v>4</v>
      </c>
      <c r="D233" s="278" t="s">
        <v>86</v>
      </c>
      <c r="E233" s="281" t="n">
        <v>0</v>
      </c>
      <c r="F233" s="279" t="n">
        <f aca="false">C233*E233</f>
        <v>0</v>
      </c>
    </row>
    <row r="234" customFormat="false" ht="12.75" hidden="false" customHeight="false" outlineLevel="0" collapsed="false">
      <c r="A234" s="273"/>
      <c r="B234" s="280" t="s">
        <v>307</v>
      </c>
      <c r="C234" s="278" t="n">
        <v>20</v>
      </c>
      <c r="D234" s="278" t="s">
        <v>86</v>
      </c>
      <c r="E234" s="281" t="n">
        <v>0</v>
      </c>
      <c r="F234" s="279" t="n">
        <f aca="false">C234*E234</f>
        <v>0</v>
      </c>
    </row>
    <row r="235" customFormat="false" ht="12.75" hidden="false" customHeight="false" outlineLevel="0" collapsed="false">
      <c r="A235" s="273"/>
      <c r="B235" s="280" t="s">
        <v>308</v>
      </c>
      <c r="C235" s="278" t="n">
        <v>20</v>
      </c>
      <c r="D235" s="278" t="s">
        <v>86</v>
      </c>
      <c r="E235" s="281" t="n">
        <v>0</v>
      </c>
      <c r="F235" s="279" t="n">
        <f aca="false">C235*E235</f>
        <v>0</v>
      </c>
    </row>
    <row r="236" customFormat="false" ht="12.75" hidden="false" customHeight="false" outlineLevel="0" collapsed="false">
      <c r="A236" s="273"/>
      <c r="B236" s="280" t="s">
        <v>309</v>
      </c>
      <c r="C236" s="278" t="n">
        <v>22</v>
      </c>
      <c r="D236" s="278" t="s">
        <v>86</v>
      </c>
      <c r="E236" s="281" t="n">
        <v>0</v>
      </c>
      <c r="F236" s="279" t="n">
        <f aca="false">C236*E236</f>
        <v>0</v>
      </c>
    </row>
    <row r="237" customFormat="false" ht="12.75" hidden="false" customHeight="false" outlineLevel="0" collapsed="false">
      <c r="A237" s="273"/>
      <c r="B237" s="280" t="s">
        <v>310</v>
      </c>
      <c r="C237" s="278" t="n">
        <v>18</v>
      </c>
      <c r="D237" s="278" t="s">
        <v>86</v>
      </c>
      <c r="E237" s="281" t="n">
        <v>0</v>
      </c>
      <c r="F237" s="279" t="n">
        <f aca="false">C237*E237</f>
        <v>0</v>
      </c>
    </row>
    <row r="238" customFormat="false" ht="12.75" hidden="false" customHeight="false" outlineLevel="0" collapsed="false">
      <c r="A238" s="273"/>
      <c r="B238" s="280" t="s">
        <v>311</v>
      </c>
      <c r="C238" s="278" t="n">
        <v>35</v>
      </c>
      <c r="D238" s="278" t="s">
        <v>86</v>
      </c>
      <c r="E238" s="281" t="n">
        <v>0</v>
      </c>
      <c r="F238" s="279" t="n">
        <f aca="false">C238*E238</f>
        <v>0</v>
      </c>
    </row>
    <row r="239" customFormat="false" ht="12.75" hidden="false" customHeight="false" outlineLevel="0" collapsed="false">
      <c r="A239" s="273"/>
      <c r="B239" s="280" t="s">
        <v>312</v>
      </c>
      <c r="C239" s="278" t="n">
        <v>22</v>
      </c>
      <c r="D239" s="278" t="s">
        <v>86</v>
      </c>
      <c r="E239" s="281" t="n">
        <v>0</v>
      </c>
      <c r="F239" s="279" t="n">
        <f aca="false">C239*E239</f>
        <v>0</v>
      </c>
    </row>
    <row r="240" customFormat="false" ht="12.75" hidden="false" customHeight="false" outlineLevel="0" collapsed="false">
      <c r="A240" s="273"/>
      <c r="B240" s="280" t="s">
        <v>313</v>
      </c>
      <c r="C240" s="278" t="n">
        <v>44</v>
      </c>
      <c r="D240" s="278" t="s">
        <v>86</v>
      </c>
      <c r="E240" s="281" t="n">
        <v>0</v>
      </c>
      <c r="F240" s="279" t="n">
        <f aca="false">C240*E240</f>
        <v>0</v>
      </c>
    </row>
    <row r="241" customFormat="false" ht="12.75" hidden="false" customHeight="false" outlineLevel="0" collapsed="false">
      <c r="A241" s="273"/>
      <c r="B241" s="280"/>
      <c r="C241" s="278"/>
      <c r="D241" s="278"/>
      <c r="E241" s="279"/>
      <c r="F241" s="279"/>
    </row>
    <row r="242" customFormat="false" ht="12.75" hidden="false" customHeight="false" outlineLevel="0" collapsed="false">
      <c r="A242" s="273"/>
      <c r="B242" s="280" t="s">
        <v>314</v>
      </c>
      <c r="C242" s="278" t="n">
        <v>24</v>
      </c>
      <c r="D242" s="278" t="s">
        <v>86</v>
      </c>
      <c r="E242" s="281" t="n">
        <v>0</v>
      </c>
      <c r="F242" s="279" t="n">
        <f aca="false">C242*E242</f>
        <v>0</v>
      </c>
    </row>
    <row r="243" customFormat="false" ht="12.75" hidden="false" customHeight="false" outlineLevel="0" collapsed="false">
      <c r="B243" s="285" t="s">
        <v>315</v>
      </c>
      <c r="C243" s="286"/>
      <c r="D243" s="286"/>
      <c r="E243" s="286"/>
      <c r="F243" s="279"/>
    </row>
    <row r="244" customFormat="false" ht="12.75" hidden="false" customHeight="false" outlineLevel="0" collapsed="false">
      <c r="A244" s="273"/>
      <c r="B244" s="280"/>
      <c r="C244" s="278"/>
      <c r="D244" s="278"/>
      <c r="E244" s="279"/>
      <c r="F244" s="279"/>
    </row>
    <row r="245" customFormat="false" ht="12.75" hidden="false" customHeight="false" outlineLevel="0" collapsed="false">
      <c r="A245" s="273"/>
      <c r="B245" s="280" t="s">
        <v>316</v>
      </c>
      <c r="C245" s="278" t="n">
        <v>1</v>
      </c>
      <c r="D245" s="278" t="s">
        <v>86</v>
      </c>
      <c r="E245" s="281" t="n">
        <v>0</v>
      </c>
      <c r="F245" s="279" t="n">
        <f aca="false">C245*E245</f>
        <v>0</v>
      </c>
    </row>
    <row r="246" customFormat="false" ht="12.75" hidden="false" customHeight="false" outlineLevel="0" collapsed="false">
      <c r="A246" s="273"/>
      <c r="B246" s="280" t="s">
        <v>317</v>
      </c>
      <c r="C246" s="278" t="n">
        <v>1</v>
      </c>
      <c r="D246" s="278" t="s">
        <v>86</v>
      </c>
      <c r="E246" s="281" t="n">
        <v>0</v>
      </c>
      <c r="F246" s="279" t="n">
        <f aca="false">C246*E246</f>
        <v>0</v>
      </c>
    </row>
    <row r="247" customFormat="false" ht="12.75" hidden="false" customHeight="false" outlineLevel="0" collapsed="false">
      <c r="A247" s="273"/>
      <c r="B247" s="280" t="s">
        <v>318</v>
      </c>
      <c r="C247" s="278" t="n">
        <v>1</v>
      </c>
      <c r="D247" s="278" t="s">
        <v>86</v>
      </c>
      <c r="E247" s="281" t="n">
        <v>0</v>
      </c>
      <c r="F247" s="279" t="n">
        <f aca="false">C247*E247</f>
        <v>0</v>
      </c>
    </row>
    <row r="248" customFormat="false" ht="12.75" hidden="false" customHeight="false" outlineLevel="0" collapsed="false">
      <c r="A248" s="273"/>
      <c r="B248" s="280" t="s">
        <v>319</v>
      </c>
      <c r="C248" s="278" t="n">
        <v>10</v>
      </c>
      <c r="D248" s="278" t="s">
        <v>86</v>
      </c>
      <c r="E248" s="281" t="n">
        <v>0</v>
      </c>
      <c r="F248" s="279" t="n">
        <f aca="false">C248*E248</f>
        <v>0</v>
      </c>
    </row>
    <row r="249" customFormat="false" ht="12.75" hidden="false" customHeight="false" outlineLevel="0" collapsed="false">
      <c r="A249" s="265"/>
      <c r="B249" s="282" t="s">
        <v>241</v>
      </c>
      <c r="C249" s="283"/>
      <c r="D249" s="283"/>
      <c r="E249" s="283"/>
      <c r="F249" s="284" t="n">
        <f aca="false">SUM(F231:F248)</f>
        <v>0</v>
      </c>
    </row>
    <row r="250" customFormat="false" ht="12.75" hidden="false" customHeight="false" outlineLevel="0" collapsed="false">
      <c r="A250" s="270"/>
      <c r="B250" s="270"/>
      <c r="C250" s="270"/>
      <c r="D250" s="270"/>
      <c r="E250" s="270"/>
      <c r="F250" s="270"/>
    </row>
    <row r="251" customFormat="false" ht="12.75" hidden="false" customHeight="false" outlineLevel="0" collapsed="false">
      <c r="A251" s="271"/>
      <c r="B251" s="272" t="s">
        <v>232</v>
      </c>
      <c r="C251" s="271"/>
      <c r="D251" s="271"/>
      <c r="E251" s="271"/>
      <c r="F251" s="271"/>
    </row>
    <row r="252" customFormat="false" ht="12.75" hidden="false" customHeight="false" outlineLevel="0" collapsed="false">
      <c r="B252" s="222"/>
      <c r="C252" s="222"/>
      <c r="D252" s="222"/>
      <c r="E252" s="222"/>
      <c r="F252" s="222"/>
    </row>
    <row r="253" customFormat="false" ht="12.75" hidden="false" customHeight="false" outlineLevel="0" collapsed="false">
      <c r="A253" s="273"/>
      <c r="B253" s="274" t="s">
        <v>238</v>
      </c>
      <c r="C253" s="275" t="s">
        <v>239</v>
      </c>
      <c r="D253" s="275" t="s">
        <v>73</v>
      </c>
      <c r="E253" s="276" t="s">
        <v>240</v>
      </c>
      <c r="F253" s="276" t="s">
        <v>241</v>
      </c>
    </row>
    <row r="254" customFormat="false" ht="12.75" hidden="false" customHeight="false" outlineLevel="0" collapsed="false">
      <c r="A254" s="273"/>
      <c r="B254" s="280" t="s">
        <v>261</v>
      </c>
      <c r="C254" s="278" t="n">
        <v>1</v>
      </c>
      <c r="D254" s="278" t="s">
        <v>260</v>
      </c>
      <c r="E254" s="281" t="n">
        <v>0</v>
      </c>
      <c r="F254" s="279" t="n">
        <f aca="false">C254*E254</f>
        <v>0</v>
      </c>
    </row>
    <row r="255" customFormat="false" ht="12.75" hidden="false" customHeight="false" outlineLevel="0" collapsed="false">
      <c r="A255" s="265"/>
      <c r="B255" s="282" t="s">
        <v>241</v>
      </c>
      <c r="C255" s="283"/>
      <c r="D255" s="283"/>
      <c r="E255" s="283"/>
      <c r="F255" s="284" t="n">
        <f aca="false">SUM(F254)</f>
        <v>0</v>
      </c>
    </row>
    <row r="256" customFormat="false" ht="12.75" hidden="false" customHeight="false" outlineLevel="0" collapsed="false">
      <c r="A256" s="270"/>
      <c r="B256" s="270"/>
      <c r="C256" s="270"/>
      <c r="D256" s="270"/>
      <c r="E256" s="270"/>
      <c r="F256" s="270"/>
    </row>
    <row r="257" customFormat="false" ht="12.75" hidden="false" customHeight="false" outlineLevel="0" collapsed="false">
      <c r="A257" s="271"/>
      <c r="B257" s="272" t="s">
        <v>234</v>
      </c>
      <c r="C257" s="271"/>
      <c r="D257" s="271"/>
      <c r="E257" s="271"/>
      <c r="F257" s="271"/>
    </row>
    <row r="258" customFormat="false" ht="12.75" hidden="false" customHeight="false" outlineLevel="0" collapsed="false">
      <c r="B258" s="222"/>
      <c r="C258" s="222"/>
      <c r="D258" s="222"/>
      <c r="E258" s="222"/>
      <c r="F258" s="222"/>
    </row>
    <row r="259" customFormat="false" ht="12.75" hidden="false" customHeight="false" outlineLevel="0" collapsed="false">
      <c r="A259" s="273"/>
      <c r="B259" s="274" t="s">
        <v>238</v>
      </c>
      <c r="C259" s="275" t="s">
        <v>239</v>
      </c>
      <c r="D259" s="275" t="s">
        <v>73</v>
      </c>
      <c r="E259" s="276" t="s">
        <v>240</v>
      </c>
      <c r="F259" s="276" t="s">
        <v>241</v>
      </c>
    </row>
    <row r="260" customFormat="false" ht="12.75" hidden="false" customHeight="false" outlineLevel="0" collapsed="false">
      <c r="A260" s="273"/>
      <c r="B260" s="280" t="s">
        <v>298</v>
      </c>
      <c r="C260" s="278" t="n">
        <v>8</v>
      </c>
      <c r="D260" s="278" t="s">
        <v>266</v>
      </c>
      <c r="E260" s="281" t="n">
        <v>0</v>
      </c>
      <c r="F260" s="279" t="n">
        <f aca="false">C260*E260</f>
        <v>0</v>
      </c>
    </row>
    <row r="261" customFormat="false" ht="12.75" hidden="false" customHeight="false" outlineLevel="0" collapsed="false">
      <c r="A261" s="273"/>
      <c r="B261" s="280" t="s">
        <v>265</v>
      </c>
      <c r="C261" s="278" t="n">
        <v>8</v>
      </c>
      <c r="D261" s="278" t="s">
        <v>266</v>
      </c>
      <c r="E261" s="281" t="n">
        <v>0</v>
      </c>
      <c r="F261" s="279" t="n">
        <f aca="false">C261*E261</f>
        <v>0</v>
      </c>
    </row>
    <row r="262" customFormat="false" ht="12.75" hidden="false" customHeight="false" outlineLevel="0" collapsed="false">
      <c r="A262" s="273"/>
      <c r="B262" s="280" t="s">
        <v>320</v>
      </c>
      <c r="C262" s="278" t="n">
        <v>12</v>
      </c>
      <c r="D262" s="278" t="s">
        <v>266</v>
      </c>
      <c r="E262" s="281" t="n">
        <v>0</v>
      </c>
      <c r="F262" s="279" t="n">
        <f aca="false">C262*E262</f>
        <v>0</v>
      </c>
    </row>
    <row r="263" customFormat="false" ht="12.75" hidden="false" customHeight="false" outlineLevel="0" collapsed="false">
      <c r="A263" s="273"/>
      <c r="B263" s="280" t="s">
        <v>321</v>
      </c>
      <c r="C263" s="278" t="n">
        <v>8</v>
      </c>
      <c r="D263" s="278" t="s">
        <v>266</v>
      </c>
      <c r="E263" s="281" t="n">
        <v>0</v>
      </c>
      <c r="F263" s="279" t="n">
        <f aca="false">C263*E263</f>
        <v>0</v>
      </c>
    </row>
    <row r="264" customFormat="false" ht="12.75" hidden="false" customHeight="false" outlineLevel="0" collapsed="false">
      <c r="A264" s="265"/>
      <c r="B264" s="282" t="s">
        <v>241</v>
      </c>
      <c r="C264" s="283"/>
      <c r="D264" s="283"/>
      <c r="E264" s="283"/>
      <c r="F264" s="284" t="n">
        <f aca="false">SUM(F260:F263)</f>
        <v>0</v>
      </c>
    </row>
    <row r="266" customFormat="false" ht="12.75" hidden="false" customHeight="false" outlineLevel="0" collapsed="false">
      <c r="A266" s="271"/>
      <c r="B266" s="272" t="s">
        <v>267</v>
      </c>
      <c r="C266" s="271"/>
      <c r="D266" s="271"/>
      <c r="E266" s="271"/>
      <c r="F266" s="271"/>
    </row>
    <row r="267" customFormat="false" ht="12.75" hidden="false" customHeight="false" outlineLevel="0" collapsed="false">
      <c r="B267" s="222"/>
      <c r="C267" s="222"/>
      <c r="D267" s="222"/>
      <c r="E267" s="222"/>
      <c r="F267" s="222"/>
    </row>
    <row r="268" customFormat="false" ht="12.75" hidden="false" customHeight="false" outlineLevel="0" collapsed="false">
      <c r="A268" s="273"/>
      <c r="B268" s="274" t="s">
        <v>238</v>
      </c>
      <c r="C268" s="275" t="s">
        <v>239</v>
      </c>
      <c r="D268" s="275" t="s">
        <v>73</v>
      </c>
      <c r="E268" s="276" t="s">
        <v>240</v>
      </c>
      <c r="F268" s="276" t="s">
        <v>241</v>
      </c>
    </row>
    <row r="269" customFormat="false" ht="12.75" hidden="false" customHeight="false" outlineLevel="0" collapsed="false">
      <c r="A269" s="273"/>
      <c r="B269" s="243" t="s">
        <v>235</v>
      </c>
      <c r="C269" s="278" t="n">
        <v>1</v>
      </c>
      <c r="D269" s="278" t="s">
        <v>260</v>
      </c>
      <c r="E269" s="281" t="n">
        <v>0</v>
      </c>
      <c r="F269" s="279" t="n">
        <f aca="false">C269*E269</f>
        <v>0</v>
      </c>
    </row>
    <row r="270" customFormat="false" ht="12.75" hidden="false" customHeight="false" outlineLevel="0" collapsed="false">
      <c r="A270" s="265"/>
      <c r="B270" s="282" t="s">
        <v>241</v>
      </c>
      <c r="C270" s="283"/>
      <c r="D270" s="283"/>
      <c r="E270" s="283"/>
      <c r="F270" s="284" t="n">
        <f aca="false">SUM(F269)</f>
        <v>0</v>
      </c>
    </row>
    <row r="273" customFormat="false" ht="12.75" hidden="false" customHeight="false" outlineLevel="0" collapsed="false">
      <c r="A273" s="287"/>
      <c r="B273" s="287"/>
      <c r="C273" s="287"/>
      <c r="D273" s="287"/>
      <c r="E273" s="287"/>
      <c r="F273" s="287"/>
    </row>
    <row r="274" customFormat="false" ht="12.75" hidden="false" customHeight="false" outlineLevel="0" collapsed="false">
      <c r="A274" s="242"/>
      <c r="B274" s="245"/>
      <c r="D274" s="233"/>
      <c r="E274" s="233"/>
      <c r="F274" s="233"/>
    </row>
    <row r="275" customFormat="false" ht="12.75" hidden="false" customHeight="false" outlineLevel="0" collapsed="false">
      <c r="A275" s="242"/>
      <c r="D275" s="233"/>
      <c r="E275" s="238" t="s">
        <v>227</v>
      </c>
      <c r="F275" s="238" t="s">
        <v>322</v>
      </c>
    </row>
    <row r="276" customFormat="false" ht="18.75" hidden="false" customHeight="false" outlineLevel="0" collapsed="false">
      <c r="A276" s="258" t="s">
        <v>204</v>
      </c>
      <c r="B276" s="259" t="s">
        <v>221</v>
      </c>
      <c r="C276" s="260"/>
      <c r="D276" s="261"/>
      <c r="E276" s="260"/>
      <c r="F276" s="260"/>
    </row>
    <row r="277" customFormat="false" ht="12.75" hidden="false" customHeight="false" outlineLevel="0" collapsed="false">
      <c r="A277" s="239"/>
      <c r="B277" s="222"/>
      <c r="C277" s="222"/>
      <c r="D277" s="222"/>
      <c r="E277" s="222"/>
      <c r="F277" s="222"/>
    </row>
    <row r="278" customFormat="false" ht="12.75" hidden="false" customHeight="false" outlineLevel="0" collapsed="false">
      <c r="A278" s="262"/>
    </row>
    <row r="279" customFormat="false" ht="15.75" hidden="false" customHeight="false" outlineLevel="0" collapsed="false">
      <c r="A279" s="263" t="s">
        <v>229</v>
      </c>
      <c r="B279" s="263"/>
      <c r="C279" s="263"/>
      <c r="D279" s="263"/>
      <c r="E279" s="263"/>
      <c r="F279" s="263"/>
    </row>
    <row r="280" customFormat="false" ht="12.75" hidden="false" customHeight="false" outlineLevel="0" collapsed="false">
      <c r="A280" s="243"/>
      <c r="B280" s="243" t="s">
        <v>231</v>
      </c>
      <c r="C280" s="243"/>
      <c r="D280" s="243"/>
      <c r="E280" s="243"/>
      <c r="F280" s="264" t="n">
        <f aca="false">F310</f>
        <v>0</v>
      </c>
    </row>
    <row r="281" customFormat="false" ht="12.75" hidden="false" customHeight="false" outlineLevel="0" collapsed="false">
      <c r="A281" s="243"/>
      <c r="B281" s="243" t="s">
        <v>261</v>
      </c>
      <c r="C281" s="243"/>
      <c r="D281" s="243"/>
      <c r="E281" s="243"/>
      <c r="F281" s="264" t="n">
        <f aca="false">F316</f>
        <v>0</v>
      </c>
    </row>
    <row r="282" customFormat="false" ht="12.75" hidden="false" customHeight="false" outlineLevel="0" collapsed="false">
      <c r="A282" s="243"/>
      <c r="B282" s="243" t="s">
        <v>234</v>
      </c>
      <c r="C282" s="243"/>
      <c r="D282" s="243"/>
      <c r="E282" s="243"/>
      <c r="F282" s="264" t="n">
        <f aca="false">F325</f>
        <v>0</v>
      </c>
    </row>
    <row r="283" customFormat="false" ht="12.75" hidden="false" customHeight="false" outlineLevel="0" collapsed="false">
      <c r="A283" s="243"/>
      <c r="B283" s="243" t="s">
        <v>267</v>
      </c>
      <c r="C283" s="243"/>
      <c r="D283" s="243"/>
      <c r="E283" s="243"/>
      <c r="F283" s="264" t="n">
        <f aca="false">F331</f>
        <v>0</v>
      </c>
    </row>
    <row r="284" customFormat="false" ht="13.5" hidden="false" customHeight="false" outlineLevel="0" collapsed="false">
      <c r="A284" s="265"/>
      <c r="B284" s="266" t="s">
        <v>236</v>
      </c>
      <c r="C284" s="267"/>
      <c r="D284" s="267"/>
      <c r="E284" s="268"/>
      <c r="F284" s="269" t="n">
        <f aca="false">SUM(F280:F283)</f>
        <v>0</v>
      </c>
    </row>
    <row r="286" customFormat="false" ht="15.75" hidden="false" customHeight="false" outlineLevel="0" collapsed="false">
      <c r="A286" s="263" t="s">
        <v>237</v>
      </c>
      <c r="B286" s="263"/>
      <c r="C286" s="263"/>
      <c r="D286" s="263"/>
      <c r="E286" s="263"/>
      <c r="F286" s="263"/>
    </row>
    <row r="287" customFormat="false" ht="12.75" hidden="false" customHeight="false" outlineLevel="0" collapsed="false">
      <c r="A287" s="270"/>
      <c r="B287" s="270"/>
      <c r="C287" s="270"/>
      <c r="D287" s="270"/>
      <c r="E287" s="270"/>
      <c r="F287" s="270"/>
    </row>
    <row r="288" customFormat="false" ht="12.75" hidden="false" customHeight="false" outlineLevel="0" collapsed="false">
      <c r="A288" s="271"/>
      <c r="B288" s="272" t="s">
        <v>230</v>
      </c>
      <c r="C288" s="271"/>
      <c r="D288" s="271"/>
      <c r="E288" s="271"/>
      <c r="F288" s="271"/>
    </row>
    <row r="289" customFormat="false" ht="12.75" hidden="false" customHeight="false" outlineLevel="0" collapsed="false">
      <c r="B289" s="222"/>
      <c r="C289" s="222"/>
      <c r="D289" s="222"/>
      <c r="E289" s="222"/>
      <c r="F289" s="222"/>
    </row>
    <row r="290" customFormat="false" ht="12.75" hidden="false" customHeight="false" outlineLevel="0" collapsed="false">
      <c r="A290" s="273"/>
      <c r="B290" s="274" t="s">
        <v>238</v>
      </c>
      <c r="C290" s="275" t="s">
        <v>239</v>
      </c>
      <c r="D290" s="275" t="s">
        <v>73</v>
      </c>
      <c r="E290" s="276" t="s">
        <v>240</v>
      </c>
      <c r="F290" s="276" t="s">
        <v>241</v>
      </c>
    </row>
    <row r="291" customFormat="false" ht="12.75" hidden="false" customHeight="false" outlineLevel="0" collapsed="false">
      <c r="A291" s="273"/>
      <c r="B291" s="280" t="s">
        <v>323</v>
      </c>
      <c r="C291" s="278" t="n">
        <v>32</v>
      </c>
      <c r="D291" s="278" t="s">
        <v>86</v>
      </c>
      <c r="E291" s="281" t="n">
        <v>0</v>
      </c>
      <c r="F291" s="279" t="n">
        <f aca="false">C291*E291</f>
        <v>0</v>
      </c>
    </row>
    <row r="292" customFormat="false" ht="12.75" hidden="false" customHeight="false" outlineLevel="0" collapsed="false">
      <c r="A292" s="273"/>
      <c r="B292" s="280" t="s">
        <v>324</v>
      </c>
      <c r="C292" s="278" t="n">
        <v>96</v>
      </c>
      <c r="D292" s="278" t="s">
        <v>86</v>
      </c>
      <c r="E292" s="281" t="n">
        <v>0</v>
      </c>
      <c r="F292" s="279" t="n">
        <f aca="false">C292*E292</f>
        <v>0</v>
      </c>
    </row>
    <row r="293" customFormat="false" ht="12.75" hidden="false" customHeight="false" outlineLevel="0" collapsed="false">
      <c r="A293" s="273"/>
      <c r="B293" s="280" t="s">
        <v>325</v>
      </c>
      <c r="C293" s="278" t="n">
        <v>22</v>
      </c>
      <c r="D293" s="278" t="s">
        <v>86</v>
      </c>
      <c r="E293" s="281" t="n">
        <v>0</v>
      </c>
      <c r="F293" s="279" t="n">
        <f aca="false">C293*E293</f>
        <v>0</v>
      </c>
    </row>
    <row r="294" customFormat="false" ht="12.75" hidden="false" customHeight="false" outlineLevel="0" collapsed="false">
      <c r="A294" s="273"/>
      <c r="B294" s="280" t="s">
        <v>326</v>
      </c>
      <c r="C294" s="278" t="n">
        <v>11</v>
      </c>
      <c r="D294" s="278" t="s">
        <v>86</v>
      </c>
      <c r="E294" s="281" t="n">
        <v>0</v>
      </c>
      <c r="F294" s="279" t="n">
        <f aca="false">C294*E294</f>
        <v>0</v>
      </c>
    </row>
    <row r="295" customFormat="false" ht="12.75" hidden="false" customHeight="false" outlineLevel="0" collapsed="false">
      <c r="A295" s="273"/>
      <c r="B295" s="280" t="s">
        <v>327</v>
      </c>
      <c r="C295" s="278" t="n">
        <v>4</v>
      </c>
      <c r="D295" s="278" t="s">
        <v>86</v>
      </c>
      <c r="E295" s="281" t="n">
        <v>0</v>
      </c>
      <c r="F295" s="279" t="n">
        <f aca="false">C295*E295</f>
        <v>0</v>
      </c>
    </row>
    <row r="296" customFormat="false" ht="12.75" hidden="false" customHeight="false" outlineLevel="0" collapsed="false">
      <c r="A296" s="273"/>
      <c r="B296" s="280" t="s">
        <v>328</v>
      </c>
      <c r="C296" s="278" t="n">
        <v>71</v>
      </c>
      <c r="D296" s="278" t="s">
        <v>86</v>
      </c>
      <c r="E296" s="281" t="n">
        <v>0</v>
      </c>
      <c r="F296" s="279" t="n">
        <f aca="false">C296*E296</f>
        <v>0</v>
      </c>
    </row>
    <row r="297" customFormat="false" ht="12.75" hidden="false" customHeight="false" outlineLevel="0" collapsed="false">
      <c r="A297" s="273"/>
      <c r="B297" s="280" t="s">
        <v>329</v>
      </c>
      <c r="C297" s="278" t="n">
        <v>22</v>
      </c>
      <c r="D297" s="278" t="s">
        <v>86</v>
      </c>
      <c r="E297" s="281" t="n">
        <v>0</v>
      </c>
      <c r="F297" s="279" t="n">
        <f aca="false">C297*E297</f>
        <v>0</v>
      </c>
    </row>
    <row r="298" customFormat="false" ht="12.75" hidden="false" customHeight="false" outlineLevel="0" collapsed="false">
      <c r="A298" s="273"/>
      <c r="B298" s="280" t="s">
        <v>330</v>
      </c>
      <c r="C298" s="278" t="n">
        <v>22</v>
      </c>
      <c r="D298" s="278" t="s">
        <v>86</v>
      </c>
      <c r="E298" s="281" t="n">
        <v>0</v>
      </c>
      <c r="F298" s="279" t="n">
        <f aca="false">C298*E298</f>
        <v>0</v>
      </c>
    </row>
    <row r="299" customFormat="false" ht="12.75" hidden="false" customHeight="false" outlineLevel="0" collapsed="false">
      <c r="A299" s="273"/>
      <c r="B299" s="280" t="s">
        <v>331</v>
      </c>
      <c r="C299" s="278" t="n">
        <v>22</v>
      </c>
      <c r="D299" s="278" t="s">
        <v>86</v>
      </c>
      <c r="E299" s="281" t="n">
        <v>0</v>
      </c>
      <c r="F299" s="279" t="n">
        <f aca="false">C299*E299</f>
        <v>0</v>
      </c>
    </row>
    <row r="300" customFormat="false" ht="12.75" hidden="false" customHeight="false" outlineLevel="0" collapsed="false">
      <c r="A300" s="273"/>
      <c r="B300" s="280" t="s">
        <v>332</v>
      </c>
      <c r="C300" s="278" t="n">
        <v>1</v>
      </c>
      <c r="D300" s="278" t="s">
        <v>86</v>
      </c>
      <c r="E300" s="281" t="n">
        <v>0</v>
      </c>
      <c r="F300" s="279" t="n">
        <f aca="false">C300*E300</f>
        <v>0</v>
      </c>
    </row>
    <row r="301" customFormat="false" ht="12.75" hidden="false" customHeight="false" outlineLevel="0" collapsed="false">
      <c r="A301" s="273"/>
      <c r="B301" s="280" t="s">
        <v>333</v>
      </c>
      <c r="C301" s="278" t="n">
        <v>1</v>
      </c>
      <c r="D301" s="278" t="s">
        <v>86</v>
      </c>
      <c r="E301" s="281" t="n">
        <v>0</v>
      </c>
      <c r="F301" s="279" t="n">
        <f aca="false">C301*E301</f>
        <v>0</v>
      </c>
    </row>
    <row r="302" customFormat="false" ht="12.75" hidden="false" customHeight="false" outlineLevel="0" collapsed="false">
      <c r="A302" s="273"/>
      <c r="B302" s="280" t="s">
        <v>334</v>
      </c>
      <c r="C302" s="278" t="n">
        <v>64</v>
      </c>
      <c r="D302" s="278" t="s">
        <v>86</v>
      </c>
      <c r="E302" s="281" t="n">
        <v>0</v>
      </c>
      <c r="F302" s="279" t="n">
        <f aca="false">C302*E302</f>
        <v>0</v>
      </c>
    </row>
    <row r="303" customFormat="false" ht="12.75" hidden="false" customHeight="false" outlineLevel="0" collapsed="false">
      <c r="A303" s="273"/>
      <c r="B303" s="280" t="s">
        <v>335</v>
      </c>
      <c r="C303" s="278" t="n">
        <v>32</v>
      </c>
      <c r="D303" s="278" t="s">
        <v>86</v>
      </c>
      <c r="E303" s="281" t="n">
        <v>0</v>
      </c>
      <c r="F303" s="279" t="n">
        <f aca="false">C303*E303</f>
        <v>0</v>
      </c>
    </row>
    <row r="304" customFormat="false" ht="12.75" hidden="false" customHeight="false" outlineLevel="0" collapsed="false">
      <c r="A304" s="273"/>
      <c r="B304" s="280" t="s">
        <v>336</v>
      </c>
      <c r="C304" s="278" t="n">
        <v>32</v>
      </c>
      <c r="D304" s="278" t="s">
        <v>86</v>
      </c>
      <c r="E304" s="281" t="n">
        <v>0</v>
      </c>
      <c r="F304" s="279" t="n">
        <f aca="false">C304*E304</f>
        <v>0</v>
      </c>
    </row>
    <row r="305" customFormat="false" ht="12.75" hidden="false" customHeight="false" outlineLevel="0" collapsed="false">
      <c r="A305" s="273"/>
      <c r="B305" s="280" t="s">
        <v>337</v>
      </c>
      <c r="C305" s="278" t="n">
        <v>0</v>
      </c>
      <c r="D305" s="278" t="s">
        <v>86</v>
      </c>
      <c r="E305" s="281" t="n">
        <v>0</v>
      </c>
      <c r="F305" s="279" t="n">
        <f aca="false">C305*E305</f>
        <v>0</v>
      </c>
    </row>
    <row r="306" customFormat="false" ht="12.75" hidden="false" customHeight="false" outlineLevel="0" collapsed="false">
      <c r="A306" s="273"/>
      <c r="B306" s="280" t="s">
        <v>338</v>
      </c>
      <c r="C306" s="278" t="n">
        <v>32</v>
      </c>
      <c r="D306" s="278" t="s">
        <v>86</v>
      </c>
      <c r="E306" s="281" t="n">
        <v>0</v>
      </c>
      <c r="F306" s="279" t="n">
        <f aca="false">C306*E306</f>
        <v>0</v>
      </c>
    </row>
    <row r="307" customFormat="false" ht="12.75" hidden="false" customHeight="false" outlineLevel="0" collapsed="false">
      <c r="A307" s="273"/>
      <c r="B307" s="280" t="s">
        <v>339</v>
      </c>
      <c r="C307" s="278" t="n">
        <v>32</v>
      </c>
      <c r="D307" s="278" t="s">
        <v>86</v>
      </c>
      <c r="E307" s="281" t="n">
        <v>0</v>
      </c>
      <c r="F307" s="279" t="n">
        <f aca="false">C307*E307</f>
        <v>0</v>
      </c>
    </row>
    <row r="308" customFormat="false" ht="12.75" hidden="false" customHeight="false" outlineLevel="0" collapsed="false">
      <c r="A308" s="273"/>
      <c r="B308" s="280" t="s">
        <v>340</v>
      </c>
      <c r="C308" s="278" t="n">
        <v>1</v>
      </c>
      <c r="D308" s="278" t="s">
        <v>86</v>
      </c>
      <c r="E308" s="281" t="n">
        <v>0</v>
      </c>
      <c r="F308" s="279" t="n">
        <f aca="false">C308*E308</f>
        <v>0</v>
      </c>
    </row>
    <row r="309" customFormat="false" ht="12.75" hidden="false" customHeight="false" outlineLevel="0" collapsed="false">
      <c r="A309" s="273"/>
      <c r="B309" s="280" t="s">
        <v>341</v>
      </c>
      <c r="C309" s="278" t="n">
        <v>22</v>
      </c>
      <c r="D309" s="278" t="s">
        <v>86</v>
      </c>
      <c r="E309" s="281" t="n">
        <v>0</v>
      </c>
      <c r="F309" s="279" t="n">
        <f aca="false">C309*E309</f>
        <v>0</v>
      </c>
    </row>
    <row r="310" customFormat="false" ht="12.75" hidden="false" customHeight="false" outlineLevel="0" collapsed="false">
      <c r="A310" s="265"/>
      <c r="B310" s="282" t="s">
        <v>241</v>
      </c>
      <c r="C310" s="283"/>
      <c r="D310" s="283"/>
      <c r="E310" s="283"/>
      <c r="F310" s="284" t="n">
        <f aca="false">SUM(F291:F309)</f>
        <v>0</v>
      </c>
    </row>
    <row r="311" customFormat="false" ht="12.75" hidden="false" customHeight="false" outlineLevel="0" collapsed="false">
      <c r="A311" s="270"/>
      <c r="B311" s="270"/>
      <c r="C311" s="270"/>
      <c r="D311" s="270"/>
      <c r="E311" s="270"/>
      <c r="F311" s="270"/>
    </row>
    <row r="312" customFormat="false" ht="12.75" hidden="false" customHeight="false" outlineLevel="0" collapsed="false">
      <c r="A312" s="271"/>
      <c r="B312" s="272" t="s">
        <v>232</v>
      </c>
      <c r="C312" s="271"/>
      <c r="D312" s="271"/>
      <c r="E312" s="271"/>
      <c r="F312" s="271"/>
    </row>
    <row r="313" customFormat="false" ht="12.75" hidden="false" customHeight="false" outlineLevel="0" collapsed="false">
      <c r="B313" s="222"/>
      <c r="C313" s="222"/>
      <c r="D313" s="222"/>
      <c r="E313" s="222"/>
      <c r="F313" s="222"/>
    </row>
    <row r="314" customFormat="false" ht="12.75" hidden="false" customHeight="false" outlineLevel="0" collapsed="false">
      <c r="A314" s="273"/>
      <c r="B314" s="274" t="s">
        <v>238</v>
      </c>
      <c r="C314" s="275" t="s">
        <v>239</v>
      </c>
      <c r="D314" s="275" t="s">
        <v>73</v>
      </c>
      <c r="E314" s="276" t="s">
        <v>240</v>
      </c>
      <c r="F314" s="276" t="s">
        <v>241</v>
      </c>
    </row>
    <row r="315" customFormat="false" ht="12.75" hidden="false" customHeight="false" outlineLevel="0" collapsed="false">
      <c r="A315" s="273"/>
      <c r="B315" s="280" t="s">
        <v>261</v>
      </c>
      <c r="C315" s="278" t="n">
        <v>1</v>
      </c>
      <c r="D315" s="278" t="s">
        <v>260</v>
      </c>
      <c r="E315" s="281" t="n">
        <v>0</v>
      </c>
      <c r="F315" s="279" t="n">
        <f aca="false">C315*E315</f>
        <v>0</v>
      </c>
    </row>
    <row r="316" customFormat="false" ht="12.75" hidden="false" customHeight="false" outlineLevel="0" collapsed="false">
      <c r="A316" s="265"/>
      <c r="B316" s="282" t="s">
        <v>241</v>
      </c>
      <c r="C316" s="283"/>
      <c r="D316" s="283"/>
      <c r="E316" s="283"/>
      <c r="F316" s="284" t="n">
        <f aca="false">SUM(F315)</f>
        <v>0</v>
      </c>
    </row>
    <row r="317" customFormat="false" ht="12.75" hidden="false" customHeight="false" outlineLevel="0" collapsed="false">
      <c r="A317" s="270"/>
      <c r="B317" s="270"/>
      <c r="C317" s="270"/>
      <c r="D317" s="270"/>
      <c r="E317" s="270"/>
      <c r="F317" s="270"/>
    </row>
    <row r="318" customFormat="false" ht="12.75" hidden="false" customHeight="false" outlineLevel="0" collapsed="false">
      <c r="A318" s="271"/>
      <c r="B318" s="272" t="s">
        <v>234</v>
      </c>
      <c r="C318" s="271"/>
      <c r="D318" s="271"/>
      <c r="E318" s="271"/>
      <c r="F318" s="271"/>
    </row>
    <row r="319" customFormat="false" ht="12.75" hidden="false" customHeight="false" outlineLevel="0" collapsed="false">
      <c r="B319" s="222"/>
      <c r="C319" s="222"/>
      <c r="D319" s="222"/>
      <c r="E319" s="222"/>
      <c r="F319" s="222"/>
    </row>
    <row r="320" customFormat="false" ht="12.75" hidden="false" customHeight="false" outlineLevel="0" collapsed="false">
      <c r="A320" s="273"/>
      <c r="B320" s="274" t="s">
        <v>238</v>
      </c>
      <c r="C320" s="275" t="s">
        <v>239</v>
      </c>
      <c r="D320" s="275" t="s">
        <v>73</v>
      </c>
      <c r="E320" s="276" t="s">
        <v>240</v>
      </c>
      <c r="F320" s="276" t="s">
        <v>241</v>
      </c>
    </row>
    <row r="321" customFormat="false" ht="12.75" hidden="false" customHeight="false" outlineLevel="0" collapsed="false">
      <c r="A321" s="273"/>
      <c r="B321" s="280" t="s">
        <v>265</v>
      </c>
      <c r="C321" s="278" t="n">
        <v>12</v>
      </c>
      <c r="D321" s="278" t="s">
        <v>266</v>
      </c>
      <c r="E321" s="281" t="n">
        <v>0</v>
      </c>
      <c r="F321" s="279" t="n">
        <f aca="false">C321*E321</f>
        <v>0</v>
      </c>
    </row>
    <row r="322" customFormat="false" ht="12.75" hidden="false" customHeight="false" outlineLevel="0" collapsed="false">
      <c r="A322" s="273"/>
      <c r="B322" s="280" t="s">
        <v>321</v>
      </c>
      <c r="C322" s="278" t="n">
        <v>8</v>
      </c>
      <c r="D322" s="278" t="s">
        <v>266</v>
      </c>
      <c r="E322" s="281" t="n">
        <v>0</v>
      </c>
      <c r="F322" s="279" t="n">
        <f aca="false">C322*E322</f>
        <v>0</v>
      </c>
    </row>
    <row r="323" customFormat="false" ht="12.75" hidden="false" customHeight="false" outlineLevel="0" collapsed="false">
      <c r="A323" s="273"/>
      <c r="B323" s="280" t="s">
        <v>342</v>
      </c>
      <c r="C323" s="278" t="n">
        <v>60</v>
      </c>
      <c r="D323" s="278" t="s">
        <v>266</v>
      </c>
      <c r="E323" s="281" t="n">
        <v>0</v>
      </c>
      <c r="F323" s="279" t="n">
        <f aca="false">C323*E323</f>
        <v>0</v>
      </c>
    </row>
    <row r="324" customFormat="false" ht="12.75" hidden="false" customHeight="false" outlineLevel="0" collapsed="false">
      <c r="A324" s="273"/>
      <c r="B324" s="280" t="s">
        <v>343</v>
      </c>
      <c r="C324" s="278" t="n">
        <v>16</v>
      </c>
      <c r="D324" s="278" t="s">
        <v>266</v>
      </c>
      <c r="E324" s="281" t="n">
        <v>0</v>
      </c>
      <c r="F324" s="279" t="n">
        <f aca="false">C324*E324</f>
        <v>0</v>
      </c>
    </row>
    <row r="325" customFormat="false" ht="12.75" hidden="false" customHeight="false" outlineLevel="0" collapsed="false">
      <c r="A325" s="265"/>
      <c r="B325" s="282" t="s">
        <v>241</v>
      </c>
      <c r="C325" s="283"/>
      <c r="D325" s="283"/>
      <c r="E325" s="283"/>
      <c r="F325" s="284" t="n">
        <f aca="false">SUM(F321:F324)</f>
        <v>0</v>
      </c>
    </row>
    <row r="327" customFormat="false" ht="12.75" hidden="false" customHeight="false" outlineLevel="0" collapsed="false">
      <c r="A327" s="271"/>
      <c r="B327" s="272" t="s">
        <v>267</v>
      </c>
      <c r="C327" s="271"/>
      <c r="D327" s="271"/>
      <c r="E327" s="271"/>
      <c r="F327" s="271"/>
    </row>
    <row r="328" customFormat="false" ht="12.75" hidden="false" customHeight="false" outlineLevel="0" collapsed="false">
      <c r="B328" s="222"/>
      <c r="C328" s="222"/>
      <c r="D328" s="222"/>
      <c r="E328" s="222"/>
      <c r="F328" s="222"/>
    </row>
    <row r="329" customFormat="false" ht="12.75" hidden="false" customHeight="false" outlineLevel="0" collapsed="false">
      <c r="A329" s="273"/>
      <c r="B329" s="274" t="s">
        <v>238</v>
      </c>
      <c r="C329" s="275" t="s">
        <v>239</v>
      </c>
      <c r="D329" s="275" t="s">
        <v>73</v>
      </c>
      <c r="E329" s="276" t="s">
        <v>240</v>
      </c>
      <c r="F329" s="276" t="s">
        <v>241</v>
      </c>
    </row>
    <row r="330" customFormat="false" ht="12.75" hidden="false" customHeight="false" outlineLevel="0" collapsed="false">
      <c r="A330" s="273"/>
      <c r="B330" s="243" t="s">
        <v>235</v>
      </c>
      <c r="C330" s="278" t="n">
        <v>1</v>
      </c>
      <c r="D330" s="278" t="s">
        <v>260</v>
      </c>
      <c r="E330" s="281" t="n">
        <v>0</v>
      </c>
      <c r="F330" s="279" t="n">
        <f aca="false">C330*E330</f>
        <v>0</v>
      </c>
    </row>
    <row r="331" customFormat="false" ht="12.75" hidden="false" customHeight="false" outlineLevel="0" collapsed="false">
      <c r="A331" s="265"/>
      <c r="B331" s="282" t="s">
        <v>241</v>
      </c>
      <c r="C331" s="283"/>
      <c r="D331" s="283"/>
      <c r="E331" s="283"/>
      <c r="F331" s="284" t="n">
        <f aca="false">SUM(F330)</f>
        <v>0</v>
      </c>
    </row>
    <row r="335" customFormat="false" ht="12.75" hidden="false" customHeight="false" outlineLevel="0" collapsed="false">
      <c r="A335" s="242"/>
      <c r="B335" s="245"/>
      <c r="D335" s="233"/>
      <c r="E335" s="233"/>
      <c r="F335" s="233"/>
    </row>
    <row r="336" customFormat="false" ht="12.75" hidden="false" customHeight="false" outlineLevel="0" collapsed="false">
      <c r="A336" s="242"/>
      <c r="D336" s="233"/>
      <c r="E336" s="238" t="s">
        <v>227</v>
      </c>
      <c r="F336" s="238" t="s">
        <v>344</v>
      </c>
    </row>
    <row r="337" customFormat="false" ht="18.75" hidden="false" customHeight="false" outlineLevel="0" collapsed="false">
      <c r="A337" s="258" t="s">
        <v>204</v>
      </c>
      <c r="B337" s="259" t="s">
        <v>222</v>
      </c>
      <c r="C337" s="260"/>
      <c r="D337" s="261"/>
      <c r="E337" s="260"/>
      <c r="F337" s="260"/>
    </row>
    <row r="338" customFormat="false" ht="12.75" hidden="false" customHeight="false" outlineLevel="0" collapsed="false">
      <c r="A338" s="239"/>
      <c r="B338" s="222"/>
      <c r="C338" s="222"/>
      <c r="D338" s="222"/>
      <c r="E338" s="222"/>
      <c r="F338" s="222"/>
    </row>
    <row r="339" customFormat="false" ht="12.75" hidden="false" customHeight="false" outlineLevel="0" collapsed="false">
      <c r="A339" s="262"/>
    </row>
    <row r="340" customFormat="false" ht="15.75" hidden="false" customHeight="false" outlineLevel="0" collapsed="false">
      <c r="A340" s="263" t="s">
        <v>229</v>
      </c>
      <c r="B340" s="263"/>
      <c r="C340" s="263"/>
      <c r="D340" s="263"/>
      <c r="E340" s="263"/>
      <c r="F340" s="263"/>
    </row>
    <row r="341" customFormat="false" ht="12.75" hidden="false" customHeight="false" outlineLevel="0" collapsed="false">
      <c r="A341" s="243"/>
      <c r="B341" s="243" t="s">
        <v>230</v>
      </c>
      <c r="C341" s="243"/>
      <c r="D341" s="243"/>
      <c r="E341" s="243"/>
      <c r="F341" s="264" t="n">
        <f aca="false">F369</f>
        <v>0</v>
      </c>
    </row>
    <row r="342" customFormat="false" ht="12.75" hidden="false" customHeight="false" outlineLevel="0" collapsed="false">
      <c r="A342" s="243"/>
      <c r="B342" s="243" t="s">
        <v>231</v>
      </c>
      <c r="C342" s="243"/>
      <c r="D342" s="243"/>
      <c r="E342" s="243"/>
      <c r="F342" s="264" t="n">
        <f aca="false">F390</f>
        <v>0</v>
      </c>
    </row>
    <row r="343" customFormat="false" ht="12.75" hidden="false" customHeight="false" outlineLevel="0" collapsed="false">
      <c r="A343" s="243"/>
      <c r="B343" s="243" t="s">
        <v>232</v>
      </c>
      <c r="C343" s="243"/>
      <c r="D343" s="243"/>
      <c r="E343" s="243"/>
      <c r="F343" s="264" t="n">
        <f aca="false">F396</f>
        <v>0</v>
      </c>
    </row>
    <row r="344" customFormat="false" ht="12.75" hidden="false" customHeight="false" outlineLevel="0" collapsed="false">
      <c r="A344" s="243"/>
      <c r="B344" s="243" t="s">
        <v>233</v>
      </c>
      <c r="C344" s="243"/>
      <c r="D344" s="243"/>
      <c r="E344" s="243"/>
      <c r="F344" s="264" t="n">
        <f aca="false">F402</f>
        <v>0</v>
      </c>
    </row>
    <row r="345" customFormat="false" ht="12.75" hidden="false" customHeight="false" outlineLevel="0" collapsed="false">
      <c r="A345" s="243"/>
      <c r="B345" s="243" t="s">
        <v>269</v>
      </c>
      <c r="C345" s="243"/>
      <c r="D345" s="243"/>
      <c r="E345" s="243"/>
      <c r="F345" s="264" t="n">
        <f aca="false">F417</f>
        <v>0</v>
      </c>
    </row>
    <row r="346" customFormat="false" ht="12.75" hidden="false" customHeight="false" outlineLevel="0" collapsed="false">
      <c r="A346" s="243"/>
      <c r="B346" s="243" t="s">
        <v>234</v>
      </c>
      <c r="C346" s="243"/>
      <c r="D346" s="243"/>
      <c r="E346" s="243"/>
      <c r="F346" s="264" t="n">
        <f aca="false">F410</f>
        <v>0</v>
      </c>
    </row>
    <row r="347" customFormat="false" ht="12.75" hidden="false" customHeight="false" outlineLevel="0" collapsed="false">
      <c r="A347" s="243"/>
      <c r="B347" s="243" t="s">
        <v>267</v>
      </c>
      <c r="C347" s="243"/>
      <c r="D347" s="243"/>
      <c r="E347" s="243"/>
      <c r="F347" s="264" t="n">
        <f aca="false">F423</f>
        <v>0</v>
      </c>
    </row>
    <row r="348" customFormat="false" ht="13.5" hidden="false" customHeight="false" outlineLevel="0" collapsed="false">
      <c r="A348" s="265"/>
      <c r="B348" s="266" t="s">
        <v>236</v>
      </c>
      <c r="C348" s="267"/>
      <c r="D348" s="267"/>
      <c r="E348" s="268"/>
      <c r="F348" s="269" t="n">
        <f aca="false">SUM(F341:F347)</f>
        <v>0</v>
      </c>
    </row>
    <row r="350" customFormat="false" ht="15.75" hidden="false" customHeight="false" outlineLevel="0" collapsed="false">
      <c r="A350" s="263" t="s">
        <v>237</v>
      </c>
      <c r="B350" s="263"/>
      <c r="C350" s="263"/>
      <c r="D350" s="263"/>
      <c r="E350" s="263"/>
      <c r="F350" s="263"/>
    </row>
    <row r="351" customFormat="false" ht="12.75" hidden="false" customHeight="false" outlineLevel="0" collapsed="false">
      <c r="A351" s="270"/>
      <c r="B351" s="270"/>
      <c r="C351" s="270"/>
      <c r="D351" s="270"/>
      <c r="E351" s="270"/>
      <c r="F351" s="270"/>
    </row>
    <row r="352" customFormat="false" ht="12.75" hidden="false" customHeight="false" outlineLevel="0" collapsed="false">
      <c r="A352" s="271"/>
      <c r="B352" s="272" t="s">
        <v>230</v>
      </c>
      <c r="C352" s="271"/>
      <c r="D352" s="271"/>
      <c r="E352" s="271"/>
      <c r="F352" s="271"/>
    </row>
    <row r="353" customFormat="false" ht="12.75" hidden="false" customHeight="false" outlineLevel="0" collapsed="false">
      <c r="B353" s="222"/>
      <c r="C353" s="222"/>
      <c r="D353" s="222"/>
      <c r="E353" s="222"/>
      <c r="F353" s="222"/>
    </row>
    <row r="354" customFormat="false" ht="12.75" hidden="false" customHeight="false" outlineLevel="0" collapsed="false">
      <c r="A354" s="273"/>
      <c r="B354" s="274" t="s">
        <v>238</v>
      </c>
      <c r="C354" s="275" t="s">
        <v>239</v>
      </c>
      <c r="D354" s="275" t="s">
        <v>73</v>
      </c>
      <c r="E354" s="276" t="s">
        <v>240</v>
      </c>
      <c r="F354" s="276" t="s">
        <v>241</v>
      </c>
    </row>
    <row r="355" customFormat="false" ht="12.75" hidden="false" customHeight="false" outlineLevel="0" collapsed="false">
      <c r="A355" s="273"/>
      <c r="B355" s="280" t="s">
        <v>345</v>
      </c>
      <c r="C355" s="278" t="n">
        <v>1</v>
      </c>
      <c r="D355" s="278" t="s">
        <v>86</v>
      </c>
      <c r="E355" s="281" t="n">
        <v>0</v>
      </c>
      <c r="F355" s="279" t="n">
        <f aca="false">C355*E355</f>
        <v>0</v>
      </c>
    </row>
    <row r="356" customFormat="false" ht="12.75" hidden="false" customHeight="false" outlineLevel="0" collapsed="false">
      <c r="A356" s="273"/>
      <c r="B356" s="280" t="s">
        <v>346</v>
      </c>
      <c r="C356" s="278" t="n">
        <v>1</v>
      </c>
      <c r="D356" s="278" t="s">
        <v>86</v>
      </c>
      <c r="E356" s="281" t="n">
        <v>0</v>
      </c>
      <c r="F356" s="279" t="n">
        <f aca="false">C356*E356</f>
        <v>0</v>
      </c>
    </row>
    <row r="357" customFormat="false" ht="12.75" hidden="false" customHeight="false" outlineLevel="0" collapsed="false">
      <c r="A357" s="273"/>
      <c r="B357" s="280" t="s">
        <v>347</v>
      </c>
      <c r="C357" s="278" t="n">
        <v>2</v>
      </c>
      <c r="D357" s="278" t="s">
        <v>86</v>
      </c>
      <c r="E357" s="281" t="n">
        <v>0</v>
      </c>
      <c r="F357" s="279" t="n">
        <f aca="false">C357*E357</f>
        <v>0</v>
      </c>
    </row>
    <row r="358" customFormat="false" ht="12.75" hidden="false" customHeight="false" outlineLevel="0" collapsed="false">
      <c r="A358" s="273"/>
      <c r="B358" s="280" t="s">
        <v>348</v>
      </c>
      <c r="C358" s="278" t="n">
        <v>2</v>
      </c>
      <c r="D358" s="278" t="s">
        <v>86</v>
      </c>
      <c r="E358" s="281" t="n">
        <v>0</v>
      </c>
      <c r="F358" s="279" t="n">
        <f aca="false">C358*E358</f>
        <v>0</v>
      </c>
    </row>
    <row r="359" customFormat="false" ht="12.75" hidden="false" customHeight="false" outlineLevel="0" collapsed="false">
      <c r="A359" s="273"/>
      <c r="B359" s="280" t="s">
        <v>349</v>
      </c>
      <c r="C359" s="278" t="n">
        <v>5</v>
      </c>
      <c r="D359" s="278" t="s">
        <v>86</v>
      </c>
      <c r="E359" s="281" t="n">
        <v>0</v>
      </c>
      <c r="F359" s="279" t="n">
        <f aca="false">C359*E359</f>
        <v>0</v>
      </c>
    </row>
    <row r="360" customFormat="false" ht="12.75" hidden="false" customHeight="false" outlineLevel="0" collapsed="false">
      <c r="A360" s="273"/>
      <c r="B360" s="280" t="s">
        <v>350</v>
      </c>
      <c r="C360" s="278" t="n">
        <v>5</v>
      </c>
      <c r="D360" s="278" t="s">
        <v>86</v>
      </c>
      <c r="E360" s="281" t="n">
        <v>0</v>
      </c>
      <c r="F360" s="279" t="n">
        <f aca="false">C360*E360</f>
        <v>0</v>
      </c>
    </row>
    <row r="361" customFormat="false" ht="12.75" hidden="false" customHeight="false" outlineLevel="0" collapsed="false">
      <c r="A361" s="273"/>
      <c r="B361" s="280" t="s">
        <v>351</v>
      </c>
      <c r="C361" s="278" t="n">
        <v>3</v>
      </c>
      <c r="D361" s="278" t="s">
        <v>86</v>
      </c>
      <c r="E361" s="281" t="n">
        <v>0</v>
      </c>
      <c r="F361" s="279" t="n">
        <f aca="false">C361*E361</f>
        <v>0</v>
      </c>
    </row>
    <row r="362" customFormat="false" ht="12.75" hidden="false" customHeight="false" outlineLevel="0" collapsed="false">
      <c r="A362" s="273"/>
      <c r="B362" s="280" t="s">
        <v>352</v>
      </c>
      <c r="C362" s="278" t="n">
        <v>3</v>
      </c>
      <c r="D362" s="278" t="s">
        <v>86</v>
      </c>
      <c r="E362" s="281" t="n">
        <v>0</v>
      </c>
      <c r="F362" s="279" t="n">
        <f aca="false">C362*E362</f>
        <v>0</v>
      </c>
    </row>
    <row r="363" customFormat="false" ht="12.75" hidden="false" customHeight="false" outlineLevel="0" collapsed="false">
      <c r="A363" s="273"/>
      <c r="B363" s="280" t="s">
        <v>353</v>
      </c>
      <c r="C363" s="278" t="n">
        <v>2</v>
      </c>
      <c r="D363" s="278" t="s">
        <v>86</v>
      </c>
      <c r="E363" s="281" t="n">
        <v>0</v>
      </c>
      <c r="F363" s="279" t="n">
        <f aca="false">C363*E363</f>
        <v>0</v>
      </c>
    </row>
    <row r="364" customFormat="false" ht="12.75" hidden="false" customHeight="false" outlineLevel="0" collapsed="false">
      <c r="A364" s="273"/>
      <c r="B364" s="280" t="s">
        <v>354</v>
      </c>
      <c r="C364" s="278" t="n">
        <v>1</v>
      </c>
      <c r="D364" s="278" t="s">
        <v>86</v>
      </c>
      <c r="E364" s="281" t="n">
        <v>0</v>
      </c>
      <c r="F364" s="279" t="n">
        <f aca="false">C364*E364</f>
        <v>0</v>
      </c>
    </row>
    <row r="365" customFormat="false" ht="12.75" hidden="false" customHeight="false" outlineLevel="0" collapsed="false">
      <c r="A365" s="273"/>
      <c r="B365" s="277" t="s">
        <v>355</v>
      </c>
      <c r="C365" s="278"/>
      <c r="D365" s="278"/>
      <c r="E365" s="279"/>
      <c r="F365" s="279"/>
    </row>
    <row r="366" customFormat="false" ht="12.75" hidden="false" customHeight="false" outlineLevel="0" collapsed="false">
      <c r="A366" s="273"/>
      <c r="B366" s="280" t="s">
        <v>356</v>
      </c>
      <c r="C366" s="278" t="n">
        <v>1</v>
      </c>
      <c r="D366" s="278" t="s">
        <v>86</v>
      </c>
      <c r="E366" s="281" t="n">
        <v>0</v>
      </c>
      <c r="F366" s="279" t="n">
        <f aca="false">C366*E366</f>
        <v>0</v>
      </c>
    </row>
    <row r="367" customFormat="false" ht="12.75" hidden="false" customHeight="false" outlineLevel="0" collapsed="false">
      <c r="A367" s="273"/>
      <c r="B367" s="280" t="s">
        <v>357</v>
      </c>
      <c r="C367" s="278" t="n">
        <v>3</v>
      </c>
      <c r="D367" s="278" t="s">
        <v>86</v>
      </c>
      <c r="E367" s="281" t="n">
        <v>0</v>
      </c>
      <c r="F367" s="279" t="n">
        <f aca="false">C367*E367</f>
        <v>0</v>
      </c>
    </row>
    <row r="368" customFormat="false" ht="12.75" hidden="false" customHeight="false" outlineLevel="0" collapsed="false">
      <c r="A368" s="273"/>
      <c r="B368" s="280" t="s">
        <v>358</v>
      </c>
      <c r="C368" s="278" t="n">
        <v>1</v>
      </c>
      <c r="D368" s="278" t="s">
        <v>260</v>
      </c>
      <c r="E368" s="281" t="n">
        <v>0</v>
      </c>
      <c r="F368" s="279" t="n">
        <f aca="false">C368*E368</f>
        <v>0</v>
      </c>
    </row>
    <row r="369" customFormat="false" ht="12.75" hidden="false" customHeight="false" outlineLevel="0" collapsed="false">
      <c r="A369" s="265"/>
      <c r="B369" s="282" t="s">
        <v>241</v>
      </c>
      <c r="C369" s="283"/>
      <c r="D369" s="283"/>
      <c r="E369" s="283"/>
      <c r="F369" s="284" t="n">
        <f aca="false">SUM(F355:F368)</f>
        <v>0</v>
      </c>
    </row>
    <row r="370" customFormat="false" ht="12.75" hidden="false" customHeight="false" outlineLevel="0" collapsed="false">
      <c r="A370" s="270"/>
      <c r="B370" s="270"/>
      <c r="C370" s="270"/>
      <c r="D370" s="270"/>
      <c r="E370" s="270"/>
      <c r="F370" s="270"/>
    </row>
    <row r="371" customFormat="false" ht="12.75" hidden="false" customHeight="false" outlineLevel="0" collapsed="false">
      <c r="A371" s="271"/>
      <c r="B371" s="272" t="s">
        <v>231</v>
      </c>
      <c r="C371" s="271"/>
      <c r="D371" s="271"/>
      <c r="E371" s="271"/>
      <c r="F371" s="271"/>
    </row>
    <row r="372" customFormat="false" ht="12.75" hidden="false" customHeight="false" outlineLevel="0" collapsed="false">
      <c r="B372" s="222"/>
      <c r="C372" s="222"/>
      <c r="D372" s="222"/>
      <c r="E372" s="222"/>
      <c r="F372" s="222"/>
    </row>
    <row r="373" customFormat="false" ht="12.75" hidden="false" customHeight="false" outlineLevel="0" collapsed="false">
      <c r="A373" s="273"/>
      <c r="B373" s="274" t="s">
        <v>238</v>
      </c>
      <c r="C373" s="275" t="s">
        <v>239</v>
      </c>
      <c r="D373" s="275" t="s">
        <v>73</v>
      </c>
      <c r="E373" s="276" t="s">
        <v>240</v>
      </c>
      <c r="F373" s="276" t="s">
        <v>241</v>
      </c>
    </row>
    <row r="374" customFormat="false" ht="12.75" hidden="false" customHeight="false" outlineLevel="0" collapsed="false">
      <c r="A374" s="273"/>
      <c r="B374" s="280" t="s">
        <v>359</v>
      </c>
      <c r="C374" s="278" t="n">
        <v>4</v>
      </c>
      <c r="D374" s="278" t="s">
        <v>86</v>
      </c>
      <c r="E374" s="281" t="n">
        <v>0</v>
      </c>
      <c r="F374" s="279" t="n">
        <f aca="false">C374*E374</f>
        <v>0</v>
      </c>
    </row>
    <row r="375" customFormat="false" ht="12.75" hidden="false" customHeight="false" outlineLevel="0" collapsed="false">
      <c r="A375" s="273"/>
      <c r="B375" s="280" t="s">
        <v>360</v>
      </c>
      <c r="C375" s="278" t="n">
        <v>2</v>
      </c>
      <c r="D375" s="278" t="s">
        <v>86</v>
      </c>
      <c r="E375" s="281" t="n">
        <v>0</v>
      </c>
      <c r="F375" s="279" t="n">
        <f aca="false">C375*E375</f>
        <v>0</v>
      </c>
    </row>
    <row r="376" customFormat="false" ht="12.75" hidden="false" customHeight="false" outlineLevel="0" collapsed="false">
      <c r="A376" s="273"/>
      <c r="B376" s="280" t="s">
        <v>361</v>
      </c>
      <c r="C376" s="278" t="n">
        <v>120</v>
      </c>
      <c r="D376" s="278" t="s">
        <v>119</v>
      </c>
      <c r="E376" s="281" t="n">
        <v>0</v>
      </c>
      <c r="F376" s="279" t="n">
        <f aca="false">C376*E376</f>
        <v>0</v>
      </c>
    </row>
    <row r="377" customFormat="false" ht="12.75" hidden="false" customHeight="false" outlineLevel="0" collapsed="false">
      <c r="A377" s="273"/>
      <c r="B377" s="280" t="s">
        <v>362</v>
      </c>
      <c r="C377" s="278" t="n">
        <v>445</v>
      </c>
      <c r="D377" s="278" t="s">
        <v>119</v>
      </c>
      <c r="E377" s="281" t="n">
        <v>0</v>
      </c>
      <c r="F377" s="279" t="n">
        <f aca="false">C377*E377</f>
        <v>0</v>
      </c>
    </row>
    <row r="378" customFormat="false" ht="12.75" hidden="false" customHeight="false" outlineLevel="0" collapsed="false">
      <c r="A378" s="273"/>
      <c r="B378" s="280" t="s">
        <v>281</v>
      </c>
      <c r="C378" s="278" t="n">
        <v>320</v>
      </c>
      <c r="D378" s="278" t="s">
        <v>119</v>
      </c>
      <c r="E378" s="281" t="n">
        <v>0</v>
      </c>
      <c r="F378" s="279" t="n">
        <f aca="false">C378*E378</f>
        <v>0</v>
      </c>
    </row>
    <row r="379" customFormat="false" ht="12.75" hidden="false" customHeight="false" outlineLevel="0" collapsed="false">
      <c r="A379" s="273"/>
      <c r="B379" s="280" t="s">
        <v>363</v>
      </c>
      <c r="C379" s="278" t="n">
        <v>35</v>
      </c>
      <c r="D379" s="278" t="s">
        <v>119</v>
      </c>
      <c r="E379" s="281" t="n">
        <v>0</v>
      </c>
      <c r="F379" s="279" t="n">
        <f aca="false">C379*E379</f>
        <v>0</v>
      </c>
    </row>
    <row r="380" customFormat="false" ht="12.75" hidden="false" customHeight="false" outlineLevel="0" collapsed="false">
      <c r="A380" s="273"/>
      <c r="B380" s="280" t="s">
        <v>358</v>
      </c>
      <c r="C380" s="278" t="n">
        <v>1</v>
      </c>
      <c r="D380" s="278" t="s">
        <v>260</v>
      </c>
      <c r="E380" s="281" t="n">
        <v>0</v>
      </c>
      <c r="F380" s="279" t="n">
        <f aca="false">C380*E380</f>
        <v>0</v>
      </c>
    </row>
    <row r="381" customFormat="false" ht="12.75" hidden="false" customHeight="false" outlineLevel="0" collapsed="false">
      <c r="A381" s="273"/>
      <c r="B381" s="280" t="s">
        <v>288</v>
      </c>
      <c r="C381" s="278" t="n">
        <v>11</v>
      </c>
      <c r="D381" s="278" t="s">
        <v>86</v>
      </c>
      <c r="E381" s="281" t="n">
        <v>0</v>
      </c>
      <c r="F381" s="279" t="n">
        <f aca="false">C381*E381</f>
        <v>0</v>
      </c>
    </row>
    <row r="382" customFormat="false" ht="12.75" hidden="false" customHeight="false" outlineLevel="0" collapsed="false">
      <c r="A382" s="273"/>
      <c r="B382" s="280" t="s">
        <v>289</v>
      </c>
      <c r="C382" s="278" t="n">
        <v>11</v>
      </c>
      <c r="D382" s="278" t="s">
        <v>86</v>
      </c>
      <c r="E382" s="281" t="n">
        <v>0</v>
      </c>
      <c r="F382" s="279" t="n">
        <f aca="false">C382*E382</f>
        <v>0</v>
      </c>
    </row>
    <row r="383" customFormat="false" ht="12.75" hidden="false" customHeight="false" outlineLevel="0" collapsed="false">
      <c r="A383" s="273"/>
      <c r="B383" s="280" t="s">
        <v>291</v>
      </c>
      <c r="C383" s="278" t="n">
        <v>135</v>
      </c>
      <c r="D383" s="278" t="s">
        <v>119</v>
      </c>
      <c r="E383" s="281" t="n">
        <v>0</v>
      </c>
      <c r="F383" s="279" t="n">
        <f aca="false">C383*E383</f>
        <v>0</v>
      </c>
    </row>
    <row r="384" customFormat="false" ht="12.75" hidden="false" customHeight="false" outlineLevel="0" collapsed="false">
      <c r="A384" s="273"/>
      <c r="B384" s="280" t="s">
        <v>292</v>
      </c>
      <c r="C384" s="278" t="n">
        <v>185</v>
      </c>
      <c r="D384" s="278" t="s">
        <v>119</v>
      </c>
      <c r="E384" s="281" t="n">
        <v>0</v>
      </c>
      <c r="F384" s="279" t="n">
        <f aca="false">C384*E384</f>
        <v>0</v>
      </c>
    </row>
    <row r="385" customFormat="false" ht="12.75" hidden="false" customHeight="false" outlineLevel="0" collapsed="false">
      <c r="A385" s="273"/>
      <c r="B385" s="280" t="s">
        <v>364</v>
      </c>
      <c r="C385" s="278" t="n">
        <v>1</v>
      </c>
      <c r="D385" s="278" t="s">
        <v>86</v>
      </c>
      <c r="E385" s="281" t="n">
        <v>0</v>
      </c>
      <c r="F385" s="279" t="n">
        <f aca="false">C385*E385</f>
        <v>0</v>
      </c>
    </row>
    <row r="386" customFormat="false" ht="12.75" hidden="false" customHeight="false" outlineLevel="0" collapsed="false">
      <c r="A386" s="273"/>
      <c r="B386" s="280" t="s">
        <v>365</v>
      </c>
      <c r="C386" s="278" t="n">
        <v>8</v>
      </c>
      <c r="D386" s="278" t="s">
        <v>119</v>
      </c>
      <c r="E386" s="281" t="n">
        <v>0</v>
      </c>
      <c r="F386" s="279" t="n">
        <f aca="false">C386*E386</f>
        <v>0</v>
      </c>
    </row>
    <row r="387" customFormat="false" ht="12.75" hidden="false" customHeight="false" outlineLevel="0" collapsed="false">
      <c r="A387" s="273"/>
      <c r="B387" s="280" t="s">
        <v>366</v>
      </c>
      <c r="C387" s="278" t="n">
        <v>60</v>
      </c>
      <c r="D387" s="278" t="s">
        <v>86</v>
      </c>
      <c r="E387" s="281" t="n">
        <v>0</v>
      </c>
      <c r="F387" s="279" t="n">
        <f aca="false">C387*E387</f>
        <v>0</v>
      </c>
    </row>
    <row r="388" customFormat="false" ht="12.75" hidden="false" customHeight="false" outlineLevel="0" collapsed="false">
      <c r="A388" s="273"/>
      <c r="B388" s="280" t="s">
        <v>287</v>
      </c>
      <c r="C388" s="278" t="n">
        <v>110</v>
      </c>
      <c r="D388" s="278" t="s">
        <v>119</v>
      </c>
      <c r="E388" s="281" t="n">
        <v>0</v>
      </c>
      <c r="F388" s="279" t="n">
        <f aca="false">C388*E388</f>
        <v>0</v>
      </c>
    </row>
    <row r="389" customFormat="false" ht="12.75" hidden="false" customHeight="false" outlineLevel="0" collapsed="false">
      <c r="A389" s="273"/>
      <c r="B389" s="280" t="s">
        <v>293</v>
      </c>
      <c r="C389" s="278" t="n">
        <v>1</v>
      </c>
      <c r="D389" s="278" t="s">
        <v>260</v>
      </c>
      <c r="E389" s="281" t="n">
        <v>0</v>
      </c>
      <c r="F389" s="279" t="n">
        <f aca="false">C389*E389</f>
        <v>0</v>
      </c>
    </row>
    <row r="390" customFormat="false" ht="12.75" hidden="false" customHeight="false" outlineLevel="0" collapsed="false">
      <c r="A390" s="265"/>
      <c r="B390" s="282" t="s">
        <v>241</v>
      </c>
      <c r="C390" s="283"/>
      <c r="D390" s="283"/>
      <c r="E390" s="283"/>
      <c r="F390" s="284" t="n">
        <f aca="false">SUM(F374:F389)</f>
        <v>0</v>
      </c>
    </row>
    <row r="391" customFormat="false" ht="12.75" hidden="false" customHeight="false" outlineLevel="0" collapsed="false">
      <c r="A391" s="270"/>
      <c r="B391" s="270"/>
      <c r="C391" s="270"/>
      <c r="D391" s="270"/>
      <c r="E391" s="270"/>
      <c r="F391" s="270"/>
    </row>
    <row r="392" customFormat="false" ht="12.75" hidden="false" customHeight="false" outlineLevel="0" collapsed="false">
      <c r="A392" s="271"/>
      <c r="B392" s="272" t="s">
        <v>232</v>
      </c>
      <c r="C392" s="271"/>
      <c r="D392" s="271"/>
      <c r="E392" s="271"/>
      <c r="F392" s="271"/>
    </row>
    <row r="393" customFormat="false" ht="12.75" hidden="false" customHeight="false" outlineLevel="0" collapsed="false">
      <c r="B393" s="222"/>
      <c r="C393" s="222"/>
      <c r="D393" s="222"/>
      <c r="E393" s="222"/>
      <c r="F393" s="222"/>
    </row>
    <row r="394" customFormat="false" ht="12.75" hidden="false" customHeight="false" outlineLevel="0" collapsed="false">
      <c r="A394" s="273"/>
      <c r="B394" s="274" t="s">
        <v>238</v>
      </c>
      <c r="C394" s="275" t="s">
        <v>239</v>
      </c>
      <c r="D394" s="275" t="s">
        <v>73</v>
      </c>
      <c r="E394" s="276" t="s">
        <v>240</v>
      </c>
      <c r="F394" s="276" t="s">
        <v>241</v>
      </c>
    </row>
    <row r="395" customFormat="false" ht="12.75" hidden="false" customHeight="false" outlineLevel="0" collapsed="false">
      <c r="A395" s="273"/>
      <c r="B395" s="280" t="s">
        <v>261</v>
      </c>
      <c r="C395" s="278" t="n">
        <v>1</v>
      </c>
      <c r="D395" s="278" t="s">
        <v>260</v>
      </c>
      <c r="E395" s="281" t="n">
        <v>0</v>
      </c>
      <c r="F395" s="279" t="n">
        <f aca="false">C395*E395</f>
        <v>0</v>
      </c>
    </row>
    <row r="396" customFormat="false" ht="12.75" hidden="false" customHeight="false" outlineLevel="0" collapsed="false">
      <c r="A396" s="265"/>
      <c r="B396" s="282" t="s">
        <v>241</v>
      </c>
      <c r="C396" s="283"/>
      <c r="D396" s="283"/>
      <c r="E396" s="283"/>
      <c r="F396" s="284" t="n">
        <f aca="false">SUM(F395)</f>
        <v>0</v>
      </c>
    </row>
    <row r="397" customFormat="false" ht="12.75" hidden="false" customHeight="false" outlineLevel="0" collapsed="false">
      <c r="A397" s="270"/>
      <c r="B397" s="270"/>
      <c r="C397" s="270"/>
      <c r="D397" s="270"/>
      <c r="E397" s="270"/>
      <c r="F397" s="270"/>
    </row>
    <row r="398" customFormat="false" ht="12.75" hidden="false" customHeight="false" outlineLevel="0" collapsed="false">
      <c r="A398" s="271"/>
      <c r="B398" s="272" t="s">
        <v>295</v>
      </c>
      <c r="C398" s="271"/>
      <c r="D398" s="271"/>
      <c r="E398" s="271"/>
      <c r="F398" s="271"/>
    </row>
    <row r="399" customFormat="false" ht="12.75" hidden="false" customHeight="false" outlineLevel="0" collapsed="false">
      <c r="B399" s="222"/>
      <c r="C399" s="222"/>
      <c r="D399" s="222"/>
      <c r="E399" s="222"/>
      <c r="F399" s="222"/>
    </row>
    <row r="400" customFormat="false" ht="12.75" hidden="false" customHeight="false" outlineLevel="0" collapsed="false">
      <c r="A400" s="273"/>
      <c r="B400" s="274" t="s">
        <v>238</v>
      </c>
      <c r="C400" s="275" t="s">
        <v>239</v>
      </c>
      <c r="D400" s="275" t="s">
        <v>73</v>
      </c>
      <c r="E400" s="276" t="s">
        <v>240</v>
      </c>
      <c r="F400" s="276" t="s">
        <v>241</v>
      </c>
    </row>
    <row r="401" customFormat="false" ht="12.75" hidden="false" customHeight="false" outlineLevel="0" collapsed="false">
      <c r="A401" s="273"/>
      <c r="B401" s="280" t="s">
        <v>367</v>
      </c>
      <c r="C401" s="278" t="n">
        <v>1</v>
      </c>
      <c r="D401" s="278" t="s">
        <v>260</v>
      </c>
      <c r="E401" s="281" t="n">
        <v>0</v>
      </c>
      <c r="F401" s="279" t="n">
        <f aca="false">C401*E401</f>
        <v>0</v>
      </c>
    </row>
    <row r="402" customFormat="false" ht="12.75" hidden="false" customHeight="false" outlineLevel="0" collapsed="false">
      <c r="A402" s="265"/>
      <c r="B402" s="282" t="s">
        <v>241</v>
      </c>
      <c r="C402" s="283"/>
      <c r="D402" s="283"/>
      <c r="E402" s="283"/>
      <c r="F402" s="284" t="n">
        <f aca="false">SUM(F401)</f>
        <v>0</v>
      </c>
    </row>
    <row r="403" customFormat="false" ht="12.75" hidden="false" customHeight="false" outlineLevel="0" collapsed="false">
      <c r="A403" s="270"/>
      <c r="B403" s="270"/>
      <c r="C403" s="270"/>
      <c r="D403" s="270"/>
      <c r="E403" s="270"/>
      <c r="F403" s="270"/>
    </row>
    <row r="404" customFormat="false" ht="12.75" hidden="false" customHeight="false" outlineLevel="0" collapsed="false">
      <c r="A404" s="271"/>
      <c r="B404" s="272" t="s">
        <v>234</v>
      </c>
      <c r="C404" s="271"/>
      <c r="D404" s="271"/>
      <c r="E404" s="271"/>
      <c r="F404" s="271"/>
    </row>
    <row r="405" customFormat="false" ht="12.75" hidden="false" customHeight="false" outlineLevel="0" collapsed="false">
      <c r="B405" s="222"/>
      <c r="C405" s="222"/>
      <c r="D405" s="222"/>
      <c r="E405" s="222"/>
      <c r="F405" s="222"/>
    </row>
    <row r="406" customFormat="false" ht="12.75" hidden="false" customHeight="false" outlineLevel="0" collapsed="false">
      <c r="A406" s="273"/>
      <c r="B406" s="274" t="s">
        <v>238</v>
      </c>
      <c r="C406" s="275" t="s">
        <v>239</v>
      </c>
      <c r="D406" s="275" t="s">
        <v>73</v>
      </c>
      <c r="E406" s="276" t="s">
        <v>240</v>
      </c>
      <c r="F406" s="276" t="s">
        <v>241</v>
      </c>
    </row>
    <row r="407" customFormat="false" ht="12.75" hidden="false" customHeight="false" outlineLevel="0" collapsed="false">
      <c r="A407" s="273"/>
      <c r="B407" s="280" t="s">
        <v>297</v>
      </c>
      <c r="C407" s="278" t="n">
        <v>8</v>
      </c>
      <c r="D407" s="278" t="s">
        <v>266</v>
      </c>
      <c r="E407" s="281" t="n">
        <v>0</v>
      </c>
      <c r="F407" s="279" t="n">
        <f aca="false">C407*E407</f>
        <v>0</v>
      </c>
    </row>
    <row r="408" customFormat="false" ht="12.75" hidden="false" customHeight="false" outlineLevel="0" collapsed="false">
      <c r="A408" s="273"/>
      <c r="B408" s="280" t="s">
        <v>298</v>
      </c>
      <c r="C408" s="278" t="n">
        <v>6</v>
      </c>
      <c r="D408" s="278" t="s">
        <v>266</v>
      </c>
      <c r="E408" s="281" t="n">
        <v>0</v>
      </c>
      <c r="F408" s="279" t="n">
        <f aca="false">C408*E408</f>
        <v>0</v>
      </c>
    </row>
    <row r="409" customFormat="false" ht="12.75" hidden="false" customHeight="false" outlineLevel="0" collapsed="false">
      <c r="A409" s="273"/>
      <c r="B409" s="280" t="s">
        <v>265</v>
      </c>
      <c r="C409" s="278" t="n">
        <v>12</v>
      </c>
      <c r="D409" s="278" t="s">
        <v>266</v>
      </c>
      <c r="E409" s="281" t="n">
        <v>0</v>
      </c>
      <c r="F409" s="279" t="n">
        <f aca="false">C409*E409</f>
        <v>0</v>
      </c>
    </row>
    <row r="410" customFormat="false" ht="12.75" hidden="false" customHeight="false" outlineLevel="0" collapsed="false">
      <c r="A410" s="265"/>
      <c r="B410" s="282" t="s">
        <v>241</v>
      </c>
      <c r="C410" s="283"/>
      <c r="D410" s="283"/>
      <c r="E410" s="283"/>
      <c r="F410" s="284" t="n">
        <f aca="false">SUM(F407:F409)</f>
        <v>0</v>
      </c>
    </row>
    <row r="411" customFormat="false" ht="12.75" hidden="false" customHeight="false" outlineLevel="0" collapsed="false">
      <c r="A411" s="270"/>
      <c r="B411" s="270"/>
      <c r="C411" s="270"/>
      <c r="D411" s="270"/>
      <c r="E411" s="270"/>
      <c r="F411" s="270"/>
    </row>
    <row r="412" customFormat="false" ht="12.75" hidden="false" customHeight="false" outlineLevel="0" collapsed="false">
      <c r="A412" s="271"/>
      <c r="B412" s="272" t="s">
        <v>300</v>
      </c>
      <c r="C412" s="271"/>
      <c r="D412" s="271"/>
      <c r="E412" s="271"/>
      <c r="F412" s="271"/>
    </row>
    <row r="413" customFormat="false" ht="12.75" hidden="false" customHeight="false" outlineLevel="0" collapsed="false">
      <c r="B413" s="222"/>
      <c r="C413" s="222"/>
      <c r="D413" s="222"/>
      <c r="E413" s="222"/>
      <c r="F413" s="222"/>
    </row>
    <row r="414" customFormat="false" ht="12.75" hidden="false" customHeight="false" outlineLevel="0" collapsed="false">
      <c r="A414" s="273"/>
      <c r="B414" s="274" t="s">
        <v>238</v>
      </c>
      <c r="C414" s="275" t="s">
        <v>239</v>
      </c>
      <c r="D414" s="275" t="s">
        <v>73</v>
      </c>
      <c r="E414" s="276" t="s">
        <v>240</v>
      </c>
      <c r="F414" s="276" t="s">
        <v>241</v>
      </c>
    </row>
    <row r="415" customFormat="false" ht="12.75" hidden="false" customHeight="false" outlineLevel="0" collapsed="false">
      <c r="A415" s="273"/>
      <c r="B415" s="280" t="s">
        <v>368</v>
      </c>
      <c r="C415" s="278" t="n">
        <v>6</v>
      </c>
      <c r="D415" s="278" t="s">
        <v>266</v>
      </c>
      <c r="E415" s="281" t="n">
        <v>0</v>
      </c>
      <c r="F415" s="279" t="n">
        <f aca="false">C415*E415</f>
        <v>0</v>
      </c>
    </row>
    <row r="416" customFormat="false" ht="12.75" hidden="false" customHeight="false" outlineLevel="0" collapsed="false">
      <c r="A416" s="273"/>
      <c r="B416" s="280" t="s">
        <v>302</v>
      </c>
      <c r="C416" s="278" t="n">
        <v>2</v>
      </c>
      <c r="D416" s="278" t="s">
        <v>266</v>
      </c>
      <c r="E416" s="281" t="n">
        <v>0</v>
      </c>
      <c r="F416" s="279" t="n">
        <f aca="false">C416*E416</f>
        <v>0</v>
      </c>
    </row>
    <row r="417" customFormat="false" ht="12.75" hidden="false" customHeight="false" outlineLevel="0" collapsed="false">
      <c r="A417" s="265"/>
      <c r="B417" s="282" t="s">
        <v>241</v>
      </c>
      <c r="C417" s="283"/>
      <c r="D417" s="283"/>
      <c r="E417" s="283"/>
      <c r="F417" s="284" t="n">
        <f aca="false">SUM(F415:F416)</f>
        <v>0</v>
      </c>
    </row>
    <row r="419" customFormat="false" ht="12.75" hidden="false" customHeight="false" outlineLevel="0" collapsed="false">
      <c r="A419" s="271"/>
      <c r="B419" s="272" t="s">
        <v>267</v>
      </c>
      <c r="C419" s="271"/>
      <c r="D419" s="271"/>
      <c r="E419" s="271"/>
      <c r="F419" s="271"/>
    </row>
    <row r="420" customFormat="false" ht="12.75" hidden="false" customHeight="false" outlineLevel="0" collapsed="false">
      <c r="B420" s="222"/>
      <c r="C420" s="222"/>
      <c r="D420" s="222"/>
      <c r="E420" s="222"/>
      <c r="F420" s="222"/>
    </row>
    <row r="421" customFormat="false" ht="12.75" hidden="false" customHeight="false" outlineLevel="0" collapsed="false">
      <c r="A421" s="273"/>
      <c r="B421" s="274" t="s">
        <v>238</v>
      </c>
      <c r="C421" s="275" t="s">
        <v>239</v>
      </c>
      <c r="D421" s="275" t="s">
        <v>73</v>
      </c>
      <c r="E421" s="276" t="s">
        <v>240</v>
      </c>
      <c r="F421" s="276" t="s">
        <v>241</v>
      </c>
    </row>
    <row r="422" customFormat="false" ht="12.75" hidden="false" customHeight="false" outlineLevel="0" collapsed="false">
      <c r="A422" s="273"/>
      <c r="B422" s="243" t="s">
        <v>235</v>
      </c>
      <c r="C422" s="278" t="n">
        <v>1</v>
      </c>
      <c r="D422" s="278" t="s">
        <v>260</v>
      </c>
      <c r="E422" s="281" t="n">
        <v>0</v>
      </c>
      <c r="F422" s="279" t="n">
        <f aca="false">C422*E422</f>
        <v>0</v>
      </c>
    </row>
    <row r="423" customFormat="false" ht="12.75" hidden="false" customHeight="false" outlineLevel="0" collapsed="false">
      <c r="A423" s="265"/>
      <c r="B423" s="282" t="s">
        <v>241</v>
      </c>
      <c r="C423" s="283"/>
      <c r="D423" s="283"/>
      <c r="E423" s="283"/>
      <c r="F423" s="284" t="n">
        <f aca="false">SUM(F422)</f>
        <v>0</v>
      </c>
    </row>
    <row r="427" customFormat="false" ht="12.75" hidden="false" customHeight="false" outlineLevel="0" collapsed="false">
      <c r="A427" s="242"/>
      <c r="B427" s="245"/>
      <c r="D427" s="233"/>
      <c r="E427" s="233"/>
      <c r="F427" s="233"/>
    </row>
    <row r="428" customFormat="false" ht="12.75" hidden="false" customHeight="false" outlineLevel="0" collapsed="false">
      <c r="A428" s="242"/>
      <c r="D428" s="233"/>
      <c r="E428" s="238" t="s">
        <v>227</v>
      </c>
      <c r="F428" s="238" t="s">
        <v>369</v>
      </c>
    </row>
    <row r="429" customFormat="false" ht="18.75" hidden="false" customHeight="false" outlineLevel="0" collapsed="false">
      <c r="A429" s="258" t="s">
        <v>204</v>
      </c>
      <c r="B429" s="259" t="s">
        <v>223</v>
      </c>
      <c r="C429" s="260"/>
      <c r="D429" s="261"/>
      <c r="E429" s="260"/>
      <c r="F429" s="260"/>
    </row>
    <row r="430" customFormat="false" ht="12.75" hidden="false" customHeight="false" outlineLevel="0" collapsed="false">
      <c r="A430" s="239"/>
      <c r="B430" s="222"/>
      <c r="C430" s="222"/>
      <c r="D430" s="222"/>
      <c r="E430" s="222"/>
      <c r="F430" s="222"/>
    </row>
    <row r="431" customFormat="false" ht="12.75" hidden="false" customHeight="false" outlineLevel="0" collapsed="false">
      <c r="A431" s="262"/>
    </row>
    <row r="432" customFormat="false" ht="15.75" hidden="false" customHeight="false" outlineLevel="0" collapsed="false">
      <c r="A432" s="263" t="s">
        <v>229</v>
      </c>
      <c r="B432" s="263"/>
      <c r="C432" s="263"/>
      <c r="D432" s="263"/>
      <c r="E432" s="263"/>
      <c r="F432" s="263"/>
    </row>
    <row r="433" customFormat="false" ht="12.75" hidden="false" customHeight="false" outlineLevel="0" collapsed="false">
      <c r="A433" s="243"/>
      <c r="B433" s="243" t="s">
        <v>230</v>
      </c>
      <c r="C433" s="243"/>
      <c r="D433" s="243"/>
      <c r="E433" s="243"/>
      <c r="F433" s="264" t="n">
        <f aca="false">F458</f>
        <v>0</v>
      </c>
    </row>
    <row r="434" customFormat="false" ht="12.75" hidden="false" customHeight="false" outlineLevel="0" collapsed="false">
      <c r="A434" s="243"/>
      <c r="B434" s="243" t="s">
        <v>231</v>
      </c>
      <c r="C434" s="243"/>
      <c r="D434" s="243"/>
      <c r="E434" s="243"/>
      <c r="F434" s="264" t="n">
        <f aca="false">F470</f>
        <v>0</v>
      </c>
    </row>
    <row r="435" customFormat="false" ht="12.75" hidden="false" customHeight="false" outlineLevel="0" collapsed="false">
      <c r="A435" s="243"/>
      <c r="B435" s="243" t="s">
        <v>232</v>
      </c>
      <c r="C435" s="243"/>
      <c r="D435" s="243"/>
      <c r="E435" s="243"/>
      <c r="F435" s="264" t="n">
        <f aca="false">F476</f>
        <v>0</v>
      </c>
    </row>
    <row r="436" customFormat="false" ht="12.75" hidden="false" customHeight="false" outlineLevel="0" collapsed="false">
      <c r="A436" s="243"/>
      <c r="B436" s="243" t="s">
        <v>233</v>
      </c>
      <c r="C436" s="243"/>
      <c r="D436" s="243"/>
      <c r="E436" s="243"/>
      <c r="F436" s="264" t="n">
        <f aca="false">F490</f>
        <v>0</v>
      </c>
    </row>
    <row r="437" customFormat="false" ht="12.75" hidden="false" customHeight="false" outlineLevel="0" collapsed="false">
      <c r="A437" s="243"/>
      <c r="B437" s="243" t="s">
        <v>234</v>
      </c>
      <c r="C437" s="243"/>
      <c r="D437" s="243"/>
      <c r="E437" s="243"/>
      <c r="F437" s="264" t="n">
        <f aca="false">F483</f>
        <v>0</v>
      </c>
    </row>
    <row r="438" customFormat="false" ht="12.75" hidden="false" customHeight="false" outlineLevel="0" collapsed="false">
      <c r="A438" s="243"/>
      <c r="B438" s="243" t="s">
        <v>267</v>
      </c>
      <c r="C438" s="243"/>
      <c r="D438" s="243"/>
      <c r="E438" s="243"/>
      <c r="F438" s="264" t="n">
        <f aca="false">F496</f>
        <v>0</v>
      </c>
    </row>
    <row r="439" customFormat="false" ht="13.5" hidden="false" customHeight="false" outlineLevel="0" collapsed="false">
      <c r="A439" s="265"/>
      <c r="B439" s="266" t="s">
        <v>236</v>
      </c>
      <c r="C439" s="267"/>
      <c r="D439" s="267"/>
      <c r="E439" s="268"/>
      <c r="F439" s="269" t="n">
        <f aca="false">SUM(F433:F438)</f>
        <v>0</v>
      </c>
    </row>
    <row r="441" customFormat="false" ht="15.75" hidden="false" customHeight="false" outlineLevel="0" collapsed="false">
      <c r="A441" s="263" t="s">
        <v>237</v>
      </c>
      <c r="B441" s="263"/>
      <c r="C441" s="263"/>
      <c r="D441" s="263"/>
      <c r="E441" s="263"/>
      <c r="F441" s="263"/>
    </row>
    <row r="442" customFormat="false" ht="12.75" hidden="false" customHeight="false" outlineLevel="0" collapsed="false">
      <c r="A442" s="270"/>
      <c r="B442" s="270"/>
      <c r="C442" s="270"/>
      <c r="D442" s="270"/>
      <c r="E442" s="270"/>
      <c r="F442" s="270"/>
    </row>
    <row r="443" customFormat="false" ht="12.75" hidden="false" customHeight="false" outlineLevel="0" collapsed="false">
      <c r="A443" s="271"/>
      <c r="B443" s="272" t="s">
        <v>230</v>
      </c>
      <c r="C443" s="271"/>
      <c r="D443" s="271"/>
      <c r="E443" s="271"/>
      <c r="F443" s="271"/>
    </row>
    <row r="444" customFormat="false" ht="12.75" hidden="false" customHeight="false" outlineLevel="0" collapsed="false">
      <c r="B444" s="222"/>
      <c r="C444" s="222"/>
      <c r="D444" s="222"/>
      <c r="E444" s="222"/>
      <c r="F444" s="222"/>
    </row>
    <row r="445" customFormat="false" ht="12.75" hidden="false" customHeight="false" outlineLevel="0" collapsed="false">
      <c r="A445" s="273"/>
      <c r="B445" s="274" t="s">
        <v>238</v>
      </c>
      <c r="C445" s="275" t="s">
        <v>239</v>
      </c>
      <c r="D445" s="275" t="s">
        <v>73</v>
      </c>
      <c r="E445" s="276" t="s">
        <v>240</v>
      </c>
      <c r="F445" s="276" t="s">
        <v>241</v>
      </c>
    </row>
    <row r="446" customFormat="false" ht="12.75" hidden="false" customHeight="false" outlineLevel="0" collapsed="false">
      <c r="A446" s="273"/>
      <c r="B446" s="280" t="s">
        <v>279</v>
      </c>
      <c r="C446" s="278" t="n">
        <v>2</v>
      </c>
      <c r="D446" s="278" t="s">
        <v>86</v>
      </c>
      <c r="E446" s="281" t="n">
        <v>0</v>
      </c>
      <c r="F446" s="279" t="n">
        <f aca="false">C446*E446</f>
        <v>0</v>
      </c>
    </row>
    <row r="447" customFormat="false" ht="12.75" hidden="false" customHeight="false" outlineLevel="0" collapsed="false">
      <c r="A447" s="273"/>
      <c r="B447" s="280" t="s">
        <v>280</v>
      </c>
      <c r="C447" s="278" t="n">
        <v>2</v>
      </c>
      <c r="D447" s="278" t="s">
        <v>86</v>
      </c>
      <c r="E447" s="281" t="n">
        <v>0</v>
      </c>
      <c r="F447" s="279" t="n">
        <f aca="false">C447*E447</f>
        <v>0</v>
      </c>
    </row>
    <row r="448" customFormat="false" ht="12.75" hidden="false" customHeight="false" outlineLevel="0" collapsed="false">
      <c r="A448" s="273"/>
      <c r="B448" s="280" t="s">
        <v>282</v>
      </c>
      <c r="C448" s="278" t="n">
        <v>1020</v>
      </c>
      <c r="D448" s="278" t="s">
        <v>119</v>
      </c>
      <c r="E448" s="281" t="n">
        <v>0</v>
      </c>
      <c r="F448" s="279" t="n">
        <f aca="false">C448*E448</f>
        <v>0</v>
      </c>
    </row>
    <row r="449" customFormat="false" ht="12.75" hidden="false" customHeight="false" outlineLevel="0" collapsed="false">
      <c r="A449" s="273"/>
      <c r="B449" s="280" t="s">
        <v>290</v>
      </c>
      <c r="C449" s="278" t="n">
        <v>34</v>
      </c>
      <c r="D449" s="278" t="s">
        <v>86</v>
      </c>
      <c r="E449" s="281" t="n">
        <v>0</v>
      </c>
      <c r="F449" s="279" t="n">
        <f aca="false">C449*E449</f>
        <v>0</v>
      </c>
    </row>
    <row r="450" customFormat="false" ht="12.75" hidden="false" customHeight="false" outlineLevel="0" collapsed="false">
      <c r="A450" s="273"/>
      <c r="B450" s="280" t="s">
        <v>284</v>
      </c>
      <c r="C450" s="278" t="n">
        <v>136</v>
      </c>
      <c r="D450" s="278" t="s">
        <v>86</v>
      </c>
      <c r="E450" s="281" t="n">
        <v>0</v>
      </c>
      <c r="F450" s="279" t="n">
        <f aca="false">C450*E450</f>
        <v>0</v>
      </c>
    </row>
    <row r="451" customFormat="false" ht="12.75" hidden="false" customHeight="false" outlineLevel="0" collapsed="false">
      <c r="A451" s="273"/>
      <c r="B451" s="280" t="s">
        <v>370</v>
      </c>
      <c r="C451" s="278" t="n">
        <v>11</v>
      </c>
      <c r="D451" s="278" t="s">
        <v>86</v>
      </c>
      <c r="E451" s="281" t="n">
        <v>0</v>
      </c>
      <c r="F451" s="279" t="n">
        <f aca="false">C451*E451</f>
        <v>0</v>
      </c>
    </row>
    <row r="452" customFormat="false" ht="12.75" hidden="false" customHeight="false" outlineLevel="0" collapsed="false">
      <c r="A452" s="273"/>
      <c r="B452" s="280" t="s">
        <v>371</v>
      </c>
      <c r="C452" s="278" t="n">
        <v>12</v>
      </c>
      <c r="D452" s="278" t="s">
        <v>86</v>
      </c>
      <c r="E452" s="281" t="n">
        <v>0</v>
      </c>
      <c r="F452" s="279" t="n">
        <f aca="false">C452*E452</f>
        <v>0</v>
      </c>
    </row>
    <row r="453" customFormat="false" ht="12.75" hidden="false" customHeight="false" outlineLevel="0" collapsed="false">
      <c r="A453" s="273"/>
      <c r="B453" s="280" t="s">
        <v>288</v>
      </c>
      <c r="C453" s="278" t="n">
        <v>11</v>
      </c>
      <c r="D453" s="278" t="s">
        <v>86</v>
      </c>
      <c r="E453" s="281" t="n">
        <v>0</v>
      </c>
      <c r="F453" s="279" t="n">
        <f aca="false">C453*E453</f>
        <v>0</v>
      </c>
    </row>
    <row r="454" customFormat="false" ht="12.75" hidden="false" customHeight="false" outlineLevel="0" collapsed="false">
      <c r="A454" s="273"/>
      <c r="B454" s="280" t="s">
        <v>372</v>
      </c>
      <c r="C454" s="278" t="n">
        <v>34</v>
      </c>
      <c r="D454" s="278" t="s">
        <v>86</v>
      </c>
      <c r="E454" s="281" t="n">
        <v>0</v>
      </c>
      <c r="F454" s="279" t="n">
        <f aca="false">C454*E454</f>
        <v>0</v>
      </c>
    </row>
    <row r="455" customFormat="false" ht="12.75" hidden="false" customHeight="false" outlineLevel="0" collapsed="false">
      <c r="A455" s="273"/>
      <c r="B455" s="280" t="s">
        <v>373</v>
      </c>
      <c r="C455" s="278" t="n">
        <v>2</v>
      </c>
      <c r="D455" s="278" t="s">
        <v>86</v>
      </c>
      <c r="E455" s="281" t="n">
        <v>0</v>
      </c>
      <c r="F455" s="279" t="n">
        <f aca="false">C455*E455</f>
        <v>0</v>
      </c>
    </row>
    <row r="456" customFormat="false" ht="12.75" hidden="false" customHeight="false" outlineLevel="0" collapsed="false">
      <c r="A456" s="273"/>
      <c r="B456" s="280" t="s">
        <v>374</v>
      </c>
      <c r="C456" s="278" t="n">
        <v>1</v>
      </c>
      <c r="D456" s="278" t="s">
        <v>86</v>
      </c>
      <c r="E456" s="281" t="n">
        <v>0</v>
      </c>
      <c r="F456" s="279" t="n">
        <f aca="false">C456*E456</f>
        <v>0</v>
      </c>
    </row>
    <row r="457" customFormat="false" ht="12.75" hidden="false" customHeight="false" outlineLevel="0" collapsed="false">
      <c r="A457" s="273"/>
      <c r="B457" s="280" t="s">
        <v>259</v>
      </c>
      <c r="C457" s="278" t="n">
        <v>1</v>
      </c>
      <c r="D457" s="278" t="s">
        <v>260</v>
      </c>
      <c r="E457" s="281" t="n">
        <v>0</v>
      </c>
      <c r="F457" s="279" t="n">
        <f aca="false">C457*E457</f>
        <v>0</v>
      </c>
    </row>
    <row r="458" customFormat="false" ht="12.75" hidden="false" customHeight="false" outlineLevel="0" collapsed="false">
      <c r="A458" s="265"/>
      <c r="B458" s="282" t="s">
        <v>241</v>
      </c>
      <c r="C458" s="283"/>
      <c r="D458" s="283"/>
      <c r="E458" s="283"/>
      <c r="F458" s="284" t="n">
        <f aca="false">SUM(F446:F457)</f>
        <v>0</v>
      </c>
    </row>
    <row r="459" customFormat="false" ht="12.75" hidden="false" customHeight="false" outlineLevel="0" collapsed="false">
      <c r="A459" s="270"/>
      <c r="B459" s="270"/>
      <c r="C459" s="270"/>
      <c r="D459" s="270"/>
      <c r="E459" s="270"/>
      <c r="F459" s="270"/>
    </row>
    <row r="460" customFormat="false" ht="12.75" hidden="false" customHeight="false" outlineLevel="0" collapsed="false">
      <c r="A460" s="271"/>
      <c r="B460" s="272" t="s">
        <v>231</v>
      </c>
      <c r="C460" s="271"/>
      <c r="D460" s="271"/>
      <c r="E460" s="271"/>
      <c r="F460" s="271"/>
    </row>
    <row r="461" customFormat="false" ht="12.75" hidden="false" customHeight="false" outlineLevel="0" collapsed="false">
      <c r="B461" s="222"/>
      <c r="C461" s="222"/>
      <c r="D461" s="222"/>
      <c r="E461" s="222"/>
      <c r="F461" s="222"/>
    </row>
    <row r="462" customFormat="false" ht="12.75" hidden="false" customHeight="false" outlineLevel="0" collapsed="false">
      <c r="A462" s="273"/>
      <c r="B462" s="274" t="s">
        <v>238</v>
      </c>
      <c r="C462" s="275" t="s">
        <v>239</v>
      </c>
      <c r="D462" s="275" t="s">
        <v>73</v>
      </c>
      <c r="E462" s="276" t="s">
        <v>240</v>
      </c>
      <c r="F462" s="276" t="s">
        <v>241</v>
      </c>
    </row>
    <row r="463" customFormat="false" ht="12.75" hidden="false" customHeight="false" outlineLevel="0" collapsed="false">
      <c r="A463" s="273"/>
      <c r="B463" s="280" t="s">
        <v>375</v>
      </c>
      <c r="C463" s="278" t="n">
        <v>32</v>
      </c>
      <c r="D463" s="278" t="s">
        <v>119</v>
      </c>
      <c r="E463" s="281" t="n">
        <v>0</v>
      </c>
      <c r="F463" s="279" t="n">
        <f aca="false">C463*E463</f>
        <v>0</v>
      </c>
    </row>
    <row r="464" customFormat="false" ht="12.75" hidden="false" customHeight="false" outlineLevel="0" collapsed="false">
      <c r="A464" s="273"/>
      <c r="B464" s="280" t="s">
        <v>376</v>
      </c>
      <c r="C464" s="278" t="n">
        <v>8</v>
      </c>
      <c r="D464" s="278" t="s">
        <v>86</v>
      </c>
      <c r="E464" s="281" t="n">
        <v>0</v>
      </c>
      <c r="F464" s="279" t="n">
        <f aca="false">C464*E464</f>
        <v>0</v>
      </c>
    </row>
    <row r="465" customFormat="false" ht="12.75" hidden="false" customHeight="false" outlineLevel="0" collapsed="false">
      <c r="A465" s="273"/>
      <c r="B465" s="280" t="s">
        <v>291</v>
      </c>
      <c r="C465" s="278" t="n">
        <v>20</v>
      </c>
      <c r="D465" s="278" t="s">
        <v>119</v>
      </c>
      <c r="E465" s="281" t="n">
        <v>0</v>
      </c>
      <c r="F465" s="279" t="n">
        <f aca="false">C465*E465</f>
        <v>0</v>
      </c>
    </row>
    <row r="466" customFormat="false" ht="12.75" hidden="false" customHeight="false" outlineLevel="0" collapsed="false">
      <c r="A466" s="273"/>
      <c r="B466" s="280" t="s">
        <v>377</v>
      </c>
      <c r="C466" s="278" t="n">
        <v>20</v>
      </c>
      <c r="D466" s="278" t="s">
        <v>86</v>
      </c>
      <c r="E466" s="281" t="n">
        <v>0</v>
      </c>
      <c r="F466" s="279" t="n">
        <f aca="false">C466*E466</f>
        <v>0</v>
      </c>
    </row>
    <row r="467" customFormat="false" ht="12.75" hidden="false" customHeight="false" outlineLevel="0" collapsed="false">
      <c r="A467" s="273"/>
      <c r="B467" s="280" t="s">
        <v>378</v>
      </c>
      <c r="C467" s="278" t="n">
        <v>5</v>
      </c>
      <c r="D467" s="278" t="s">
        <v>86</v>
      </c>
      <c r="E467" s="281" t="n">
        <v>0</v>
      </c>
      <c r="F467" s="279" t="n">
        <f aca="false">C467*E467</f>
        <v>0</v>
      </c>
    </row>
    <row r="468" customFormat="false" ht="12.75" hidden="false" customHeight="false" outlineLevel="0" collapsed="false">
      <c r="A468" s="273"/>
      <c r="B468" s="280" t="s">
        <v>292</v>
      </c>
      <c r="C468" s="278" t="n">
        <v>40</v>
      </c>
      <c r="D468" s="278" t="s">
        <v>119</v>
      </c>
      <c r="E468" s="281" t="n">
        <v>0</v>
      </c>
      <c r="F468" s="279" t="n">
        <f aca="false">C468*E468</f>
        <v>0</v>
      </c>
    </row>
    <row r="469" customFormat="false" ht="12.75" hidden="false" customHeight="false" outlineLevel="0" collapsed="false">
      <c r="A469" s="273"/>
      <c r="B469" s="280" t="s">
        <v>293</v>
      </c>
      <c r="C469" s="278" t="n">
        <v>1</v>
      </c>
      <c r="D469" s="278" t="s">
        <v>260</v>
      </c>
      <c r="E469" s="281" t="n">
        <v>0</v>
      </c>
      <c r="F469" s="279" t="n">
        <f aca="false">C469*E469</f>
        <v>0</v>
      </c>
    </row>
    <row r="470" customFormat="false" ht="12.75" hidden="false" customHeight="false" outlineLevel="0" collapsed="false">
      <c r="A470" s="265"/>
      <c r="B470" s="282" t="s">
        <v>241</v>
      </c>
      <c r="C470" s="283"/>
      <c r="D470" s="283"/>
      <c r="E470" s="283"/>
      <c r="F470" s="284" t="n">
        <f aca="false">SUM(F463:F469)</f>
        <v>0</v>
      </c>
    </row>
    <row r="471" customFormat="false" ht="12.75" hidden="false" customHeight="false" outlineLevel="0" collapsed="false">
      <c r="A471" s="270"/>
      <c r="B471" s="270"/>
      <c r="C471" s="270"/>
      <c r="D471" s="270"/>
      <c r="E471" s="270"/>
      <c r="F471" s="270"/>
    </row>
    <row r="472" customFormat="false" ht="12.75" hidden="false" customHeight="false" outlineLevel="0" collapsed="false">
      <c r="A472" s="271"/>
      <c r="B472" s="272" t="s">
        <v>232</v>
      </c>
      <c r="C472" s="271"/>
      <c r="D472" s="271"/>
      <c r="E472" s="271"/>
      <c r="F472" s="271"/>
    </row>
    <row r="473" customFormat="false" ht="12.75" hidden="false" customHeight="false" outlineLevel="0" collapsed="false">
      <c r="B473" s="222"/>
      <c r="C473" s="222"/>
      <c r="D473" s="222"/>
      <c r="E473" s="222"/>
      <c r="F473" s="222"/>
    </row>
    <row r="474" customFormat="false" ht="12.75" hidden="false" customHeight="false" outlineLevel="0" collapsed="false">
      <c r="A474" s="273"/>
      <c r="B474" s="274" t="s">
        <v>238</v>
      </c>
      <c r="C474" s="275" t="s">
        <v>239</v>
      </c>
      <c r="D474" s="275" t="s">
        <v>73</v>
      </c>
      <c r="E474" s="276" t="s">
        <v>240</v>
      </c>
      <c r="F474" s="276" t="s">
        <v>241</v>
      </c>
    </row>
    <row r="475" customFormat="false" ht="12.75" hidden="false" customHeight="false" outlineLevel="0" collapsed="false">
      <c r="A475" s="273"/>
      <c r="B475" s="280" t="s">
        <v>261</v>
      </c>
      <c r="C475" s="278" t="n">
        <v>1</v>
      </c>
      <c r="D475" s="278" t="s">
        <v>260</v>
      </c>
      <c r="E475" s="281" t="n">
        <v>0</v>
      </c>
      <c r="F475" s="279" t="n">
        <f aca="false">C475*E475</f>
        <v>0</v>
      </c>
    </row>
    <row r="476" customFormat="false" ht="12.75" hidden="false" customHeight="false" outlineLevel="0" collapsed="false">
      <c r="A476" s="265"/>
      <c r="B476" s="282" t="s">
        <v>241</v>
      </c>
      <c r="C476" s="283"/>
      <c r="D476" s="283"/>
      <c r="E476" s="283"/>
      <c r="F476" s="284" t="n">
        <f aca="false">SUM(F475)</f>
        <v>0</v>
      </c>
    </row>
    <row r="477" customFormat="false" ht="12.75" hidden="false" customHeight="false" outlineLevel="0" collapsed="false">
      <c r="A477" s="270"/>
      <c r="B477" s="270"/>
      <c r="C477" s="270"/>
      <c r="D477" s="270"/>
      <c r="E477" s="270"/>
      <c r="F477" s="270"/>
    </row>
    <row r="478" customFormat="false" ht="12.75" hidden="false" customHeight="false" outlineLevel="0" collapsed="false">
      <c r="A478" s="271"/>
      <c r="B478" s="272" t="s">
        <v>234</v>
      </c>
      <c r="C478" s="271"/>
      <c r="D478" s="271"/>
      <c r="E478" s="271"/>
      <c r="F478" s="271"/>
    </row>
    <row r="479" customFormat="false" ht="12.75" hidden="false" customHeight="false" outlineLevel="0" collapsed="false">
      <c r="B479" s="222"/>
      <c r="C479" s="222"/>
      <c r="D479" s="222"/>
      <c r="E479" s="222"/>
      <c r="F479" s="222"/>
    </row>
    <row r="480" customFormat="false" ht="12.75" hidden="false" customHeight="false" outlineLevel="0" collapsed="false">
      <c r="A480" s="273"/>
      <c r="B480" s="274" t="s">
        <v>238</v>
      </c>
      <c r="C480" s="275" t="s">
        <v>239</v>
      </c>
      <c r="D480" s="275" t="s">
        <v>73</v>
      </c>
      <c r="E480" s="276" t="s">
        <v>240</v>
      </c>
      <c r="F480" s="276" t="s">
        <v>241</v>
      </c>
    </row>
    <row r="481" customFormat="false" ht="12.75" hidden="false" customHeight="false" outlineLevel="0" collapsed="false">
      <c r="A481" s="273"/>
      <c r="B481" s="280" t="s">
        <v>379</v>
      </c>
      <c r="C481" s="278" t="n">
        <v>4</v>
      </c>
      <c r="D481" s="278" t="s">
        <v>266</v>
      </c>
      <c r="E481" s="281" t="n">
        <v>0</v>
      </c>
      <c r="F481" s="279" t="n">
        <f aca="false">C481*E481</f>
        <v>0</v>
      </c>
    </row>
    <row r="482" customFormat="false" ht="12.75" hidden="false" customHeight="false" outlineLevel="0" collapsed="false">
      <c r="A482" s="273"/>
      <c r="B482" s="280" t="s">
        <v>265</v>
      </c>
      <c r="C482" s="278" t="n">
        <v>8</v>
      </c>
      <c r="D482" s="278" t="s">
        <v>266</v>
      </c>
      <c r="E482" s="281" t="n">
        <v>0</v>
      </c>
      <c r="F482" s="279" t="n">
        <f aca="false">C482*E482</f>
        <v>0</v>
      </c>
    </row>
    <row r="483" customFormat="false" ht="12.75" hidden="false" customHeight="false" outlineLevel="0" collapsed="false">
      <c r="A483" s="265"/>
      <c r="B483" s="282" t="s">
        <v>241</v>
      </c>
      <c r="C483" s="283"/>
      <c r="D483" s="283"/>
      <c r="E483" s="283"/>
      <c r="F483" s="284" t="n">
        <f aca="false">SUM(F481:F482)</f>
        <v>0</v>
      </c>
    </row>
    <row r="484" customFormat="false" ht="12.75" hidden="false" customHeight="false" outlineLevel="0" collapsed="false">
      <c r="A484" s="270"/>
      <c r="B484" s="270"/>
      <c r="C484" s="270"/>
      <c r="D484" s="270"/>
      <c r="E484" s="270"/>
      <c r="F484" s="270"/>
    </row>
    <row r="485" customFormat="false" ht="12.75" hidden="false" customHeight="false" outlineLevel="0" collapsed="false">
      <c r="A485" s="271"/>
      <c r="B485" s="272" t="s">
        <v>295</v>
      </c>
      <c r="C485" s="271"/>
      <c r="D485" s="271"/>
      <c r="E485" s="271"/>
      <c r="F485" s="271"/>
    </row>
    <row r="486" customFormat="false" ht="12.75" hidden="false" customHeight="false" outlineLevel="0" collapsed="false">
      <c r="B486" s="222"/>
      <c r="C486" s="222"/>
      <c r="D486" s="222"/>
      <c r="E486" s="222"/>
      <c r="F486" s="222"/>
    </row>
    <row r="487" customFormat="false" ht="12.75" hidden="false" customHeight="false" outlineLevel="0" collapsed="false">
      <c r="A487" s="273"/>
      <c r="B487" s="274" t="s">
        <v>238</v>
      </c>
      <c r="C487" s="275" t="s">
        <v>239</v>
      </c>
      <c r="D487" s="275" t="s">
        <v>73</v>
      </c>
      <c r="E487" s="276" t="s">
        <v>240</v>
      </c>
      <c r="F487" s="276" t="s">
        <v>241</v>
      </c>
    </row>
    <row r="488" customFormat="false" ht="12.75" hidden="false" customHeight="false" outlineLevel="0" collapsed="false">
      <c r="A488" s="273"/>
      <c r="B488" s="280" t="s">
        <v>263</v>
      </c>
      <c r="C488" s="278" t="n">
        <v>34</v>
      </c>
      <c r="D488" s="278" t="s">
        <v>86</v>
      </c>
      <c r="E488" s="281" t="n">
        <v>0</v>
      </c>
      <c r="F488" s="279" t="n">
        <f aca="false">C488*E488</f>
        <v>0</v>
      </c>
    </row>
    <row r="489" customFormat="false" ht="12.75" hidden="false" customHeight="false" outlineLevel="0" collapsed="false">
      <c r="A489" s="273"/>
      <c r="B489" s="280" t="s">
        <v>264</v>
      </c>
      <c r="C489" s="278" t="n">
        <v>1</v>
      </c>
      <c r="D489" s="278" t="s">
        <v>260</v>
      </c>
      <c r="E489" s="281" t="n">
        <v>0</v>
      </c>
      <c r="F489" s="279" t="n">
        <f aca="false">C489*E489</f>
        <v>0</v>
      </c>
    </row>
    <row r="490" customFormat="false" ht="12.75" hidden="false" customHeight="false" outlineLevel="0" collapsed="false">
      <c r="A490" s="265"/>
      <c r="B490" s="282" t="s">
        <v>241</v>
      </c>
      <c r="C490" s="283"/>
      <c r="D490" s="283"/>
      <c r="E490" s="283"/>
      <c r="F490" s="284" t="n">
        <f aca="false">SUM(F488:F489)</f>
        <v>0</v>
      </c>
    </row>
    <row r="492" customFormat="false" ht="12.75" hidden="false" customHeight="false" outlineLevel="0" collapsed="false">
      <c r="A492" s="271"/>
      <c r="B492" s="272" t="s">
        <v>267</v>
      </c>
      <c r="C492" s="271"/>
      <c r="D492" s="271"/>
      <c r="E492" s="271"/>
      <c r="F492" s="271"/>
    </row>
    <row r="493" customFormat="false" ht="12.75" hidden="false" customHeight="false" outlineLevel="0" collapsed="false">
      <c r="B493" s="222"/>
      <c r="C493" s="222"/>
      <c r="D493" s="222"/>
      <c r="E493" s="222"/>
      <c r="F493" s="222"/>
    </row>
    <row r="494" customFormat="false" ht="12.75" hidden="false" customHeight="false" outlineLevel="0" collapsed="false">
      <c r="A494" s="273"/>
      <c r="B494" s="274" t="s">
        <v>238</v>
      </c>
      <c r="C494" s="275" t="s">
        <v>239</v>
      </c>
      <c r="D494" s="275" t="s">
        <v>73</v>
      </c>
      <c r="E494" s="276" t="s">
        <v>240</v>
      </c>
      <c r="F494" s="276" t="s">
        <v>241</v>
      </c>
    </row>
    <row r="495" customFormat="false" ht="12.75" hidden="false" customHeight="false" outlineLevel="0" collapsed="false">
      <c r="A495" s="273"/>
      <c r="B495" s="243" t="s">
        <v>235</v>
      </c>
      <c r="C495" s="278" t="n">
        <v>1</v>
      </c>
      <c r="D495" s="278" t="s">
        <v>260</v>
      </c>
      <c r="E495" s="281" t="n">
        <v>0</v>
      </c>
      <c r="F495" s="279" t="n">
        <f aca="false">C495*E495</f>
        <v>0</v>
      </c>
    </row>
    <row r="496" customFormat="false" ht="12.75" hidden="false" customHeight="false" outlineLevel="0" collapsed="false">
      <c r="A496" s="265"/>
      <c r="B496" s="282" t="s">
        <v>241</v>
      </c>
      <c r="C496" s="283"/>
      <c r="D496" s="283"/>
      <c r="E496" s="283"/>
      <c r="F496" s="284" t="n">
        <f aca="false">SUM(F495)</f>
        <v>0</v>
      </c>
    </row>
    <row r="500" customFormat="false" ht="12.75" hidden="false" customHeight="false" outlineLevel="0" collapsed="false">
      <c r="A500" s="242"/>
      <c r="B500" s="245"/>
      <c r="D500" s="233"/>
      <c r="E500" s="233"/>
      <c r="F500" s="233"/>
    </row>
    <row r="501" customFormat="false" ht="12.75" hidden="false" customHeight="false" outlineLevel="0" collapsed="false">
      <c r="A501" s="242"/>
      <c r="D501" s="233"/>
      <c r="E501" s="238" t="s">
        <v>227</v>
      </c>
      <c r="F501" s="238" t="s">
        <v>380</v>
      </c>
    </row>
    <row r="502" customFormat="false" ht="18.75" hidden="false" customHeight="false" outlineLevel="0" collapsed="false">
      <c r="A502" s="258" t="s">
        <v>204</v>
      </c>
      <c r="B502" s="259" t="s">
        <v>224</v>
      </c>
      <c r="C502" s="260"/>
      <c r="D502" s="261"/>
      <c r="E502" s="260"/>
      <c r="F502" s="260"/>
    </row>
    <row r="503" customFormat="false" ht="12.75" hidden="false" customHeight="false" outlineLevel="0" collapsed="false">
      <c r="A503" s="239"/>
      <c r="B503" s="222"/>
      <c r="C503" s="222"/>
      <c r="D503" s="222"/>
      <c r="E503" s="222"/>
      <c r="F503" s="222"/>
    </row>
    <row r="504" customFormat="false" ht="12.75" hidden="false" customHeight="false" outlineLevel="0" collapsed="false">
      <c r="A504" s="262"/>
    </row>
    <row r="505" customFormat="false" ht="15.75" hidden="false" customHeight="false" outlineLevel="0" collapsed="false">
      <c r="A505" s="263" t="s">
        <v>229</v>
      </c>
      <c r="B505" s="263"/>
      <c r="C505" s="263"/>
      <c r="D505" s="263"/>
      <c r="E505" s="263"/>
      <c r="F505" s="263"/>
    </row>
    <row r="506" customFormat="false" ht="12.75" hidden="false" customHeight="false" outlineLevel="0" collapsed="false">
      <c r="A506" s="243"/>
      <c r="B506" s="243" t="s">
        <v>230</v>
      </c>
      <c r="C506" s="243"/>
      <c r="D506" s="243"/>
      <c r="E506" s="243"/>
      <c r="F506" s="264" t="n">
        <f aca="false">F533</f>
        <v>0</v>
      </c>
    </row>
    <row r="507" customFormat="false" ht="12.75" hidden="false" customHeight="false" outlineLevel="0" collapsed="false">
      <c r="A507" s="243"/>
      <c r="B507" s="243" t="s">
        <v>235</v>
      </c>
      <c r="C507" s="243"/>
      <c r="D507" s="243"/>
      <c r="E507" s="243"/>
      <c r="F507" s="264" t="n">
        <f aca="false">F539</f>
        <v>0</v>
      </c>
    </row>
    <row r="508" customFormat="false" ht="13.5" hidden="false" customHeight="false" outlineLevel="0" collapsed="false">
      <c r="A508" s="265"/>
      <c r="B508" s="266" t="s">
        <v>236</v>
      </c>
      <c r="C508" s="267"/>
      <c r="D508" s="267"/>
      <c r="E508" s="268"/>
      <c r="F508" s="269" t="n">
        <f aca="false">SUM(F506:F507)</f>
        <v>0</v>
      </c>
    </row>
    <row r="510" customFormat="false" ht="15.75" hidden="false" customHeight="false" outlineLevel="0" collapsed="false">
      <c r="A510" s="263" t="s">
        <v>237</v>
      </c>
      <c r="B510" s="263"/>
      <c r="C510" s="263"/>
      <c r="D510" s="263"/>
      <c r="E510" s="263"/>
      <c r="F510" s="263"/>
    </row>
    <row r="511" customFormat="false" ht="12.75" hidden="false" customHeight="false" outlineLevel="0" collapsed="false">
      <c r="A511" s="270"/>
      <c r="B511" s="270"/>
      <c r="C511" s="270"/>
      <c r="D511" s="270"/>
      <c r="E511" s="270"/>
      <c r="F511" s="270"/>
    </row>
    <row r="512" customFormat="false" ht="12.75" hidden="false" customHeight="false" outlineLevel="0" collapsed="false">
      <c r="A512" s="271"/>
      <c r="B512" s="272" t="s">
        <v>230</v>
      </c>
      <c r="C512" s="271"/>
      <c r="D512" s="271"/>
      <c r="E512" s="271"/>
      <c r="F512" s="271"/>
    </row>
    <row r="513" customFormat="false" ht="12.75" hidden="false" customHeight="false" outlineLevel="0" collapsed="false">
      <c r="B513" s="222"/>
      <c r="C513" s="222"/>
      <c r="D513" s="222"/>
      <c r="E513" s="222"/>
      <c r="F513" s="222"/>
    </row>
    <row r="514" customFormat="false" ht="12.75" hidden="false" customHeight="false" outlineLevel="0" collapsed="false">
      <c r="A514" s="273"/>
      <c r="B514" s="274" t="s">
        <v>238</v>
      </c>
      <c r="C514" s="275" t="s">
        <v>239</v>
      </c>
      <c r="D514" s="275" t="s">
        <v>73</v>
      </c>
      <c r="E514" s="276" t="s">
        <v>240</v>
      </c>
      <c r="F514" s="276" t="s">
        <v>241</v>
      </c>
    </row>
    <row r="515" customFormat="false" ht="12.75" hidden="false" customHeight="false" outlineLevel="0" collapsed="false">
      <c r="A515" s="273"/>
      <c r="B515" s="280" t="s">
        <v>381</v>
      </c>
      <c r="C515" s="278" t="n">
        <v>6</v>
      </c>
      <c r="D515" s="278" t="s">
        <v>86</v>
      </c>
      <c r="E515" s="281" t="n">
        <v>0</v>
      </c>
      <c r="F515" s="279" t="n">
        <f aca="false">C515*E515</f>
        <v>0</v>
      </c>
    </row>
    <row r="516" customFormat="false" ht="12.75" hidden="false" customHeight="false" outlineLevel="0" collapsed="false">
      <c r="A516" s="273"/>
      <c r="B516" s="280" t="s">
        <v>382</v>
      </c>
      <c r="C516" s="278" t="n">
        <v>1</v>
      </c>
      <c r="D516" s="278" t="s">
        <v>86</v>
      </c>
      <c r="E516" s="281" t="n">
        <v>0</v>
      </c>
      <c r="F516" s="279" t="n">
        <f aca="false">C516*E516</f>
        <v>0</v>
      </c>
    </row>
    <row r="517" customFormat="false" ht="12.75" hidden="false" customHeight="false" outlineLevel="0" collapsed="false">
      <c r="A517" s="273"/>
      <c r="B517" s="280" t="s">
        <v>383</v>
      </c>
      <c r="C517" s="278" t="n">
        <v>1</v>
      </c>
      <c r="D517" s="278" t="s">
        <v>86</v>
      </c>
      <c r="E517" s="281" t="n">
        <v>0</v>
      </c>
      <c r="F517" s="279" t="n">
        <f aca="false">C517*E517</f>
        <v>0</v>
      </c>
    </row>
    <row r="518" customFormat="false" ht="12.75" hidden="false" customHeight="false" outlineLevel="0" collapsed="false">
      <c r="A518" s="273"/>
      <c r="B518" s="280" t="s">
        <v>384</v>
      </c>
      <c r="C518" s="278" t="n">
        <v>1</v>
      </c>
      <c r="D518" s="278" t="s">
        <v>86</v>
      </c>
      <c r="E518" s="281" t="n">
        <v>0</v>
      </c>
      <c r="F518" s="279" t="n">
        <f aca="false">C518*E518</f>
        <v>0</v>
      </c>
    </row>
    <row r="519" customFormat="false" ht="12.75" hidden="false" customHeight="false" outlineLevel="0" collapsed="false">
      <c r="A519" s="273"/>
      <c r="B519" s="280" t="s">
        <v>385</v>
      </c>
      <c r="C519" s="278" t="n">
        <v>1</v>
      </c>
      <c r="D519" s="278" t="s">
        <v>86</v>
      </c>
      <c r="E519" s="281" t="n">
        <v>0</v>
      </c>
      <c r="F519" s="279" t="n">
        <f aca="false">C519*E519</f>
        <v>0</v>
      </c>
    </row>
    <row r="520" customFormat="false" ht="12.75" hidden="false" customHeight="false" outlineLevel="0" collapsed="false">
      <c r="A520" s="273"/>
      <c r="B520" s="280" t="s">
        <v>282</v>
      </c>
      <c r="C520" s="278" t="n">
        <v>320</v>
      </c>
      <c r="D520" s="278" t="s">
        <v>119</v>
      </c>
      <c r="E520" s="281" t="n">
        <v>0</v>
      </c>
      <c r="F520" s="279" t="n">
        <f aca="false">C520*E520</f>
        <v>0</v>
      </c>
    </row>
    <row r="521" customFormat="false" ht="12.75" hidden="false" customHeight="false" outlineLevel="0" collapsed="false">
      <c r="A521" s="273"/>
      <c r="B521" s="280" t="s">
        <v>291</v>
      </c>
      <c r="C521" s="278" t="n">
        <v>60</v>
      </c>
      <c r="D521" s="278" t="s">
        <v>119</v>
      </c>
      <c r="E521" s="281" t="n">
        <v>0</v>
      </c>
      <c r="F521" s="279" t="n">
        <f aca="false">C521*E521</f>
        <v>0</v>
      </c>
    </row>
    <row r="522" customFormat="false" ht="12.75" hidden="false" customHeight="false" outlineLevel="0" collapsed="false">
      <c r="A522" s="273"/>
      <c r="B522" s="280" t="s">
        <v>292</v>
      </c>
      <c r="C522" s="278" t="n">
        <v>70</v>
      </c>
      <c r="D522" s="278" t="s">
        <v>119</v>
      </c>
      <c r="E522" s="281" t="n">
        <v>0</v>
      </c>
      <c r="F522" s="279" t="n">
        <f aca="false">C522*E522</f>
        <v>0</v>
      </c>
    </row>
    <row r="523" customFormat="false" ht="12.75" hidden="false" customHeight="false" outlineLevel="0" collapsed="false">
      <c r="A523" s="273"/>
      <c r="B523" s="280" t="s">
        <v>386</v>
      </c>
      <c r="C523" s="278" t="n">
        <v>10</v>
      </c>
      <c r="D523" s="278" t="s">
        <v>86</v>
      </c>
      <c r="E523" s="281" t="n">
        <v>0</v>
      </c>
      <c r="F523" s="279" t="n">
        <f aca="false">C523*E523</f>
        <v>0</v>
      </c>
    </row>
    <row r="524" customFormat="false" ht="12.75" hidden="false" customHeight="false" outlineLevel="0" collapsed="false">
      <c r="A524" s="273"/>
      <c r="B524" s="280" t="s">
        <v>387</v>
      </c>
      <c r="C524" s="278" t="n">
        <v>80</v>
      </c>
      <c r="D524" s="278" t="s">
        <v>119</v>
      </c>
      <c r="E524" s="281" t="n">
        <v>0</v>
      </c>
      <c r="F524" s="279" t="n">
        <f aca="false">C524*E524</f>
        <v>0</v>
      </c>
    </row>
    <row r="525" customFormat="false" ht="12.75" hidden="false" customHeight="false" outlineLevel="0" collapsed="false">
      <c r="A525" s="273"/>
      <c r="B525" s="280" t="s">
        <v>388</v>
      </c>
      <c r="C525" s="278" t="n">
        <v>1</v>
      </c>
      <c r="D525" s="278" t="s">
        <v>86</v>
      </c>
      <c r="E525" s="281" t="n">
        <v>0</v>
      </c>
      <c r="F525" s="279" t="n">
        <f aca="false">C525*E525</f>
        <v>0</v>
      </c>
    </row>
    <row r="526" customFormat="false" ht="12.75" hidden="false" customHeight="false" outlineLevel="0" collapsed="false">
      <c r="A526" s="273"/>
      <c r="B526" s="280" t="s">
        <v>389</v>
      </c>
      <c r="C526" s="278" t="n">
        <v>1</v>
      </c>
      <c r="D526" s="278" t="s">
        <v>86</v>
      </c>
      <c r="E526" s="281" t="n">
        <v>0</v>
      </c>
      <c r="F526" s="279" t="n">
        <f aca="false">C526*E526</f>
        <v>0</v>
      </c>
    </row>
    <row r="527" customFormat="false" ht="12.75" hidden="false" customHeight="false" outlineLevel="0" collapsed="false">
      <c r="A527" s="273"/>
      <c r="B527" s="280" t="s">
        <v>390</v>
      </c>
      <c r="C527" s="278" t="n">
        <v>1</v>
      </c>
      <c r="D527" s="278" t="s">
        <v>86</v>
      </c>
      <c r="E527" s="281" t="n">
        <v>0</v>
      </c>
      <c r="F527" s="279" t="n">
        <f aca="false">C527*E527</f>
        <v>0</v>
      </c>
    </row>
    <row r="528" customFormat="false" ht="12.75" hidden="false" customHeight="false" outlineLevel="0" collapsed="false">
      <c r="A528" s="273"/>
      <c r="B528" s="280" t="s">
        <v>391</v>
      </c>
      <c r="C528" s="278" t="n">
        <v>2</v>
      </c>
      <c r="D528" s="278" t="s">
        <v>86</v>
      </c>
      <c r="E528" s="281" t="n">
        <v>0</v>
      </c>
      <c r="F528" s="279" t="n">
        <f aca="false">C528*E528</f>
        <v>0</v>
      </c>
    </row>
    <row r="529" customFormat="false" ht="12.75" hidden="false" customHeight="false" outlineLevel="0" collapsed="false">
      <c r="A529" s="273"/>
      <c r="B529" s="280" t="s">
        <v>392</v>
      </c>
      <c r="C529" s="278" t="n">
        <v>1</v>
      </c>
      <c r="D529" s="278" t="s">
        <v>86</v>
      </c>
      <c r="E529" s="281" t="n">
        <v>0</v>
      </c>
      <c r="F529" s="279" t="n">
        <f aca="false">C529*E529</f>
        <v>0</v>
      </c>
    </row>
    <row r="530" customFormat="false" ht="12.75" hidden="false" customHeight="false" outlineLevel="0" collapsed="false">
      <c r="A530" s="273"/>
      <c r="B530" s="280" t="s">
        <v>393</v>
      </c>
      <c r="C530" s="278" t="n">
        <v>2</v>
      </c>
      <c r="D530" s="278" t="s">
        <v>86</v>
      </c>
      <c r="E530" s="281" t="n">
        <v>0</v>
      </c>
      <c r="F530" s="279" t="n">
        <f aca="false">C530*E530</f>
        <v>0</v>
      </c>
    </row>
    <row r="531" customFormat="false" ht="12.75" hidden="false" customHeight="false" outlineLevel="0" collapsed="false">
      <c r="A531" s="273"/>
      <c r="B531" s="280" t="s">
        <v>394</v>
      </c>
      <c r="C531" s="278" t="n">
        <v>1</v>
      </c>
      <c r="D531" s="278" t="s">
        <v>86</v>
      </c>
      <c r="E531" s="281" t="n">
        <v>0</v>
      </c>
      <c r="F531" s="279" t="n">
        <f aca="false">C531*E531</f>
        <v>0</v>
      </c>
    </row>
    <row r="532" customFormat="false" ht="12.75" hidden="false" customHeight="false" outlineLevel="0" collapsed="false">
      <c r="A532" s="273"/>
      <c r="B532" s="280" t="s">
        <v>395</v>
      </c>
      <c r="C532" s="278" t="n">
        <v>1</v>
      </c>
      <c r="D532" s="278" t="s">
        <v>86</v>
      </c>
      <c r="E532" s="281" t="n">
        <v>0</v>
      </c>
      <c r="F532" s="279" t="n">
        <f aca="false">C532*E532</f>
        <v>0</v>
      </c>
    </row>
    <row r="533" customFormat="false" ht="12.75" hidden="false" customHeight="false" outlineLevel="0" collapsed="false">
      <c r="A533" s="265"/>
      <c r="B533" s="282" t="s">
        <v>241</v>
      </c>
      <c r="C533" s="283"/>
      <c r="D533" s="283"/>
      <c r="E533" s="283"/>
      <c r="F533" s="284" t="n">
        <f aca="false">SUM(F515:F532)</f>
        <v>0</v>
      </c>
    </row>
    <row r="535" customFormat="false" ht="12.75" hidden="false" customHeight="false" outlineLevel="0" collapsed="false">
      <c r="A535" s="271"/>
      <c r="B535" s="272" t="s">
        <v>267</v>
      </c>
      <c r="C535" s="271"/>
      <c r="D535" s="271"/>
      <c r="E535" s="271"/>
      <c r="F535" s="271"/>
    </row>
    <row r="536" customFormat="false" ht="12.75" hidden="false" customHeight="false" outlineLevel="0" collapsed="false">
      <c r="B536" s="222"/>
      <c r="C536" s="222"/>
      <c r="D536" s="222"/>
      <c r="E536" s="222"/>
      <c r="F536" s="222"/>
    </row>
    <row r="537" customFormat="false" ht="12.75" hidden="false" customHeight="false" outlineLevel="0" collapsed="false">
      <c r="A537" s="273"/>
      <c r="B537" s="274" t="s">
        <v>238</v>
      </c>
      <c r="C537" s="275" t="s">
        <v>239</v>
      </c>
      <c r="D537" s="275" t="s">
        <v>73</v>
      </c>
      <c r="E537" s="276" t="s">
        <v>240</v>
      </c>
      <c r="F537" s="276" t="s">
        <v>241</v>
      </c>
    </row>
    <row r="538" customFormat="false" ht="12.75" hidden="false" customHeight="false" outlineLevel="0" collapsed="false">
      <c r="A538" s="273"/>
      <c r="B538" s="243" t="s">
        <v>235</v>
      </c>
      <c r="C538" s="278" t="n">
        <v>1</v>
      </c>
      <c r="D538" s="278" t="s">
        <v>260</v>
      </c>
      <c r="E538" s="281" t="n">
        <v>0</v>
      </c>
      <c r="F538" s="279" t="n">
        <f aca="false">C538*E538</f>
        <v>0</v>
      </c>
    </row>
    <row r="539" customFormat="false" ht="12.75" hidden="false" customHeight="false" outlineLevel="0" collapsed="false">
      <c r="A539" s="265"/>
      <c r="B539" s="282" t="s">
        <v>241</v>
      </c>
      <c r="C539" s="283"/>
      <c r="D539" s="283"/>
      <c r="E539" s="283"/>
      <c r="F539" s="284" t="n">
        <f aca="false">SUM(F538)</f>
        <v>0</v>
      </c>
    </row>
    <row r="542" customFormat="false" ht="18.75" hidden="false" customHeight="false" outlineLevel="0" collapsed="false">
      <c r="A542" s="258" t="s">
        <v>204</v>
      </c>
      <c r="B542" s="259" t="s">
        <v>225</v>
      </c>
      <c r="C542" s="260"/>
      <c r="D542" s="261"/>
      <c r="E542" s="260"/>
      <c r="F542" s="260"/>
    </row>
    <row r="543" customFormat="false" ht="12.75" hidden="false" customHeight="false" outlineLevel="0" collapsed="false">
      <c r="A543" s="239"/>
      <c r="B543" s="222"/>
      <c r="C543" s="222"/>
      <c r="D543" s="222"/>
      <c r="E543" s="222"/>
      <c r="F543" s="222"/>
    </row>
    <row r="544" customFormat="false" ht="12.75" hidden="false" customHeight="false" outlineLevel="0" collapsed="false">
      <c r="A544" s="262"/>
    </row>
    <row r="545" customFormat="false" ht="15.75" hidden="false" customHeight="false" outlineLevel="0" collapsed="false">
      <c r="A545" s="263" t="s">
        <v>229</v>
      </c>
      <c r="B545" s="263"/>
      <c r="C545" s="263"/>
      <c r="D545" s="263"/>
      <c r="E545" s="263"/>
      <c r="F545" s="263"/>
    </row>
    <row r="546" customFormat="false" ht="12.75" hidden="false" customHeight="false" outlineLevel="0" collapsed="false">
      <c r="A546" s="243"/>
      <c r="B546" s="243" t="s">
        <v>230</v>
      </c>
      <c r="C546" s="243"/>
      <c r="D546" s="243"/>
      <c r="E546" s="243"/>
      <c r="F546" s="264" t="n">
        <f aca="false">F573</f>
        <v>0</v>
      </c>
    </row>
    <row r="547" customFormat="false" ht="12.75" hidden="false" customHeight="false" outlineLevel="0" collapsed="false">
      <c r="A547" s="243"/>
      <c r="B547" s="243" t="s">
        <v>261</v>
      </c>
      <c r="C547" s="243"/>
      <c r="D547" s="243"/>
      <c r="E547" s="243"/>
      <c r="F547" s="264" t="n">
        <f aca="false">F579</f>
        <v>0</v>
      </c>
    </row>
    <row r="548" customFormat="false" ht="12.75" hidden="false" customHeight="false" outlineLevel="0" collapsed="false">
      <c r="A548" s="243"/>
      <c r="B548" s="243" t="s">
        <v>295</v>
      </c>
      <c r="C548" s="243"/>
      <c r="D548" s="243"/>
      <c r="E548" s="243"/>
      <c r="F548" s="264" t="n">
        <f aca="false">F589</f>
        <v>0</v>
      </c>
    </row>
    <row r="549" customFormat="false" ht="13.5" hidden="false" customHeight="false" outlineLevel="0" collapsed="false">
      <c r="A549" s="265"/>
      <c r="B549" s="266" t="s">
        <v>236</v>
      </c>
      <c r="C549" s="267"/>
      <c r="D549" s="267"/>
      <c r="E549" s="268"/>
      <c r="F549" s="269" t="n">
        <f aca="false">SUM(F546:F548)</f>
        <v>0</v>
      </c>
    </row>
    <row r="551" customFormat="false" ht="15.75" hidden="false" customHeight="false" outlineLevel="0" collapsed="false">
      <c r="A551" s="263" t="s">
        <v>237</v>
      </c>
      <c r="B551" s="263"/>
      <c r="C551" s="263"/>
      <c r="D551" s="263"/>
      <c r="E551" s="263"/>
      <c r="F551" s="263"/>
    </row>
    <row r="552" customFormat="false" ht="12.75" hidden="false" customHeight="false" outlineLevel="0" collapsed="false">
      <c r="A552" s="270"/>
      <c r="B552" s="270"/>
      <c r="C552" s="270"/>
      <c r="D552" s="270"/>
      <c r="E552" s="270"/>
      <c r="F552" s="270"/>
    </row>
    <row r="553" customFormat="false" ht="12.75" hidden="false" customHeight="false" outlineLevel="0" collapsed="false">
      <c r="A553" s="271"/>
      <c r="B553" s="272" t="s">
        <v>230</v>
      </c>
      <c r="C553" s="271"/>
      <c r="D553" s="271"/>
      <c r="E553" s="271"/>
      <c r="F553" s="271"/>
    </row>
    <row r="554" customFormat="false" ht="12.75" hidden="false" customHeight="false" outlineLevel="0" collapsed="false">
      <c r="B554" s="222"/>
      <c r="C554" s="222"/>
      <c r="D554" s="222"/>
      <c r="E554" s="222"/>
      <c r="F554" s="222"/>
    </row>
    <row r="555" customFormat="false" ht="12.75" hidden="false" customHeight="false" outlineLevel="0" collapsed="false">
      <c r="A555" s="273"/>
      <c r="B555" s="274" t="s">
        <v>238</v>
      </c>
      <c r="C555" s="275" t="s">
        <v>239</v>
      </c>
      <c r="D555" s="275" t="s">
        <v>73</v>
      </c>
      <c r="E555" s="276" t="s">
        <v>240</v>
      </c>
      <c r="F555" s="276" t="s">
        <v>241</v>
      </c>
    </row>
    <row r="556" customFormat="false" ht="12.75" hidden="false" customHeight="false" outlineLevel="0" collapsed="false">
      <c r="A556" s="273"/>
      <c r="B556" s="280" t="s">
        <v>396</v>
      </c>
      <c r="C556" s="278" t="n">
        <v>4</v>
      </c>
      <c r="D556" s="278" t="s">
        <v>86</v>
      </c>
      <c r="E556" s="281" t="n">
        <v>0</v>
      </c>
      <c r="F556" s="279" t="n">
        <f aca="false">C556*E556</f>
        <v>0</v>
      </c>
    </row>
    <row r="557" customFormat="false" ht="12.75" hidden="false" customHeight="false" outlineLevel="0" collapsed="false">
      <c r="A557" s="273"/>
      <c r="B557" s="280" t="s">
        <v>280</v>
      </c>
      <c r="C557" s="278" t="n">
        <v>4</v>
      </c>
      <c r="D557" s="278" t="s">
        <v>86</v>
      </c>
      <c r="E557" s="281" t="n">
        <v>0</v>
      </c>
      <c r="F557" s="279" t="n">
        <f aca="false">C557*E557</f>
        <v>0</v>
      </c>
    </row>
    <row r="558" customFormat="false" ht="12.75" hidden="false" customHeight="false" outlineLevel="0" collapsed="false">
      <c r="A558" s="273"/>
      <c r="B558" s="280" t="s">
        <v>397</v>
      </c>
      <c r="C558" s="278" t="n">
        <v>8</v>
      </c>
      <c r="D558" s="278" t="s">
        <v>86</v>
      </c>
      <c r="E558" s="281" t="n">
        <v>0</v>
      </c>
      <c r="F558" s="279" t="n">
        <f aca="false">C558*E558</f>
        <v>0</v>
      </c>
    </row>
    <row r="559" customFormat="false" ht="12.75" hidden="false" customHeight="false" outlineLevel="0" collapsed="false">
      <c r="A559" s="273"/>
      <c r="B559" s="280" t="s">
        <v>398</v>
      </c>
      <c r="C559" s="278" t="n">
        <v>96</v>
      </c>
      <c r="D559" s="278" t="s">
        <v>86</v>
      </c>
      <c r="E559" s="281" t="n">
        <v>0</v>
      </c>
      <c r="F559" s="279" t="n">
        <f aca="false">C559*E559</f>
        <v>0</v>
      </c>
    </row>
    <row r="560" customFormat="false" ht="12.75" hidden="false" customHeight="false" outlineLevel="0" collapsed="false">
      <c r="A560" s="273"/>
      <c r="B560" s="280" t="s">
        <v>399</v>
      </c>
      <c r="C560" s="278" t="n">
        <v>64</v>
      </c>
      <c r="D560" s="278" t="s">
        <v>86</v>
      </c>
      <c r="E560" s="281" t="n">
        <v>0</v>
      </c>
      <c r="F560" s="279" t="n">
        <f aca="false">C560*E560</f>
        <v>0</v>
      </c>
    </row>
    <row r="561" customFormat="false" ht="12.75" hidden="false" customHeight="false" outlineLevel="0" collapsed="false">
      <c r="A561" s="273"/>
      <c r="B561" s="280" t="s">
        <v>400</v>
      </c>
      <c r="C561" s="278" t="n">
        <v>64</v>
      </c>
      <c r="D561" s="278" t="s">
        <v>86</v>
      </c>
      <c r="E561" s="281" t="n">
        <v>0</v>
      </c>
      <c r="F561" s="279" t="n">
        <f aca="false">C561*E561</f>
        <v>0</v>
      </c>
    </row>
    <row r="562" customFormat="false" ht="12.75" hidden="false" customHeight="false" outlineLevel="0" collapsed="false">
      <c r="A562" s="273"/>
      <c r="B562" s="280" t="s">
        <v>401</v>
      </c>
      <c r="C562" s="278" t="n">
        <v>64</v>
      </c>
      <c r="D562" s="278" t="s">
        <v>86</v>
      </c>
      <c r="E562" s="281" t="n">
        <v>0</v>
      </c>
      <c r="F562" s="279" t="n">
        <f aca="false">C562*E562</f>
        <v>0</v>
      </c>
    </row>
    <row r="563" customFormat="false" ht="12.75" hidden="false" customHeight="false" outlineLevel="0" collapsed="false">
      <c r="A563" s="273"/>
      <c r="B563" s="280" t="s">
        <v>284</v>
      </c>
      <c r="C563" s="278" t="n">
        <v>96</v>
      </c>
      <c r="D563" s="278" t="s">
        <v>86</v>
      </c>
      <c r="E563" s="281" t="n">
        <v>0</v>
      </c>
      <c r="F563" s="279" t="n">
        <f aca="false">C563*E563</f>
        <v>0</v>
      </c>
    </row>
    <row r="564" customFormat="false" ht="12.75" hidden="false" customHeight="false" outlineLevel="0" collapsed="false">
      <c r="A564" s="273"/>
      <c r="B564" s="280" t="s">
        <v>402</v>
      </c>
      <c r="C564" s="278" t="n">
        <v>128</v>
      </c>
      <c r="D564" s="278" t="s">
        <v>86</v>
      </c>
      <c r="E564" s="281" t="n">
        <v>0</v>
      </c>
      <c r="F564" s="279" t="n">
        <f aca="false">C564*E564</f>
        <v>0</v>
      </c>
    </row>
    <row r="565" customFormat="false" ht="12.75" hidden="false" customHeight="false" outlineLevel="0" collapsed="false">
      <c r="A565" s="273"/>
      <c r="B565" s="280" t="s">
        <v>398</v>
      </c>
      <c r="C565" s="278" t="n">
        <v>96</v>
      </c>
      <c r="D565" s="278" t="s">
        <v>86</v>
      </c>
      <c r="E565" s="281" t="n">
        <v>0</v>
      </c>
      <c r="F565" s="279" t="n">
        <f aca="false">C565*E565</f>
        <v>0</v>
      </c>
    </row>
    <row r="566" customFormat="false" ht="12.75" hidden="false" customHeight="false" outlineLevel="0" collapsed="false">
      <c r="A566" s="273"/>
      <c r="B566" s="280" t="s">
        <v>284</v>
      </c>
      <c r="C566" s="278" t="n">
        <v>96</v>
      </c>
      <c r="D566" s="278" t="s">
        <v>86</v>
      </c>
      <c r="E566" s="281" t="n">
        <v>0</v>
      </c>
      <c r="F566" s="279" t="n">
        <f aca="false">C566*E566</f>
        <v>0</v>
      </c>
    </row>
    <row r="567" customFormat="false" ht="12.8" hidden="false" customHeight="false" outlineLevel="0" collapsed="false">
      <c r="A567" s="273"/>
      <c r="B567" s="280" t="s">
        <v>403</v>
      </c>
      <c r="C567" s="278" t="n">
        <v>1040</v>
      </c>
      <c r="D567" s="278" t="s">
        <v>119</v>
      </c>
      <c r="E567" s="281" t="n">
        <v>0</v>
      </c>
      <c r="F567" s="279" t="n">
        <f aca="false">C567*E567</f>
        <v>0</v>
      </c>
    </row>
    <row r="568" customFormat="false" ht="12.75" hidden="false" customHeight="false" outlineLevel="0" collapsed="false">
      <c r="A568" s="273"/>
      <c r="B568" s="280" t="s">
        <v>404</v>
      </c>
      <c r="C568" s="278" t="n">
        <v>24</v>
      </c>
      <c r="D568" s="278" t="s">
        <v>86</v>
      </c>
      <c r="E568" s="281" t="n">
        <v>0</v>
      </c>
      <c r="F568" s="279" t="n">
        <f aca="false">C568*E568</f>
        <v>0</v>
      </c>
    </row>
    <row r="569" customFormat="false" ht="12.75" hidden="false" customHeight="false" outlineLevel="0" collapsed="false">
      <c r="A569" s="273"/>
      <c r="B569" s="280" t="s">
        <v>284</v>
      </c>
      <c r="C569" s="278" t="n">
        <v>48</v>
      </c>
      <c r="D569" s="278" t="s">
        <v>86</v>
      </c>
      <c r="E569" s="281" t="n">
        <v>0</v>
      </c>
      <c r="F569" s="279" t="n">
        <f aca="false">C569*E569</f>
        <v>0</v>
      </c>
    </row>
    <row r="570" customFormat="false" ht="12.75" hidden="false" customHeight="false" outlineLevel="0" collapsed="false">
      <c r="A570" s="273"/>
      <c r="B570" s="280" t="s">
        <v>405</v>
      </c>
      <c r="C570" s="278" t="n">
        <v>24</v>
      </c>
      <c r="D570" s="278" t="s">
        <v>86</v>
      </c>
      <c r="E570" s="281" t="n">
        <v>0</v>
      </c>
      <c r="F570" s="279" t="n">
        <f aca="false">C570*E570</f>
        <v>0</v>
      </c>
    </row>
    <row r="571" customFormat="false" ht="12.75" hidden="false" customHeight="false" outlineLevel="0" collapsed="false">
      <c r="A571" s="273"/>
      <c r="B571" s="280" t="s">
        <v>284</v>
      </c>
      <c r="C571" s="278" t="n">
        <v>48</v>
      </c>
      <c r="D571" s="278" t="s">
        <v>86</v>
      </c>
      <c r="E571" s="281" t="n">
        <v>0</v>
      </c>
      <c r="F571" s="279" t="n">
        <f aca="false">C571*E571</f>
        <v>0</v>
      </c>
    </row>
    <row r="572" customFormat="false" ht="12.75" hidden="false" customHeight="false" outlineLevel="0" collapsed="false">
      <c r="A572" s="273"/>
      <c r="B572" s="280" t="s">
        <v>406</v>
      </c>
      <c r="C572" s="278" t="n">
        <v>1</v>
      </c>
      <c r="D572" s="278" t="s">
        <v>260</v>
      </c>
      <c r="E572" s="281" t="n">
        <v>0</v>
      </c>
      <c r="F572" s="279" t="n">
        <f aca="false">C572*E572</f>
        <v>0</v>
      </c>
    </row>
    <row r="573" customFormat="false" ht="12.75" hidden="false" customHeight="false" outlineLevel="0" collapsed="false">
      <c r="A573" s="265"/>
      <c r="B573" s="282" t="s">
        <v>241</v>
      </c>
      <c r="C573" s="283"/>
      <c r="D573" s="283"/>
      <c r="E573" s="283"/>
      <c r="F573" s="284" t="n">
        <f aca="false">SUM(F556:F572)</f>
        <v>0</v>
      </c>
    </row>
    <row r="574" customFormat="false" ht="12.75" hidden="false" customHeight="false" outlineLevel="0" collapsed="false">
      <c r="A574" s="270"/>
      <c r="B574" s="270"/>
      <c r="C574" s="270"/>
      <c r="D574" s="270"/>
      <c r="E574" s="270"/>
      <c r="F574" s="270"/>
    </row>
    <row r="575" customFormat="false" ht="12.75" hidden="false" customHeight="false" outlineLevel="0" collapsed="false">
      <c r="A575" s="271"/>
      <c r="B575" s="272" t="s">
        <v>232</v>
      </c>
      <c r="C575" s="271"/>
      <c r="D575" s="271"/>
      <c r="E575" s="271"/>
      <c r="F575" s="271"/>
    </row>
    <row r="576" customFormat="false" ht="12.75" hidden="false" customHeight="false" outlineLevel="0" collapsed="false">
      <c r="B576" s="222"/>
      <c r="C576" s="222"/>
      <c r="D576" s="222"/>
      <c r="E576" s="222"/>
      <c r="F576" s="222"/>
    </row>
    <row r="577" customFormat="false" ht="12.75" hidden="false" customHeight="false" outlineLevel="0" collapsed="false">
      <c r="A577" s="273"/>
      <c r="B577" s="274" t="s">
        <v>238</v>
      </c>
      <c r="C577" s="275" t="s">
        <v>239</v>
      </c>
      <c r="D577" s="275" t="s">
        <v>73</v>
      </c>
      <c r="E577" s="276" t="s">
        <v>240</v>
      </c>
      <c r="F577" s="276" t="s">
        <v>241</v>
      </c>
    </row>
    <row r="578" customFormat="false" ht="12.75" hidden="false" customHeight="false" outlineLevel="0" collapsed="false">
      <c r="A578" s="273"/>
      <c r="B578" s="288"/>
      <c r="C578" s="289" t="n">
        <v>1</v>
      </c>
      <c r="D578" s="289" t="s">
        <v>260</v>
      </c>
      <c r="E578" s="290" t="n">
        <v>0</v>
      </c>
      <c r="F578" s="291" t="n">
        <f aca="false">PRODUCT(C578,E578)</f>
        <v>0</v>
      </c>
    </row>
    <row r="579" customFormat="false" ht="12.75" hidden="false" customHeight="false" outlineLevel="0" collapsed="false">
      <c r="A579" s="265"/>
      <c r="B579" s="282" t="s">
        <v>241</v>
      </c>
      <c r="C579" s="289"/>
      <c r="D579" s="289"/>
      <c r="E579" s="292"/>
      <c r="F579" s="293" t="n">
        <f aca="false">PRODUCT(C579,E579)</f>
        <v>0</v>
      </c>
    </row>
    <row r="580" customFormat="false" ht="12.75" hidden="false" customHeight="false" outlineLevel="0" collapsed="false">
      <c r="A580" s="270"/>
      <c r="B580" s="270"/>
      <c r="C580" s="270"/>
      <c r="D580" s="270"/>
      <c r="E580" s="270"/>
      <c r="F580" s="270"/>
    </row>
    <row r="581" customFormat="false" ht="12.75" hidden="false" customHeight="false" outlineLevel="0" collapsed="false">
      <c r="A581" s="271"/>
      <c r="B581" s="272" t="s">
        <v>295</v>
      </c>
      <c r="C581" s="271"/>
      <c r="D581" s="271"/>
      <c r="E581" s="271"/>
      <c r="F581" s="271"/>
    </row>
    <row r="582" customFormat="false" ht="12.75" hidden="false" customHeight="false" outlineLevel="0" collapsed="false">
      <c r="B582" s="222"/>
      <c r="C582" s="222"/>
      <c r="D582" s="222"/>
      <c r="E582" s="222"/>
      <c r="F582" s="222"/>
    </row>
    <row r="583" customFormat="false" ht="12.75" hidden="false" customHeight="false" outlineLevel="0" collapsed="false">
      <c r="A583" s="273"/>
      <c r="B583" s="274" t="s">
        <v>238</v>
      </c>
      <c r="C583" s="275" t="s">
        <v>239</v>
      </c>
      <c r="D583" s="275" t="s">
        <v>73</v>
      </c>
      <c r="E583" s="276" t="s">
        <v>240</v>
      </c>
      <c r="F583" s="276" t="s">
        <v>241</v>
      </c>
    </row>
    <row r="584" customFormat="false" ht="12.75" hidden="false" customHeight="false" outlineLevel="0" collapsed="false">
      <c r="A584" s="273"/>
      <c r="B584" s="280" t="s">
        <v>407</v>
      </c>
      <c r="C584" s="278" t="n">
        <v>96</v>
      </c>
      <c r="D584" s="278" t="s">
        <v>86</v>
      </c>
      <c r="E584" s="281" t="n">
        <v>0</v>
      </c>
      <c r="F584" s="279" t="n">
        <f aca="false">C584*E584</f>
        <v>0</v>
      </c>
    </row>
    <row r="585" customFormat="false" ht="12.75" hidden="false" customHeight="false" outlineLevel="0" collapsed="false">
      <c r="A585" s="273"/>
      <c r="B585" s="280" t="s">
        <v>262</v>
      </c>
      <c r="C585" s="278" t="n">
        <v>48</v>
      </c>
      <c r="D585" s="278" t="s">
        <v>86</v>
      </c>
      <c r="E585" s="281" t="n">
        <v>0</v>
      </c>
      <c r="F585" s="279" t="n">
        <f aca="false">C585*E585</f>
        <v>0</v>
      </c>
    </row>
    <row r="586" customFormat="false" ht="12.75" hidden="false" customHeight="false" outlineLevel="0" collapsed="false">
      <c r="A586" s="273"/>
      <c r="B586" s="280" t="s">
        <v>407</v>
      </c>
      <c r="C586" s="278" t="n">
        <v>96</v>
      </c>
      <c r="D586" s="278" t="s">
        <v>86</v>
      </c>
      <c r="E586" s="281" t="n">
        <v>0</v>
      </c>
      <c r="F586" s="279" t="n">
        <f aca="false">C586*E586</f>
        <v>0</v>
      </c>
    </row>
    <row r="587" customFormat="false" ht="12.75" hidden="false" customHeight="false" outlineLevel="0" collapsed="false">
      <c r="A587" s="273"/>
      <c r="B587" s="280" t="s">
        <v>262</v>
      </c>
      <c r="C587" s="278" t="n">
        <v>48</v>
      </c>
      <c r="D587" s="278" t="s">
        <v>86</v>
      </c>
      <c r="E587" s="281" t="n">
        <v>0</v>
      </c>
      <c r="F587" s="279" t="n">
        <f aca="false">C587*E587</f>
        <v>0</v>
      </c>
    </row>
    <row r="588" customFormat="false" ht="12.75" hidden="false" customHeight="false" outlineLevel="0" collapsed="false">
      <c r="A588" s="273"/>
      <c r="B588" s="280" t="s">
        <v>264</v>
      </c>
      <c r="C588" s="278" t="n">
        <v>2</v>
      </c>
      <c r="D588" s="278" t="s">
        <v>260</v>
      </c>
      <c r="E588" s="281" t="n">
        <v>0</v>
      </c>
      <c r="F588" s="279" t="n">
        <f aca="false">C588*E588</f>
        <v>0</v>
      </c>
    </row>
    <row r="589" customFormat="false" ht="12.75" hidden="false" customHeight="false" outlineLevel="0" collapsed="false">
      <c r="A589" s="265"/>
      <c r="B589" s="282" t="s">
        <v>241</v>
      </c>
      <c r="C589" s="283"/>
      <c r="D589" s="283"/>
      <c r="E589" s="283"/>
      <c r="F589" s="284" t="n">
        <f aca="false">SUM(F584:F588)</f>
        <v>0</v>
      </c>
    </row>
  </sheetData>
  <mergeCells count="68">
    <mergeCell ref="E1:F1"/>
    <mergeCell ref="E6:F6"/>
    <mergeCell ref="E7:F7"/>
    <mergeCell ref="A11:F11"/>
    <mergeCell ref="A37:F37"/>
    <mergeCell ref="B53:F53"/>
    <mergeCell ref="A55:F55"/>
    <mergeCell ref="A64:F64"/>
    <mergeCell ref="B67:F67"/>
    <mergeCell ref="B90:F90"/>
    <mergeCell ref="B96:F96"/>
    <mergeCell ref="B102:F102"/>
    <mergeCell ref="B110:F110"/>
    <mergeCell ref="B117:F117"/>
    <mergeCell ref="B126:F126"/>
    <mergeCell ref="A128:F128"/>
    <mergeCell ref="A138:F138"/>
    <mergeCell ref="B141:F141"/>
    <mergeCell ref="B156:F156"/>
    <mergeCell ref="B178:F178"/>
    <mergeCell ref="B184:F184"/>
    <mergeCell ref="B193:F193"/>
    <mergeCell ref="B202:F202"/>
    <mergeCell ref="B209:F209"/>
    <mergeCell ref="B217:F217"/>
    <mergeCell ref="A219:F219"/>
    <mergeCell ref="A226:F226"/>
    <mergeCell ref="B229:F229"/>
    <mergeCell ref="B252:F252"/>
    <mergeCell ref="B258:F258"/>
    <mergeCell ref="B267:F267"/>
    <mergeCell ref="B277:F277"/>
    <mergeCell ref="A279:F279"/>
    <mergeCell ref="A286:F286"/>
    <mergeCell ref="B289:F289"/>
    <mergeCell ref="B313:F313"/>
    <mergeCell ref="B319:F319"/>
    <mergeCell ref="B328:F328"/>
    <mergeCell ref="B338:F338"/>
    <mergeCell ref="A340:F340"/>
    <mergeCell ref="A350:F350"/>
    <mergeCell ref="B353:F353"/>
    <mergeCell ref="B372:F372"/>
    <mergeCell ref="B393:F393"/>
    <mergeCell ref="B399:F399"/>
    <mergeCell ref="B405:F405"/>
    <mergeCell ref="B413:F413"/>
    <mergeCell ref="B420:F420"/>
    <mergeCell ref="B430:F430"/>
    <mergeCell ref="A432:F432"/>
    <mergeCell ref="A441:F441"/>
    <mergeCell ref="B444:F444"/>
    <mergeCell ref="B461:F461"/>
    <mergeCell ref="B473:F473"/>
    <mergeCell ref="B479:F479"/>
    <mergeCell ref="B486:F486"/>
    <mergeCell ref="B493:F493"/>
    <mergeCell ref="B503:F503"/>
    <mergeCell ref="A505:F505"/>
    <mergeCell ref="A510:F510"/>
    <mergeCell ref="B513:F513"/>
    <mergeCell ref="B536:F536"/>
    <mergeCell ref="B543:F543"/>
    <mergeCell ref="A545:F545"/>
    <mergeCell ref="A551:F551"/>
    <mergeCell ref="B554:F554"/>
    <mergeCell ref="B576:F576"/>
    <mergeCell ref="B582:F582"/>
  </mergeCells>
  <printOptions headings="false" gridLines="false" gridLinesSet="true" horizontalCentered="false" verticalCentered="false"/>
  <pageMargins left="0.25" right="0.229861111111111" top="0.847222222222222" bottom="1.41875" header="0.511811023622047" footer="0.409722222222222"/>
  <pageSetup paperSize="9" scale="5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>&amp;L&amp;"Arial1,Bold"&amp;7CATEGORY a.s.&amp;C&amp;"Arial1,Bold"&amp;7NABÍDKA&amp;R&amp;"Arial1,Regular"&amp;7Strana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L1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1" activeCellId="0" sqref="P2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19" width="7.15"/>
    <col collapsed="false" customWidth="true" hidden="false" outlineLevel="0" max="2" min="2" style="119" width="1"/>
    <col collapsed="false" customWidth="true" hidden="false" outlineLevel="0" max="3" min="3" style="119" width="8.86"/>
    <col collapsed="false" customWidth="true" hidden="false" outlineLevel="0" max="4" min="4" style="119" width="4.57"/>
    <col collapsed="false" customWidth="true" hidden="false" outlineLevel="0" max="5" min="5" style="119" width="14.69"/>
    <col collapsed="false" customWidth="true" hidden="false" outlineLevel="0" max="6" min="6" style="119" width="43.59"/>
    <col collapsed="false" customWidth="true" hidden="false" outlineLevel="0" max="7" min="7" style="119" width="6.42"/>
    <col collapsed="false" customWidth="true" hidden="false" outlineLevel="0" max="8" min="8" style="119" width="11.99"/>
    <col collapsed="false" customWidth="true" hidden="false" outlineLevel="0" max="9" min="9" style="119" width="13.57"/>
    <col collapsed="false" customWidth="true" hidden="false" outlineLevel="0" max="11" min="10" style="119" width="19.14"/>
    <col collapsed="false" customWidth="true" hidden="false" outlineLevel="0" max="12" min="12" style="119" width="1"/>
    <col collapsed="false" customWidth="true" hidden="false" outlineLevel="0" max="13" min="13" style="119" width="12.86"/>
    <col collapsed="false" customWidth="false" hidden="false" outlineLevel="0" max="1024" min="14" style="119" width="9.13"/>
  </cols>
  <sheetData>
    <row r="2" customFormat="false" ht="36.95" hidden="false" customHeight="true" outlineLevel="0" collapsed="false"/>
    <row r="3" s="121" customFormat="true" ht="6.95" hidden="false" customHeight="true" outlineLevel="0" collapsed="false">
      <c r="B3" s="294"/>
      <c r="C3" s="122"/>
      <c r="D3" s="122"/>
      <c r="E3" s="122"/>
      <c r="F3" s="122"/>
      <c r="G3" s="122"/>
      <c r="H3" s="122"/>
      <c r="I3" s="122"/>
      <c r="J3" s="122"/>
      <c r="K3" s="122"/>
      <c r="L3" s="295"/>
    </row>
    <row r="4" s="121" customFormat="true" ht="24.95" hidden="false" customHeight="true" outlineLevel="0" collapsed="false">
      <c r="B4" s="204"/>
      <c r="C4" s="296" t="s">
        <v>54</v>
      </c>
      <c r="L4" s="297"/>
    </row>
    <row r="5" s="121" customFormat="true" ht="6.95" hidden="false" customHeight="true" outlineLevel="0" collapsed="false">
      <c r="B5" s="204"/>
      <c r="L5" s="297"/>
    </row>
    <row r="6" s="121" customFormat="true" ht="12" hidden="false" customHeight="true" outlineLevel="0" collapsed="false">
      <c r="B6" s="204"/>
      <c r="C6" s="298" t="s">
        <v>2</v>
      </c>
      <c r="E6" s="127" t="s">
        <v>408</v>
      </c>
      <c r="F6" s="127"/>
      <c r="G6" s="127"/>
      <c r="H6" s="127"/>
      <c r="L6" s="297"/>
    </row>
    <row r="7" s="121" customFormat="true" ht="33" hidden="false" customHeight="true" outlineLevel="0" collapsed="false">
      <c r="B7" s="204"/>
      <c r="E7" s="127"/>
      <c r="F7" s="127"/>
      <c r="G7" s="127"/>
      <c r="H7" s="127"/>
      <c r="L7" s="297"/>
    </row>
    <row r="8" customFormat="false" ht="12" hidden="false" customHeight="true" outlineLevel="0" collapsed="false">
      <c r="B8" s="299"/>
      <c r="C8" s="298" t="s">
        <v>56</v>
      </c>
      <c r="E8" s="119" t="s">
        <v>409</v>
      </c>
      <c r="L8" s="300"/>
    </row>
    <row r="9" s="121" customFormat="true" ht="16.5" hidden="false" customHeight="true" outlineLevel="0" collapsed="false">
      <c r="B9" s="204"/>
      <c r="E9" s="119" t="s">
        <v>58</v>
      </c>
      <c r="F9" s="119"/>
      <c r="G9" s="119"/>
      <c r="H9" s="119"/>
      <c r="L9" s="297"/>
    </row>
    <row r="10" s="121" customFormat="true" ht="12" hidden="false" customHeight="true" outlineLevel="0" collapsed="false">
      <c r="B10" s="204"/>
      <c r="C10" s="298" t="s">
        <v>59</v>
      </c>
      <c r="L10" s="297"/>
    </row>
    <row r="11" s="121" customFormat="true" ht="16.5" hidden="false" customHeight="true" outlineLevel="0" collapsed="false">
      <c r="B11" s="204"/>
      <c r="E11" s="301" t="s">
        <v>410</v>
      </c>
      <c r="F11" s="301"/>
      <c r="G11" s="301"/>
      <c r="H11" s="301"/>
      <c r="L11" s="297"/>
    </row>
    <row r="12" s="121" customFormat="true" ht="6.95" hidden="false" customHeight="true" outlineLevel="0" collapsed="false">
      <c r="B12" s="204"/>
      <c r="L12" s="297"/>
    </row>
    <row r="13" s="121" customFormat="true" ht="12" hidden="false" customHeight="true" outlineLevel="0" collapsed="false">
      <c r="B13" s="204"/>
      <c r="C13" s="298" t="s">
        <v>61</v>
      </c>
      <c r="D13" s="298"/>
      <c r="F13" s="302"/>
      <c r="I13" s="298" t="s">
        <v>62</v>
      </c>
      <c r="J13" s="302"/>
      <c r="L13" s="297"/>
    </row>
    <row r="14" s="121" customFormat="true" ht="12" hidden="false" customHeight="true" outlineLevel="0" collapsed="false">
      <c r="B14" s="204"/>
      <c r="C14" s="298" t="s">
        <v>4</v>
      </c>
      <c r="F14" s="302"/>
      <c r="I14" s="298" t="s">
        <v>63</v>
      </c>
      <c r="J14" s="303" t="n">
        <v>45323</v>
      </c>
      <c r="L14" s="297"/>
    </row>
    <row r="15" s="121" customFormat="true" ht="6.95" hidden="false" customHeight="true" outlineLevel="0" collapsed="false">
      <c r="B15" s="204"/>
      <c r="L15" s="297"/>
    </row>
    <row r="16" s="121" customFormat="true" ht="40.15" hidden="false" customHeight="true" outlineLevel="0" collapsed="false">
      <c r="B16" s="204"/>
      <c r="C16" s="298" t="s">
        <v>64</v>
      </c>
      <c r="E16" s="304" t="s">
        <v>411</v>
      </c>
      <c r="F16" s="304"/>
      <c r="I16" s="298" t="s">
        <v>15</v>
      </c>
      <c r="J16" s="305" t="s">
        <v>412</v>
      </c>
      <c r="L16" s="297"/>
    </row>
    <row r="17" s="121" customFormat="true" ht="40.15" hidden="false" customHeight="true" outlineLevel="0" collapsed="false">
      <c r="B17" s="204"/>
      <c r="C17" s="298" t="s">
        <v>22</v>
      </c>
      <c r="E17" s="132" t="s">
        <v>67</v>
      </c>
      <c r="F17" s="132"/>
      <c r="I17" s="298" t="s">
        <v>68</v>
      </c>
      <c r="J17" s="305"/>
      <c r="L17" s="297"/>
    </row>
    <row r="18" s="121" customFormat="true" ht="10.35" hidden="false" customHeight="true" outlineLevel="0" collapsed="false">
      <c r="B18" s="204"/>
      <c r="E18" s="306"/>
      <c r="L18" s="297"/>
    </row>
    <row r="19" s="133" customFormat="true" ht="29.25" hidden="false" customHeight="true" outlineLevel="0" collapsed="false">
      <c r="B19" s="307"/>
      <c r="C19" s="308" t="s">
        <v>69</v>
      </c>
      <c r="D19" s="309" t="s">
        <v>70</v>
      </c>
      <c r="E19" s="309" t="s">
        <v>71</v>
      </c>
      <c r="F19" s="309" t="s">
        <v>72</v>
      </c>
      <c r="G19" s="309" t="s">
        <v>73</v>
      </c>
      <c r="H19" s="309" t="s">
        <v>74</v>
      </c>
      <c r="I19" s="309" t="s">
        <v>413</v>
      </c>
      <c r="J19" s="309" t="s">
        <v>414</v>
      </c>
      <c r="K19" s="310" t="s">
        <v>415</v>
      </c>
      <c r="L19" s="311"/>
    </row>
    <row r="20" s="121" customFormat="true" ht="22.9" hidden="false" customHeight="true" outlineLevel="0" collapsed="false">
      <c r="B20" s="204"/>
      <c r="C20" s="312" t="s">
        <v>78</v>
      </c>
      <c r="J20" s="313" t="n">
        <f aca="false">SUM(J22:J102)</f>
        <v>0</v>
      </c>
      <c r="L20" s="297"/>
    </row>
    <row r="21" s="314" customFormat="true" ht="22.9" hidden="false" customHeight="true" outlineLevel="0" collapsed="false">
      <c r="B21" s="315"/>
      <c r="D21" s="316"/>
      <c r="E21" s="317"/>
      <c r="F21" s="318" t="s">
        <v>416</v>
      </c>
      <c r="J21" s="319"/>
      <c r="L21" s="320"/>
    </row>
    <row r="22" s="314" customFormat="true" ht="36" hidden="false" customHeight="false" outlineLevel="0" collapsed="false">
      <c r="B22" s="315"/>
      <c r="C22" s="321" t="n">
        <v>1</v>
      </c>
      <c r="D22" s="321"/>
      <c r="E22" s="322" t="s">
        <v>417</v>
      </c>
      <c r="F22" s="323" t="s">
        <v>418</v>
      </c>
      <c r="G22" s="324" t="s">
        <v>86</v>
      </c>
      <c r="H22" s="325" t="n">
        <v>4</v>
      </c>
      <c r="I22" s="326" t="n">
        <v>0</v>
      </c>
      <c r="J22" s="327" t="n">
        <f aca="false">ROUND(I22*H22,2)</f>
        <v>0</v>
      </c>
      <c r="K22" s="323"/>
      <c r="L22" s="320"/>
    </row>
    <row r="23" s="314" customFormat="true" ht="45" hidden="false" customHeight="false" outlineLevel="0" collapsed="false">
      <c r="B23" s="315"/>
      <c r="C23" s="328"/>
      <c r="D23" s="329"/>
      <c r="E23" s="330"/>
      <c r="F23" s="331" t="s">
        <v>419</v>
      </c>
      <c r="G23" s="328"/>
      <c r="H23" s="330"/>
      <c r="I23" s="328"/>
      <c r="J23" s="328"/>
      <c r="K23" s="328"/>
      <c r="L23" s="320"/>
    </row>
    <row r="24" s="314" customFormat="true" ht="12" hidden="false" customHeight="false" outlineLevel="0" collapsed="false">
      <c r="B24" s="315"/>
      <c r="C24" s="321" t="n">
        <v>2</v>
      </c>
      <c r="D24" s="321"/>
      <c r="E24" s="322"/>
      <c r="F24" s="323" t="s">
        <v>420</v>
      </c>
      <c r="G24" s="324" t="s">
        <v>86</v>
      </c>
      <c r="H24" s="325" t="n">
        <v>2</v>
      </c>
      <c r="I24" s="326" t="n">
        <v>0</v>
      </c>
      <c r="J24" s="327" t="n">
        <f aca="false">ROUND(I24*H24,2)</f>
        <v>0</v>
      </c>
      <c r="K24" s="323"/>
      <c r="L24" s="320"/>
    </row>
    <row r="25" s="314" customFormat="true" ht="12" hidden="false" customHeight="false" outlineLevel="0" collapsed="false">
      <c r="B25" s="315"/>
      <c r="C25" s="321" t="n">
        <f aca="false">IFERROR(IF(ISNUMBER(H25),IF(ISNUMBER(H24),C24+1,IF(ISNUMBER(#REF!),#REF!+1,#REF!+1)),""),"")</f>
        <v>3</v>
      </c>
      <c r="D25" s="321"/>
      <c r="E25" s="322"/>
      <c r="F25" s="323" t="s">
        <v>421</v>
      </c>
      <c r="G25" s="324" t="s">
        <v>86</v>
      </c>
      <c r="H25" s="325" t="n">
        <v>2</v>
      </c>
      <c r="I25" s="326" t="n">
        <v>0</v>
      </c>
      <c r="J25" s="327" t="n">
        <f aca="false">ROUND(I25*H25,2)</f>
        <v>0</v>
      </c>
      <c r="K25" s="323"/>
      <c r="L25" s="320"/>
    </row>
    <row r="26" s="314" customFormat="true" ht="36" hidden="false" customHeight="false" outlineLevel="0" collapsed="false">
      <c r="B26" s="315"/>
      <c r="C26" s="321" t="n">
        <f aca="false">IFERROR(IF(ISNUMBER(H26),IF(ISNUMBER(#REF!),#REF!+1,IF(ISNUMBER(#REF!),#REF!+1,C25+1)),""),"")</f>
        <v>4</v>
      </c>
      <c r="D26" s="321"/>
      <c r="E26" s="322"/>
      <c r="F26" s="323" t="s">
        <v>422</v>
      </c>
      <c r="G26" s="324" t="s">
        <v>86</v>
      </c>
      <c r="H26" s="325" t="n">
        <v>4</v>
      </c>
      <c r="I26" s="326" t="n">
        <v>0</v>
      </c>
      <c r="J26" s="327" t="n">
        <f aca="false">ROUND(I26*H26,2)</f>
        <v>0</v>
      </c>
      <c r="K26" s="323"/>
      <c r="L26" s="320"/>
    </row>
    <row r="27" s="314" customFormat="true" ht="36" hidden="false" customHeight="false" outlineLevel="0" collapsed="false">
      <c r="B27" s="315"/>
      <c r="C27" s="321" t="n">
        <f aca="false">IFERROR(IF(ISNUMBER(H27),IF(ISNUMBER(#REF!),#REF!+1,IF(ISNUMBER(#REF!),#REF!+1,C26+1)),""),"")</f>
        <v>5</v>
      </c>
      <c r="D27" s="321"/>
      <c r="E27" s="322"/>
      <c r="F27" s="323" t="s">
        <v>423</v>
      </c>
      <c r="G27" s="324" t="s">
        <v>86</v>
      </c>
      <c r="H27" s="325" t="n">
        <v>4</v>
      </c>
      <c r="I27" s="326" t="n">
        <v>0</v>
      </c>
      <c r="J27" s="327" t="n">
        <f aca="false">ROUND(I27*H27,2)</f>
        <v>0</v>
      </c>
      <c r="K27" s="323"/>
      <c r="L27" s="320"/>
    </row>
    <row r="28" s="314" customFormat="true" ht="24" hidden="false" customHeight="false" outlineLevel="0" collapsed="false">
      <c r="B28" s="315"/>
      <c r="C28" s="332" t="n">
        <f aca="false">IFERROR(IF(ISNUMBER(H28),IF(ISNUMBER(H27),C27+1,IF(ISNUMBER(#REF!),#REF!+1,#REF!+1)),""),"")</f>
        <v>6</v>
      </c>
      <c r="D28" s="332"/>
      <c r="E28" s="333"/>
      <c r="F28" s="334" t="s">
        <v>424</v>
      </c>
      <c r="G28" s="335" t="s">
        <v>260</v>
      </c>
      <c r="H28" s="336" t="n">
        <v>1</v>
      </c>
      <c r="I28" s="326"/>
      <c r="J28" s="327" t="n">
        <f aca="false">ROUND(I28*H28,2)</f>
        <v>0</v>
      </c>
      <c r="K28" s="323"/>
      <c r="L28" s="320"/>
    </row>
    <row r="29" s="314" customFormat="true" ht="36" hidden="false" customHeight="false" outlineLevel="0" collapsed="false">
      <c r="B29" s="315"/>
      <c r="C29" s="332" t="n">
        <f aca="false">IFERROR(IF(ISNUMBER(H29),IF(ISNUMBER(H28),C28+1,IF(ISNUMBER(#REF!),#REF!+1,#REF!+1)),""),"")</f>
        <v>7</v>
      </c>
      <c r="D29" s="332"/>
      <c r="E29" s="333"/>
      <c r="F29" s="334" t="s">
        <v>425</v>
      </c>
      <c r="G29" s="335" t="s">
        <v>260</v>
      </c>
      <c r="H29" s="336" t="n">
        <v>1</v>
      </c>
      <c r="I29" s="326"/>
      <c r="J29" s="327" t="n">
        <f aca="false">ROUND(I29*H29,2)</f>
        <v>0</v>
      </c>
      <c r="K29" s="323"/>
      <c r="L29" s="320"/>
    </row>
    <row r="30" s="314" customFormat="true" ht="12" hidden="false" customHeight="false" outlineLevel="0" collapsed="false">
      <c r="B30" s="315"/>
      <c r="C30" s="332" t="n">
        <f aca="false">IFERROR(IF(ISNUMBER(H30),IF(ISNUMBER(H29),C29+1,IF(ISNUMBER(#REF!),#REF!+1,#REF!+1)),""),"")</f>
        <v>8</v>
      </c>
      <c r="D30" s="321"/>
      <c r="E30" s="322"/>
      <c r="F30" s="323" t="s">
        <v>426</v>
      </c>
      <c r="G30" s="324" t="s">
        <v>260</v>
      </c>
      <c r="H30" s="325" t="n">
        <v>1</v>
      </c>
      <c r="I30" s="326" t="n">
        <v>0</v>
      </c>
      <c r="J30" s="327" t="n">
        <f aca="false">ROUND(I30*H30,2)</f>
        <v>0</v>
      </c>
      <c r="K30" s="323"/>
      <c r="L30" s="320"/>
    </row>
    <row r="31" s="314" customFormat="true" ht="12" hidden="false" customHeight="false" outlineLevel="0" collapsed="false">
      <c r="B31" s="315"/>
      <c r="C31" s="321" t="str">
        <f aca="false">IFERROR(IF(ISNUMBER(H31),IF(ISNUMBER(H30),C30+1,IF(ISNUMBER(H27),C27+1,#REF!+1)),""),"")</f>
        <v/>
      </c>
      <c r="D31" s="321"/>
      <c r="E31" s="322"/>
      <c r="F31" s="337" t="s">
        <v>427</v>
      </c>
      <c r="G31" s="324"/>
      <c r="H31" s="325"/>
      <c r="I31" s="327"/>
      <c r="J31" s="327"/>
      <c r="K31" s="323"/>
      <c r="L31" s="320"/>
    </row>
    <row r="32" s="314" customFormat="true" ht="12" hidden="false" customHeight="false" outlineLevel="0" collapsed="false">
      <c r="B32" s="315"/>
      <c r="C32" s="321" t="n">
        <f aca="false">IFERROR(IF(ISNUMBER(H32),IF(ISNUMBER(H31),C31+1,IF(ISNUMBER(H30),C30+1,C27+1)),""),"")</f>
        <v>9</v>
      </c>
      <c r="D32" s="321"/>
      <c r="E32" s="322"/>
      <c r="F32" s="323" t="s">
        <v>428</v>
      </c>
      <c r="G32" s="324" t="s">
        <v>86</v>
      </c>
      <c r="H32" s="325" t="n">
        <v>1</v>
      </c>
      <c r="I32" s="326" t="n">
        <v>0</v>
      </c>
      <c r="J32" s="327" t="n">
        <f aca="false">H32*I32</f>
        <v>0</v>
      </c>
      <c r="K32" s="323"/>
      <c r="L32" s="320"/>
    </row>
    <row r="33" s="314" customFormat="true" ht="12" hidden="false" customHeight="false" outlineLevel="0" collapsed="false">
      <c r="B33" s="315"/>
      <c r="C33" s="321" t="n">
        <f aca="false">IFERROR(IF(ISNUMBER(H33),IF(ISNUMBER(H32),C32+1,IF(ISNUMBER(H31),C31+1,C30+1)),""),"")</f>
        <v>10</v>
      </c>
      <c r="D33" s="321"/>
      <c r="E33" s="322"/>
      <c r="F33" s="323" t="s">
        <v>429</v>
      </c>
      <c r="G33" s="324" t="s">
        <v>430</v>
      </c>
      <c r="H33" s="325" t="n">
        <v>6</v>
      </c>
      <c r="I33" s="326" t="n">
        <v>0</v>
      </c>
      <c r="J33" s="327" t="n">
        <f aca="false">H33*I33</f>
        <v>0</v>
      </c>
      <c r="K33" s="323"/>
      <c r="L33" s="320"/>
    </row>
    <row r="34" s="314" customFormat="true" ht="12" hidden="false" customHeight="false" outlineLevel="0" collapsed="false">
      <c r="B34" s="315"/>
      <c r="C34" s="321" t="n">
        <f aca="false">IFERROR(IF(ISNUMBER(H34),IF(ISNUMBER(H33),C33+1,IF(ISNUMBER(H32),C32+1,C31+1)),""),"")</f>
        <v>11</v>
      </c>
      <c r="D34" s="321"/>
      <c r="E34" s="322"/>
      <c r="F34" s="323" t="s">
        <v>431</v>
      </c>
      <c r="G34" s="324" t="s">
        <v>430</v>
      </c>
      <c r="H34" s="325" t="n">
        <v>4</v>
      </c>
      <c r="I34" s="326" t="n">
        <v>0</v>
      </c>
      <c r="J34" s="327" t="n">
        <f aca="false">H34*I34</f>
        <v>0</v>
      </c>
      <c r="K34" s="323"/>
      <c r="L34" s="320"/>
    </row>
    <row r="35" s="314" customFormat="true" ht="12" hidden="false" customHeight="false" outlineLevel="0" collapsed="false">
      <c r="B35" s="315"/>
      <c r="C35" s="321" t="n">
        <f aca="false">IFERROR(IF(ISNUMBER(H35),IF(ISNUMBER(H34),C34+1,IF(ISNUMBER(H33),C33+1,C32+1)),""),"")</f>
        <v>12</v>
      </c>
      <c r="D35" s="321"/>
      <c r="E35" s="322"/>
      <c r="F35" s="323" t="s">
        <v>432</v>
      </c>
      <c r="G35" s="324" t="s">
        <v>430</v>
      </c>
      <c r="H35" s="325" t="n">
        <v>6</v>
      </c>
      <c r="I35" s="326" t="n">
        <v>0</v>
      </c>
      <c r="J35" s="327" t="n">
        <f aca="false">H35*I35</f>
        <v>0</v>
      </c>
      <c r="K35" s="323"/>
      <c r="L35" s="320"/>
    </row>
    <row r="36" s="314" customFormat="true" ht="22.9" hidden="false" customHeight="true" outlineLevel="0" collapsed="false">
      <c r="B36" s="315"/>
      <c r="C36" s="317" t="str">
        <f aca="false">IFERROR(IF(ISNUMBER(H36),IF(ISNUMBER(#REF!),#REF!+1,IF(ISNUMBER(H35),C35+1,#REF!+1)),""),"")</f>
        <v/>
      </c>
      <c r="D36" s="338"/>
      <c r="E36" s="317"/>
      <c r="F36" s="318" t="s">
        <v>433</v>
      </c>
      <c r="J36" s="319"/>
      <c r="L36" s="320"/>
    </row>
    <row r="37" s="314" customFormat="true" ht="48" hidden="false" customHeight="false" outlineLevel="0" collapsed="false">
      <c r="B37" s="315"/>
      <c r="C37" s="321" t="n">
        <f aca="false">IFERROR(IF(ISNUMBER(H37),IF(ISNUMBER(#REF!),#REF!+1,IF(ISNUMBER(H36),C36+1,C35+1)),""),"")</f>
        <v>13</v>
      </c>
      <c r="D37" s="339"/>
      <c r="E37" s="322" t="s">
        <v>434</v>
      </c>
      <c r="F37" s="323" t="s">
        <v>435</v>
      </c>
      <c r="G37" s="324" t="s">
        <v>86</v>
      </c>
      <c r="H37" s="325" t="n">
        <v>2</v>
      </c>
      <c r="I37" s="326" t="n">
        <v>0</v>
      </c>
      <c r="J37" s="327" t="n">
        <f aca="false">ROUND(I37*H37,2)</f>
        <v>0</v>
      </c>
      <c r="K37" s="323"/>
      <c r="L37" s="320"/>
    </row>
    <row r="38" s="314" customFormat="true" ht="56.25" hidden="false" customHeight="false" outlineLevel="0" collapsed="false">
      <c r="B38" s="315"/>
      <c r="C38" s="321" t="str">
        <f aca="false">IFERROR(IF(ISNUMBER(H38),IF(ISNUMBER(#REF!),#REF!+1,IF(ISNUMBER(H37),C37+1,C36+1)),""),"")</f>
        <v/>
      </c>
      <c r="D38" s="321"/>
      <c r="E38" s="322"/>
      <c r="F38" s="340" t="s">
        <v>436</v>
      </c>
      <c r="G38" s="324"/>
      <c r="H38" s="325"/>
      <c r="I38" s="327"/>
      <c r="J38" s="327"/>
      <c r="K38" s="323"/>
      <c r="L38" s="320"/>
    </row>
    <row r="39" s="314" customFormat="true" ht="22.9" hidden="false" customHeight="true" outlineLevel="0" collapsed="false">
      <c r="B39" s="315"/>
      <c r="C39" s="321" t="n">
        <f aca="false">IFERROR(IF(ISNUMBER(H39),IF(ISNUMBER(#REF!),#REF!+1,IF(ISNUMBER(H38),C38+1,C37+1)),""),"")</f>
        <v>14</v>
      </c>
      <c r="D39" s="321"/>
      <c r="F39" s="323" t="s">
        <v>437</v>
      </c>
      <c r="G39" s="324" t="s">
        <v>86</v>
      </c>
      <c r="H39" s="325" t="n">
        <v>2</v>
      </c>
      <c r="I39" s="326" t="n">
        <v>0</v>
      </c>
      <c r="J39" s="327" t="n">
        <f aca="false">ROUND(I39*H39,2)</f>
        <v>0</v>
      </c>
      <c r="K39" s="323"/>
      <c r="L39" s="320"/>
    </row>
    <row r="40" s="121" customFormat="true" ht="48" hidden="false" customHeight="false" outlineLevel="0" collapsed="false">
      <c r="B40" s="204"/>
      <c r="C40" s="321" t="n">
        <f aca="false">IFERROR(IF(ISNUMBER(H40),IF(ISNUMBER(#REF!),#REF!+1,IF(ISNUMBER(H39),C39+1,C38+1)),""),"")</f>
        <v>15</v>
      </c>
      <c r="D40" s="321"/>
      <c r="E40" s="322" t="s">
        <v>438</v>
      </c>
      <c r="F40" s="323" t="s">
        <v>439</v>
      </c>
      <c r="G40" s="324" t="s">
        <v>86</v>
      </c>
      <c r="H40" s="325" t="n">
        <v>2</v>
      </c>
      <c r="I40" s="326" t="n">
        <v>0</v>
      </c>
      <c r="J40" s="327" t="n">
        <f aca="false">ROUND(I40*H40,2)</f>
        <v>0</v>
      </c>
      <c r="K40" s="323"/>
      <c r="L40" s="297"/>
    </row>
    <row r="41" s="121" customFormat="true" ht="56.25" hidden="false" customHeight="false" outlineLevel="0" collapsed="false">
      <c r="B41" s="204"/>
      <c r="C41" s="321" t="str">
        <f aca="false">IFERROR(IF(ISNUMBER(H41),IF(ISNUMBER(#REF!),#REF!+1,IF(ISNUMBER(H40),C40+1,C39+1)),""),"")</f>
        <v/>
      </c>
      <c r="D41" s="321"/>
      <c r="E41" s="322"/>
      <c r="F41" s="340" t="s">
        <v>440</v>
      </c>
      <c r="G41" s="324"/>
      <c r="H41" s="325"/>
      <c r="I41" s="327"/>
      <c r="J41" s="327"/>
      <c r="K41" s="323"/>
      <c r="L41" s="297"/>
    </row>
    <row r="42" s="121" customFormat="true" ht="24" hidden="false" customHeight="false" outlineLevel="0" collapsed="false">
      <c r="B42" s="204"/>
      <c r="C42" s="321" t="n">
        <f aca="false">IFERROR(IF(ISNUMBER(H42),IF(ISNUMBER(#REF!),#REF!+1,IF(ISNUMBER(H41),C41+1,C40+1)),""),"")</f>
        <v>16</v>
      </c>
      <c r="D42" s="321"/>
      <c r="E42" s="322"/>
      <c r="F42" s="323" t="s">
        <v>441</v>
      </c>
      <c r="G42" s="324" t="s">
        <v>86</v>
      </c>
      <c r="H42" s="325" t="n">
        <v>2</v>
      </c>
      <c r="I42" s="326" t="n">
        <v>0</v>
      </c>
      <c r="J42" s="327" t="n">
        <f aca="false">ROUND(I42*H42,2)</f>
        <v>0</v>
      </c>
      <c r="K42" s="323"/>
      <c r="L42" s="320"/>
    </row>
    <row r="43" s="121" customFormat="true" ht="24" hidden="false" customHeight="false" outlineLevel="0" collapsed="false">
      <c r="B43" s="204"/>
      <c r="C43" s="321" t="n">
        <f aca="false">IFERROR(IF(ISNUMBER(H43),IF(ISNUMBER(#REF!),#REF!+1,IF(ISNUMBER(H42),C42+1,C41+1)),""),"")</f>
        <v>17</v>
      </c>
      <c r="D43" s="321"/>
      <c r="E43" s="322"/>
      <c r="F43" s="323" t="s">
        <v>442</v>
      </c>
      <c r="G43" s="324" t="s">
        <v>119</v>
      </c>
      <c r="H43" s="325" t="n">
        <v>16</v>
      </c>
      <c r="I43" s="326" t="n">
        <v>0</v>
      </c>
      <c r="J43" s="327" t="n">
        <f aca="false">ROUND(I43*H43,2)</f>
        <v>0</v>
      </c>
      <c r="K43" s="323"/>
      <c r="L43" s="297"/>
    </row>
    <row r="44" s="328" customFormat="true" ht="24" hidden="false" customHeight="false" outlineLevel="0" collapsed="false">
      <c r="B44" s="341"/>
      <c r="C44" s="321" t="n">
        <f aca="false">IFERROR(IF(ISNUMBER(H44),IF(ISNUMBER(#REF!),#REF!+1,IF(ISNUMBER(H43),C43+1,C42+1)),""),"")</f>
        <v>18</v>
      </c>
      <c r="D44" s="321"/>
      <c r="E44" s="322"/>
      <c r="F44" s="323" t="s">
        <v>443</v>
      </c>
      <c r="G44" s="324" t="s">
        <v>119</v>
      </c>
      <c r="H44" s="325" t="n">
        <f aca="false">H43</f>
        <v>16</v>
      </c>
      <c r="I44" s="326" t="n">
        <v>0</v>
      </c>
      <c r="J44" s="327" t="n">
        <f aca="false">ROUND(I44*H44,2)</f>
        <v>0</v>
      </c>
      <c r="K44" s="323"/>
      <c r="L44" s="342"/>
    </row>
    <row r="45" s="328" customFormat="true" ht="67.5" hidden="false" customHeight="false" outlineLevel="0" collapsed="false">
      <c r="B45" s="341"/>
      <c r="C45" s="321" t="str">
        <f aca="false">IFERROR(IF(ISNUMBER(H45),IF(ISNUMBER(#REF!),#REF!+1,IF(ISNUMBER(H44),C44+1,C43+1)),""),"")</f>
        <v/>
      </c>
      <c r="D45" s="321"/>
      <c r="E45" s="322"/>
      <c r="F45" s="340" t="s">
        <v>444</v>
      </c>
      <c r="G45" s="324"/>
      <c r="H45" s="325"/>
      <c r="I45" s="327"/>
      <c r="J45" s="327"/>
      <c r="K45" s="323"/>
      <c r="L45" s="320"/>
    </row>
    <row r="46" s="328" customFormat="true" ht="12" hidden="false" customHeight="false" outlineLevel="0" collapsed="false">
      <c r="B46" s="341"/>
      <c r="C46" s="321" t="n">
        <f aca="false">IFERROR(IF(ISNUMBER(H46),IF(ISNUMBER(#REF!),#REF!+1,IF(ISNUMBER(H45),C45+1,C44+1)),""),"")</f>
        <v>19</v>
      </c>
      <c r="D46" s="321"/>
      <c r="E46" s="322"/>
      <c r="F46" s="323" t="s">
        <v>445</v>
      </c>
      <c r="G46" s="324" t="s">
        <v>119</v>
      </c>
      <c r="H46" s="325" t="n">
        <f aca="false">H43+H44</f>
        <v>32</v>
      </c>
      <c r="I46" s="326" t="n">
        <v>0</v>
      </c>
      <c r="J46" s="327" t="n">
        <f aca="false">ROUND(I46*H46,2)</f>
        <v>0</v>
      </c>
      <c r="K46" s="323"/>
      <c r="L46" s="342"/>
    </row>
    <row r="47" s="121" customFormat="true" ht="12" hidden="false" customHeight="false" outlineLevel="0" collapsed="false">
      <c r="B47" s="204"/>
      <c r="C47" s="321" t="n">
        <f aca="false">IFERROR(IF(ISNUMBER(H47),IF(ISNUMBER(#REF!),#REF!+1,IF(ISNUMBER(H46),C46+1,C45+1)),""),"")</f>
        <v>20</v>
      </c>
      <c r="D47" s="321"/>
      <c r="E47" s="322"/>
      <c r="F47" s="323" t="s">
        <v>446</v>
      </c>
      <c r="G47" s="324" t="s">
        <v>260</v>
      </c>
      <c r="H47" s="325" t="n">
        <v>1</v>
      </c>
      <c r="I47" s="326" t="n">
        <v>0</v>
      </c>
      <c r="J47" s="327" t="n">
        <f aca="false">ROUND(I47*H47,2)</f>
        <v>0</v>
      </c>
      <c r="K47" s="323"/>
      <c r="L47" s="297"/>
    </row>
    <row r="48" s="121" customFormat="true" ht="36" hidden="false" customHeight="false" outlineLevel="0" collapsed="false">
      <c r="B48" s="204"/>
      <c r="C48" s="321" t="n">
        <f aca="false">IFERROR(IF(ISNUMBER(H48),IF(ISNUMBER(#REF!),#REF!+1,IF(ISNUMBER(H47),C47+1,C46+1)),""),"")</f>
        <v>21</v>
      </c>
      <c r="D48" s="321"/>
      <c r="E48" s="322"/>
      <c r="F48" s="323" t="s">
        <v>447</v>
      </c>
      <c r="G48" s="324" t="s">
        <v>119</v>
      </c>
      <c r="H48" s="325" t="n">
        <f aca="false">H43</f>
        <v>16</v>
      </c>
      <c r="I48" s="326" t="n">
        <v>0</v>
      </c>
      <c r="J48" s="327" t="n">
        <f aca="false">ROUND(I48*H48,2)</f>
        <v>0</v>
      </c>
      <c r="K48" s="323"/>
      <c r="L48" s="297"/>
    </row>
    <row r="49" s="328" customFormat="true" ht="36" hidden="false" customHeight="false" outlineLevel="0" collapsed="false">
      <c r="B49" s="341"/>
      <c r="C49" s="321" t="n">
        <f aca="false">IFERROR(IF(ISNUMBER(H49),IF(ISNUMBER(#REF!),#REF!+1,IF(ISNUMBER(H48),C48+1,C47+1)),""),"")</f>
        <v>22</v>
      </c>
      <c r="D49" s="321"/>
      <c r="E49" s="322"/>
      <c r="F49" s="323" t="s">
        <v>448</v>
      </c>
      <c r="G49" s="324" t="s">
        <v>119</v>
      </c>
      <c r="H49" s="325" t="n">
        <f aca="false">H44</f>
        <v>16</v>
      </c>
      <c r="I49" s="326" t="n">
        <v>0</v>
      </c>
      <c r="J49" s="327" t="n">
        <f aca="false">ROUND(I49*H49,2)</f>
        <v>0</v>
      </c>
      <c r="K49" s="323"/>
      <c r="L49" s="342"/>
    </row>
    <row r="50" s="328" customFormat="true" ht="55.5" hidden="false" customHeight="true" outlineLevel="0" collapsed="false">
      <c r="B50" s="341"/>
      <c r="C50" s="321" t="str">
        <f aca="false">IFERROR(IF(ISNUMBER(H50),IF(ISNUMBER(#REF!),#REF!+1,IF(ISNUMBER(H49),C49+1,C48+1)),""),"")</f>
        <v/>
      </c>
      <c r="D50" s="321"/>
      <c r="E50" s="322"/>
      <c r="F50" s="343" t="s">
        <v>449</v>
      </c>
      <c r="G50" s="324"/>
      <c r="H50" s="325"/>
      <c r="I50" s="327"/>
      <c r="J50" s="327"/>
      <c r="K50" s="323"/>
      <c r="L50" s="342"/>
    </row>
    <row r="51" s="121" customFormat="true" ht="12" hidden="false" customHeight="false" outlineLevel="0" collapsed="false">
      <c r="B51" s="204"/>
      <c r="C51" s="321" t="n">
        <f aca="false">IFERROR(IF(ISNUMBER(H51),IF(ISNUMBER(#REF!),#REF!+1,IF(ISNUMBER(H50),C50+1,C49+1)),""),"")</f>
        <v>23</v>
      </c>
      <c r="D51" s="321"/>
      <c r="E51" s="322"/>
      <c r="F51" s="323" t="s">
        <v>450</v>
      </c>
      <c r="G51" s="324" t="s">
        <v>119</v>
      </c>
      <c r="H51" s="325" t="n">
        <f aca="false">H48+H49</f>
        <v>32</v>
      </c>
      <c r="I51" s="326" t="n">
        <v>0</v>
      </c>
      <c r="J51" s="327" t="n">
        <f aca="false">ROUND(I51*H51,2)</f>
        <v>0</v>
      </c>
      <c r="K51" s="323"/>
      <c r="L51" s="297"/>
    </row>
    <row r="52" s="121" customFormat="true" ht="12" hidden="false" customHeight="false" outlineLevel="0" collapsed="false">
      <c r="B52" s="204"/>
      <c r="C52" s="321" t="n">
        <f aca="false">IFERROR(IF(ISNUMBER(H52),IF(ISNUMBER(#REF!),#REF!+1,IF(ISNUMBER(H51),C51+1,C50+1)),""),"")</f>
        <v>24</v>
      </c>
      <c r="D52" s="321"/>
      <c r="E52" s="322"/>
      <c r="F52" s="323" t="s">
        <v>451</v>
      </c>
      <c r="G52" s="324" t="s">
        <v>119</v>
      </c>
      <c r="H52" s="325" t="n">
        <v>2</v>
      </c>
      <c r="I52" s="326" t="n">
        <v>0</v>
      </c>
      <c r="J52" s="327" t="n">
        <f aca="false">ROUND(I52*H52,2)</f>
        <v>0</v>
      </c>
      <c r="K52" s="323"/>
      <c r="L52" s="297"/>
    </row>
    <row r="53" s="121" customFormat="true" ht="12" hidden="false" customHeight="false" outlineLevel="0" collapsed="false">
      <c r="B53" s="204"/>
      <c r="C53" s="321" t="n">
        <f aca="false">IFERROR(IF(ISNUMBER(H53),IF(ISNUMBER(#REF!),#REF!+1,IF(ISNUMBER(H52),C52+1,C51+1)),""),"")</f>
        <v>25</v>
      </c>
      <c r="D53" s="321"/>
      <c r="E53" s="322"/>
      <c r="F53" s="323" t="s">
        <v>452</v>
      </c>
      <c r="G53" s="324" t="s">
        <v>86</v>
      </c>
      <c r="H53" s="325" t="n">
        <v>2</v>
      </c>
      <c r="I53" s="326" t="n">
        <v>0</v>
      </c>
      <c r="J53" s="327" t="n">
        <f aca="false">ROUND(I53*H53,2)</f>
        <v>0</v>
      </c>
      <c r="K53" s="323"/>
      <c r="L53" s="297"/>
    </row>
    <row r="54" s="121" customFormat="true" ht="22.5" hidden="false" customHeight="false" outlineLevel="0" collapsed="false">
      <c r="B54" s="204"/>
      <c r="C54" s="321" t="str">
        <f aca="false">IFERROR(IF(ISNUMBER(H54),IF(ISNUMBER(#REF!),#REF!+1,IF(ISNUMBER(H53),C53+1,C52+1)),""),"")</f>
        <v/>
      </c>
      <c r="D54" s="321"/>
      <c r="E54" s="322"/>
      <c r="F54" s="343" t="s">
        <v>453</v>
      </c>
      <c r="G54" s="324"/>
      <c r="H54" s="325"/>
      <c r="I54" s="327"/>
      <c r="J54" s="327"/>
      <c r="K54" s="323"/>
      <c r="L54" s="297"/>
    </row>
    <row r="55" s="121" customFormat="true" ht="24" hidden="false" customHeight="false" outlineLevel="0" collapsed="false">
      <c r="B55" s="204"/>
      <c r="C55" s="321" t="n">
        <f aca="false">IFERROR(IF(ISNUMBER(H55),IF(ISNUMBER(#REF!),#REF!+1,IF(ISNUMBER(H54),C54+1,C53+1)),""),"")</f>
        <v>26</v>
      </c>
      <c r="D55" s="321"/>
      <c r="E55" s="322"/>
      <c r="F55" s="323" t="s">
        <v>454</v>
      </c>
      <c r="G55" s="324" t="s">
        <v>119</v>
      </c>
      <c r="H55" s="325" t="n">
        <f aca="false">H43</f>
        <v>16</v>
      </c>
      <c r="I55" s="326" t="n">
        <v>0</v>
      </c>
      <c r="J55" s="327" t="n">
        <f aca="false">ROUND(I55*H55,2)</f>
        <v>0</v>
      </c>
      <c r="K55" s="323"/>
      <c r="L55" s="297"/>
    </row>
    <row r="56" s="121" customFormat="true" ht="12" hidden="false" customHeight="false" outlineLevel="0" collapsed="false">
      <c r="B56" s="204"/>
      <c r="C56" s="321" t="n">
        <f aca="false">IFERROR(IF(ISNUMBER(H56),IF(ISNUMBER(#REF!),#REF!+1,IF(ISNUMBER(H55),C55+1,C54+1)),""),"")</f>
        <v>27</v>
      </c>
      <c r="D56" s="321"/>
      <c r="E56" s="322"/>
      <c r="F56" s="323" t="s">
        <v>455</v>
      </c>
      <c r="G56" s="324" t="s">
        <v>119</v>
      </c>
      <c r="H56" s="325" t="n">
        <f aca="false">H46</f>
        <v>32</v>
      </c>
      <c r="I56" s="326" t="n">
        <v>0</v>
      </c>
      <c r="J56" s="327" t="n">
        <f aca="false">ROUND(I56*H56,2)</f>
        <v>0</v>
      </c>
      <c r="K56" s="323"/>
      <c r="L56" s="297"/>
    </row>
    <row r="57" s="328" customFormat="true" ht="24" hidden="false" customHeight="false" outlineLevel="0" collapsed="false">
      <c r="B57" s="341"/>
      <c r="C57" s="321" t="n">
        <f aca="false">IFERROR(IF(ISNUMBER(H57),IF(ISNUMBER(#REF!),#REF!+1,IF(ISNUMBER(H56),C56+1,C55+1)),""),"")</f>
        <v>28</v>
      </c>
      <c r="D57" s="321"/>
      <c r="E57" s="322"/>
      <c r="F57" s="323" t="s">
        <v>456</v>
      </c>
      <c r="G57" s="324" t="s">
        <v>119</v>
      </c>
      <c r="H57" s="325" t="n">
        <f aca="false">H56</f>
        <v>32</v>
      </c>
      <c r="I57" s="326" t="n">
        <v>0</v>
      </c>
      <c r="J57" s="327" t="n">
        <f aca="false">ROUND(I57*H57,2)</f>
        <v>0</v>
      </c>
      <c r="K57" s="323"/>
      <c r="L57" s="342"/>
    </row>
    <row r="58" s="328" customFormat="true" ht="12" hidden="false" customHeight="false" outlineLevel="0" collapsed="false">
      <c r="B58" s="341"/>
      <c r="C58" s="321" t="n">
        <f aca="false">IFERROR(IF(ISNUMBER(H58),IF(ISNUMBER(#REF!),#REF!+1,IF(ISNUMBER(H57),C57+1,C56+1)),""),"")</f>
        <v>29</v>
      </c>
      <c r="D58" s="321"/>
      <c r="E58" s="322"/>
      <c r="F58" s="323" t="s">
        <v>457</v>
      </c>
      <c r="G58" s="324" t="s">
        <v>86</v>
      </c>
      <c r="H58" s="325" t="n">
        <v>2</v>
      </c>
      <c r="I58" s="326" t="n">
        <v>0</v>
      </c>
      <c r="J58" s="327" t="n">
        <f aca="false">ROUND(I58*H58,2)</f>
        <v>0</v>
      </c>
      <c r="K58" s="323"/>
      <c r="L58" s="342"/>
    </row>
    <row r="59" s="121" customFormat="true" ht="12" hidden="false" customHeight="false" outlineLevel="0" collapsed="false">
      <c r="B59" s="204"/>
      <c r="C59" s="321" t="n">
        <f aca="false">IFERROR(IF(ISNUMBER(H59),IF(ISNUMBER(#REF!),#REF!+1,IF(ISNUMBER(H58),C58+1,C57+1)),""),"")</f>
        <v>30</v>
      </c>
      <c r="D59" s="321"/>
      <c r="E59" s="322"/>
      <c r="F59" s="323" t="s">
        <v>458</v>
      </c>
      <c r="G59" s="324" t="s">
        <v>459</v>
      </c>
      <c r="H59" s="325" t="n">
        <v>0</v>
      </c>
      <c r="I59" s="326" t="n">
        <v>0</v>
      </c>
      <c r="J59" s="327" t="n">
        <f aca="false">ROUND(I59*H59,2)</f>
        <v>0</v>
      </c>
      <c r="K59" s="323"/>
      <c r="L59" s="297"/>
    </row>
    <row r="60" s="121" customFormat="true" ht="22.5" hidden="false" customHeight="false" outlineLevel="0" collapsed="false">
      <c r="B60" s="204"/>
      <c r="C60" s="321" t="str">
        <f aca="false">IFERROR(IF(ISNUMBER(H60),IF(ISNUMBER(#REF!),#REF!+1,IF(ISNUMBER(H59),C59+1,C58+1)),""),"")</f>
        <v/>
      </c>
      <c r="D60" s="321"/>
      <c r="E60" s="322"/>
      <c r="F60" s="340" t="s">
        <v>460</v>
      </c>
      <c r="G60" s="324"/>
      <c r="H60" s="325"/>
      <c r="I60" s="327"/>
      <c r="J60" s="327"/>
      <c r="K60" s="323"/>
      <c r="L60" s="297"/>
    </row>
    <row r="61" s="314" customFormat="true" ht="22.9" hidden="false" customHeight="true" outlineLevel="0" collapsed="false">
      <c r="B61" s="315"/>
      <c r="C61" s="321" t="n">
        <f aca="false">IFERROR(IF(ISNUMBER(H61),IF(ISNUMBER(#REF!),#REF!+1,IF(ISNUMBER(H60),C60+1,C59+1)),""),"")</f>
        <v>31</v>
      </c>
      <c r="D61" s="321"/>
      <c r="E61" s="322"/>
      <c r="F61" s="323" t="s">
        <v>461</v>
      </c>
      <c r="G61" s="324" t="s">
        <v>119</v>
      </c>
      <c r="H61" s="325" t="n">
        <v>4</v>
      </c>
      <c r="I61" s="326" t="n">
        <v>0</v>
      </c>
      <c r="J61" s="327" t="n">
        <f aca="false">ROUND(I61*H61,2)</f>
        <v>0</v>
      </c>
      <c r="K61" s="323"/>
      <c r="L61" s="320"/>
    </row>
    <row r="62" s="121" customFormat="true" ht="33.75" hidden="false" customHeight="false" outlineLevel="0" collapsed="false">
      <c r="B62" s="204"/>
      <c r="C62" s="321" t="str">
        <f aca="false">IFERROR(IF(ISNUMBER(H62),IF(ISNUMBER(#REF!),#REF!+1,IF(ISNUMBER(H61),C61+1,C60+1)),""),"")</f>
        <v/>
      </c>
      <c r="D62" s="321"/>
      <c r="E62" s="322"/>
      <c r="F62" s="340" t="s">
        <v>462</v>
      </c>
      <c r="G62" s="324"/>
      <c r="H62" s="325"/>
      <c r="I62" s="327"/>
      <c r="J62" s="327"/>
      <c r="K62" s="323"/>
      <c r="L62" s="297"/>
    </row>
    <row r="63" s="328" customFormat="true" ht="48" hidden="false" customHeight="false" outlineLevel="0" collapsed="false">
      <c r="B63" s="341"/>
      <c r="C63" s="321" t="n">
        <f aca="false">IFERROR(IF(ISNUMBER(H63),IF(ISNUMBER(#REF!),#REF!+1,IF(ISNUMBER(H62),C62+1,C61+1)),""),"")</f>
        <v>32</v>
      </c>
      <c r="D63" s="321"/>
      <c r="E63" s="322"/>
      <c r="F63" s="323" t="s">
        <v>463</v>
      </c>
      <c r="G63" s="324" t="s">
        <v>86</v>
      </c>
      <c r="H63" s="325" t="n">
        <v>2</v>
      </c>
      <c r="I63" s="326" t="n">
        <v>0</v>
      </c>
      <c r="J63" s="327" t="n">
        <f aca="false">ROUND(I63*H63,2)</f>
        <v>0</v>
      </c>
      <c r="K63" s="323"/>
      <c r="L63" s="342"/>
    </row>
    <row r="64" s="328" customFormat="true" ht="24" hidden="false" customHeight="false" outlineLevel="0" collapsed="false">
      <c r="B64" s="341"/>
      <c r="C64" s="321" t="n">
        <f aca="false">IFERROR(IF(ISNUMBER(H64),IF(ISNUMBER(#REF!),#REF!+1,IF(ISNUMBER(#REF!),#REF!+1,C63+1)),""),"")</f>
        <v>33</v>
      </c>
      <c r="D64" s="321"/>
      <c r="E64" s="322"/>
      <c r="F64" s="323" t="s">
        <v>464</v>
      </c>
      <c r="G64" s="324" t="s">
        <v>430</v>
      </c>
      <c r="H64" s="325" t="n">
        <v>8</v>
      </c>
      <c r="I64" s="326" t="n">
        <v>0</v>
      </c>
      <c r="J64" s="327" t="n">
        <f aca="false">ROUND(I64*H64,2)</f>
        <v>0</v>
      </c>
      <c r="K64" s="323"/>
      <c r="L64" s="342"/>
    </row>
    <row r="65" s="328" customFormat="true" ht="12" hidden="false" customHeight="false" outlineLevel="0" collapsed="false">
      <c r="B65" s="341"/>
      <c r="C65" s="321" t="n">
        <f aca="false">IFERROR(IF(ISNUMBER(H65),IF(ISNUMBER(#REF!),#REF!+1,IF(ISNUMBER(H64),C64+1,#REF!+1)),""),"")</f>
        <v>34</v>
      </c>
      <c r="D65" s="321"/>
      <c r="E65" s="322"/>
      <c r="F65" s="323" t="s">
        <v>465</v>
      </c>
      <c r="G65" s="324" t="s">
        <v>86</v>
      </c>
      <c r="H65" s="325" t="n">
        <v>1</v>
      </c>
      <c r="I65" s="326" t="n">
        <v>0</v>
      </c>
      <c r="J65" s="327" t="n">
        <f aca="false">ROUND(I65*H65,2)</f>
        <v>0</v>
      </c>
      <c r="K65" s="323"/>
      <c r="L65" s="342"/>
    </row>
    <row r="66" s="328" customFormat="true" ht="12" hidden="false" customHeight="false" outlineLevel="0" collapsed="false">
      <c r="B66" s="341"/>
      <c r="C66" s="321" t="n">
        <f aca="false">IFERROR(IF(ISNUMBER(H66),IF(ISNUMBER(#REF!),#REF!+1,IF(ISNUMBER(H65),C65+1,C64+1)),""),"")</f>
        <v>35</v>
      </c>
      <c r="D66" s="321"/>
      <c r="E66" s="322"/>
      <c r="F66" s="323" t="s">
        <v>426</v>
      </c>
      <c r="G66" s="324" t="s">
        <v>260</v>
      </c>
      <c r="H66" s="325" t="n">
        <v>1</v>
      </c>
      <c r="I66" s="326" t="n">
        <v>0</v>
      </c>
      <c r="J66" s="327" t="n">
        <f aca="false">ROUND(I66*H66,2)</f>
        <v>0</v>
      </c>
      <c r="K66" s="323"/>
      <c r="L66" s="342"/>
    </row>
    <row r="67" s="328" customFormat="true" ht="15" hidden="false" customHeight="false" outlineLevel="0" collapsed="false">
      <c r="B67" s="341"/>
      <c r="C67" s="344"/>
      <c r="D67" s="345"/>
      <c r="E67" s="344"/>
      <c r="F67" s="318" t="s">
        <v>466</v>
      </c>
      <c r="G67" s="346"/>
      <c r="H67" s="347"/>
      <c r="I67" s="348"/>
      <c r="J67" s="348"/>
      <c r="K67" s="349"/>
      <c r="L67" s="342"/>
    </row>
    <row r="68" s="121" customFormat="true" ht="48" hidden="false" customHeight="false" outlineLevel="0" collapsed="false">
      <c r="A68" s="314"/>
      <c r="B68" s="315"/>
      <c r="C68" s="321" t="n">
        <f aca="false">IFERROR(IF(ISNUMBER(H68),IF(ISNUMBER(#REF!),#REF!+1,IF(ISNUMBER(H67),C67+1,C66+1)),""),"")</f>
        <v>36</v>
      </c>
      <c r="D68" s="321"/>
      <c r="E68" s="322"/>
      <c r="F68" s="323" t="s">
        <v>467</v>
      </c>
      <c r="G68" s="324" t="s">
        <v>86</v>
      </c>
      <c r="H68" s="325" t="n">
        <v>1</v>
      </c>
      <c r="I68" s="326" t="n">
        <v>0</v>
      </c>
      <c r="J68" s="327" t="n">
        <f aca="false">ROUND(I68*H68,2)</f>
        <v>0</v>
      </c>
      <c r="K68" s="323"/>
      <c r="L68" s="297"/>
    </row>
    <row r="69" s="121" customFormat="true" ht="45" hidden="false" customHeight="false" outlineLevel="0" collapsed="false">
      <c r="A69" s="314"/>
      <c r="B69" s="315"/>
      <c r="C69" s="321" t="str">
        <f aca="false">IFERROR(IF(ISNUMBER(H69),IF(ISNUMBER(#REF!),#REF!+1,IF(ISNUMBER(H68),C68+1,C67+1)),""),"")</f>
        <v/>
      </c>
      <c r="D69" s="321"/>
      <c r="E69" s="322"/>
      <c r="F69" s="340" t="s">
        <v>468</v>
      </c>
      <c r="G69" s="324"/>
      <c r="H69" s="325"/>
      <c r="I69" s="327"/>
      <c r="J69" s="327"/>
      <c r="K69" s="323"/>
      <c r="L69" s="297"/>
    </row>
    <row r="70" s="121" customFormat="true" ht="12" hidden="false" customHeight="false" outlineLevel="0" collapsed="false">
      <c r="A70" s="314"/>
      <c r="B70" s="315"/>
      <c r="C70" s="321" t="n">
        <f aca="false">IFERROR(IF(ISNUMBER(H70),IF(ISNUMBER(#REF!),#REF!+1,IF(ISNUMBER(H69),C69+1,C68+1)),""),"")</f>
        <v>37</v>
      </c>
      <c r="D70" s="321"/>
      <c r="E70" s="322"/>
      <c r="F70" s="323" t="s">
        <v>469</v>
      </c>
      <c r="G70" s="324" t="s">
        <v>86</v>
      </c>
      <c r="H70" s="325" t="n">
        <v>1</v>
      </c>
      <c r="I70" s="326" t="n">
        <v>0</v>
      </c>
      <c r="J70" s="327" t="n">
        <f aca="false">ROUND(I70*H70,2)</f>
        <v>0</v>
      </c>
      <c r="K70" s="323"/>
      <c r="L70" s="297"/>
    </row>
    <row r="71" s="121" customFormat="true" ht="22.5" hidden="false" customHeight="false" outlineLevel="0" collapsed="false">
      <c r="A71" s="314"/>
      <c r="B71" s="315"/>
      <c r="C71" s="321" t="str">
        <f aca="false">IFERROR(IF(ISNUMBER(H71),IF(ISNUMBER(#REF!),#REF!+1,IF(ISNUMBER(H70),C70+1,C69+1)),""),"")</f>
        <v/>
      </c>
      <c r="D71" s="321"/>
      <c r="E71" s="322"/>
      <c r="F71" s="340" t="s">
        <v>470</v>
      </c>
      <c r="G71" s="324"/>
      <c r="H71" s="325"/>
      <c r="I71" s="327"/>
      <c r="J71" s="327"/>
      <c r="K71" s="323"/>
      <c r="L71" s="297"/>
    </row>
    <row r="72" s="121" customFormat="true" ht="12" hidden="false" customHeight="false" outlineLevel="0" collapsed="false">
      <c r="A72" s="314"/>
      <c r="B72" s="315"/>
      <c r="C72" s="321" t="n">
        <f aca="false">IFERROR(IF(ISNUMBER(H72),IF(ISNUMBER(#REF!),#REF!+1,IF(ISNUMBER(H71),C71+1,C70+1)),""),"")</f>
        <v>38</v>
      </c>
      <c r="D72" s="321"/>
      <c r="E72" s="322"/>
      <c r="F72" s="323" t="s">
        <v>471</v>
      </c>
      <c r="G72" s="324" t="s">
        <v>86</v>
      </c>
      <c r="H72" s="325" t="n">
        <v>1</v>
      </c>
      <c r="I72" s="326" t="n">
        <v>0</v>
      </c>
      <c r="J72" s="327" t="n">
        <f aca="false">ROUND(I72*H72,2)</f>
        <v>0</v>
      </c>
      <c r="K72" s="323"/>
      <c r="L72" s="297"/>
    </row>
    <row r="73" s="121" customFormat="true" ht="24" hidden="false" customHeight="false" outlineLevel="0" collapsed="false">
      <c r="B73" s="203"/>
      <c r="C73" s="321" t="n">
        <f aca="false">IFERROR(IF(ISNUMBER(H73),IF(ISNUMBER(#REF!),#REF!+1,IF(ISNUMBER(H72),C72+1,C71+1)),""),"")</f>
        <v>39</v>
      </c>
      <c r="D73" s="321"/>
      <c r="E73" s="322"/>
      <c r="F73" s="322" t="s">
        <v>472</v>
      </c>
      <c r="G73" s="324" t="s">
        <v>119</v>
      </c>
      <c r="H73" s="325" t="n">
        <f aca="false">MROUND((4.5+3+5+13)*1.1,0.5)</f>
        <v>28</v>
      </c>
      <c r="I73" s="326" t="n">
        <v>0</v>
      </c>
      <c r="J73" s="327" t="n">
        <f aca="false">ROUND(I73*H73,2)</f>
        <v>0</v>
      </c>
      <c r="K73" s="323"/>
      <c r="L73" s="297"/>
    </row>
    <row r="74" s="121" customFormat="true" ht="12" hidden="false" customHeight="false" outlineLevel="0" collapsed="false">
      <c r="B74" s="203"/>
      <c r="C74" s="321" t="n">
        <f aca="false">IFERROR(IF(ISNUMBER(H74),IF(ISNUMBER(#REF!),#REF!+1,IF(ISNUMBER(H73),C73+1,C72+1)),""),"")</f>
        <v>40</v>
      </c>
      <c r="D74" s="321"/>
      <c r="E74" s="322"/>
      <c r="F74" s="350" t="s">
        <v>473</v>
      </c>
      <c r="G74" s="351" t="s">
        <v>119</v>
      </c>
      <c r="H74" s="352" t="n">
        <f aca="false">H73</f>
        <v>28</v>
      </c>
      <c r="I74" s="326" t="n">
        <v>0</v>
      </c>
      <c r="J74" s="327" t="n">
        <f aca="false">ROUND(I74*H74,2)</f>
        <v>0</v>
      </c>
      <c r="K74" s="323"/>
      <c r="L74" s="297"/>
    </row>
    <row r="75" s="121" customFormat="true" ht="24" hidden="false" customHeight="false" outlineLevel="0" collapsed="false">
      <c r="B75" s="203"/>
      <c r="C75" s="321" t="n">
        <f aca="false">IFERROR(IF(ISNUMBER(H75),IF(ISNUMBER(#REF!),#REF!+1,IF(ISNUMBER(H74),C74+1,C73+1)),""),"")</f>
        <v>41</v>
      </c>
      <c r="D75" s="321"/>
      <c r="E75" s="322"/>
      <c r="F75" s="350" t="s">
        <v>474</v>
      </c>
      <c r="G75" s="351" t="s">
        <v>119</v>
      </c>
      <c r="H75" s="352" t="n">
        <f aca="false">MROUND((4.5+3)*1.1,0.5)</f>
        <v>8.5</v>
      </c>
      <c r="I75" s="326" t="n">
        <v>0</v>
      </c>
      <c r="J75" s="327" t="n">
        <f aca="false">ROUND(I75*H75,2)</f>
        <v>0</v>
      </c>
      <c r="K75" s="323"/>
      <c r="L75" s="297"/>
    </row>
    <row r="76" s="121" customFormat="true" ht="12" hidden="false" customHeight="false" outlineLevel="0" collapsed="false">
      <c r="B76" s="203"/>
      <c r="C76" s="321" t="n">
        <f aca="false">IFERROR(IF(ISNUMBER(H76),IF(ISNUMBER(#REF!),#REF!+1,IF(ISNUMBER(H75),C75+1,C74+1)),""),"")</f>
        <v>42</v>
      </c>
      <c r="D76" s="321"/>
      <c r="E76" s="322"/>
      <c r="F76" s="350" t="s">
        <v>475</v>
      </c>
      <c r="G76" s="351" t="s">
        <v>119</v>
      </c>
      <c r="H76" s="352" t="n">
        <f aca="false">H75</f>
        <v>8.5</v>
      </c>
      <c r="I76" s="326" t="n">
        <v>0</v>
      </c>
      <c r="J76" s="327" t="n">
        <f aca="false">ROUND(I76*H76,2)</f>
        <v>0</v>
      </c>
      <c r="K76" s="323"/>
      <c r="L76" s="297"/>
    </row>
    <row r="77" s="121" customFormat="true" ht="36" hidden="false" customHeight="false" outlineLevel="0" collapsed="false">
      <c r="B77" s="203"/>
      <c r="C77" s="321" t="n">
        <f aca="false">IFERROR(IF(ISNUMBER(H77),IF(ISNUMBER(#REF!),#REF!+1,IF(ISNUMBER(H76),C76+1,C75+1)),""),"")</f>
        <v>43</v>
      </c>
      <c r="D77" s="321"/>
      <c r="E77" s="322"/>
      <c r="F77" s="350" t="s">
        <v>476</v>
      </c>
      <c r="G77" s="351" t="s">
        <v>86</v>
      </c>
      <c r="H77" s="352" t="n">
        <v>1</v>
      </c>
      <c r="I77" s="326" t="n">
        <v>0</v>
      </c>
      <c r="J77" s="327" t="n">
        <f aca="false">ROUND(I77*H77,2)</f>
        <v>0</v>
      </c>
      <c r="K77" s="323"/>
      <c r="L77" s="297"/>
    </row>
    <row r="78" s="121" customFormat="true" ht="14.25" hidden="false" customHeight="true" outlineLevel="0" collapsed="false">
      <c r="B78" s="203"/>
      <c r="C78" s="321" t="n">
        <f aca="false">IFERROR(IF(ISNUMBER(H78),IF(ISNUMBER(#REF!),#REF!+1,IF(ISNUMBER(H77),C77+1,C76+1)),""),"")</f>
        <v>44</v>
      </c>
      <c r="D78" s="321"/>
      <c r="E78" s="322"/>
      <c r="F78" s="353" t="s">
        <v>477</v>
      </c>
      <c r="G78" s="351" t="s">
        <v>86</v>
      </c>
      <c r="H78" s="352" t="n">
        <v>1</v>
      </c>
      <c r="I78" s="326" t="n">
        <v>0</v>
      </c>
      <c r="J78" s="327" t="n">
        <f aca="false">ROUND(I78*H78,2)</f>
        <v>0</v>
      </c>
      <c r="K78" s="323"/>
      <c r="L78" s="297"/>
    </row>
    <row r="79" s="121" customFormat="true" ht="22.5" hidden="false" customHeight="false" outlineLevel="0" collapsed="false">
      <c r="B79" s="203"/>
      <c r="C79" s="321" t="str">
        <f aca="false">IFERROR(IF(ISNUMBER(H79),IF(ISNUMBER(#REF!),#REF!+1,IF(ISNUMBER(H78),C78+1,C77+1)),""),"")</f>
        <v/>
      </c>
      <c r="D79" s="321"/>
      <c r="E79" s="322"/>
      <c r="F79" s="340" t="s">
        <v>478</v>
      </c>
      <c r="G79" s="351"/>
      <c r="H79" s="352"/>
      <c r="I79" s="327"/>
      <c r="J79" s="327"/>
      <c r="K79" s="323"/>
      <c r="L79" s="297"/>
    </row>
    <row r="80" s="121" customFormat="true" ht="24" hidden="false" customHeight="false" outlineLevel="0" collapsed="false">
      <c r="B80" s="203"/>
      <c r="C80" s="321" t="n">
        <f aca="false">IFERROR(IF(ISNUMBER(H80),IF(ISNUMBER(#REF!),#REF!+1,IF(ISNUMBER(H79),C79+1,C78+1)),""),"")</f>
        <v>45</v>
      </c>
      <c r="D80" s="321"/>
      <c r="E80" s="322"/>
      <c r="F80" s="350" t="s">
        <v>479</v>
      </c>
      <c r="G80" s="351" t="s">
        <v>86</v>
      </c>
      <c r="H80" s="352" t="n">
        <v>1</v>
      </c>
      <c r="I80" s="326" t="n">
        <v>0</v>
      </c>
      <c r="J80" s="327" t="n">
        <f aca="false">ROUND(I80*H80,2)</f>
        <v>0</v>
      </c>
      <c r="K80" s="323"/>
      <c r="L80" s="297"/>
    </row>
    <row r="81" s="121" customFormat="true" ht="12" hidden="false" customHeight="false" outlineLevel="0" collapsed="false">
      <c r="B81" s="203"/>
      <c r="C81" s="321" t="n">
        <f aca="false">IFERROR(IF(ISNUMBER(H81),IF(ISNUMBER(#REF!),#REF!+1,IF(ISNUMBER(H80),C80+1,C79+1)),""),"")</f>
        <v>46</v>
      </c>
      <c r="D81" s="321"/>
      <c r="E81" s="322"/>
      <c r="F81" s="350" t="s">
        <v>480</v>
      </c>
      <c r="G81" s="351" t="s">
        <v>86</v>
      </c>
      <c r="H81" s="352" t="n">
        <v>1</v>
      </c>
      <c r="I81" s="326" t="n">
        <v>0</v>
      </c>
      <c r="J81" s="327" t="n">
        <f aca="false">ROUND(I81*H81,2)</f>
        <v>0</v>
      </c>
      <c r="K81" s="323"/>
      <c r="L81" s="297"/>
    </row>
    <row r="82" s="121" customFormat="true" ht="24" hidden="false" customHeight="false" outlineLevel="0" collapsed="false">
      <c r="B82" s="203"/>
      <c r="C82" s="321" t="n">
        <f aca="false">IFERROR(IF(ISNUMBER(H82),IF(ISNUMBER(#REF!),#REF!+1,IF(ISNUMBER(H81),C81+1,C80+1)),""),"")</f>
        <v>47</v>
      </c>
      <c r="D82" s="321"/>
      <c r="E82" s="322"/>
      <c r="F82" s="350" t="s">
        <v>481</v>
      </c>
      <c r="G82" s="351" t="s">
        <v>86</v>
      </c>
      <c r="H82" s="352" t="n">
        <v>1</v>
      </c>
      <c r="I82" s="326" t="n">
        <v>0</v>
      </c>
      <c r="J82" s="327" t="n">
        <f aca="false">ROUND(I82*H82,2)</f>
        <v>0</v>
      </c>
      <c r="K82" s="323"/>
      <c r="L82" s="297"/>
    </row>
    <row r="83" s="121" customFormat="true" ht="24" hidden="false" customHeight="false" outlineLevel="0" collapsed="false">
      <c r="B83" s="203"/>
      <c r="C83" s="321" t="n">
        <f aca="false">IFERROR(IF(ISNUMBER(H83),IF(ISNUMBER(#REF!),#REF!+1,IF(ISNUMBER(H82),C82+1,C81+1)),""),"")</f>
        <v>48</v>
      </c>
      <c r="D83" s="321"/>
      <c r="E83" s="322"/>
      <c r="F83" s="353" t="s">
        <v>482</v>
      </c>
      <c r="G83" s="351" t="s">
        <v>86</v>
      </c>
      <c r="H83" s="352" t="n">
        <v>1</v>
      </c>
      <c r="I83" s="326" t="n">
        <v>0</v>
      </c>
      <c r="J83" s="327" t="n">
        <f aca="false">ROUND(I83*H83,2)</f>
        <v>0</v>
      </c>
      <c r="K83" s="323"/>
      <c r="L83" s="297"/>
    </row>
    <row r="84" s="121" customFormat="true" ht="22.5" hidden="false" customHeight="false" outlineLevel="0" collapsed="false">
      <c r="B84" s="203"/>
      <c r="C84" s="321" t="str">
        <f aca="false">IFERROR(IF(ISNUMBER(H84),IF(ISNUMBER(#REF!),#REF!+1,IF(ISNUMBER(H83),C83+1,C82+1)),""),"")</f>
        <v/>
      </c>
      <c r="D84" s="321"/>
      <c r="E84" s="322"/>
      <c r="F84" s="340" t="s">
        <v>483</v>
      </c>
      <c r="G84" s="351"/>
      <c r="H84" s="352"/>
      <c r="I84" s="327"/>
      <c r="J84" s="327"/>
      <c r="K84" s="323"/>
      <c r="L84" s="297"/>
    </row>
    <row r="85" s="121" customFormat="true" ht="12" hidden="false" customHeight="false" outlineLevel="0" collapsed="false">
      <c r="B85" s="203"/>
      <c r="C85" s="321" t="n">
        <f aca="false">IFERROR(IF(ISNUMBER(H85),IF(ISNUMBER(#REF!),#REF!+1,IF(ISNUMBER(H84),C84+1,C83+1)),""),"")</f>
        <v>49</v>
      </c>
      <c r="D85" s="321"/>
      <c r="E85" s="322"/>
      <c r="F85" s="350" t="s">
        <v>484</v>
      </c>
      <c r="G85" s="351" t="s">
        <v>86</v>
      </c>
      <c r="H85" s="352" t="n">
        <v>1</v>
      </c>
      <c r="I85" s="326" t="n">
        <v>0</v>
      </c>
      <c r="J85" s="327" t="n">
        <f aca="false">ROUND(I85*H85,2)</f>
        <v>0</v>
      </c>
      <c r="K85" s="323"/>
      <c r="L85" s="297"/>
    </row>
    <row r="86" s="121" customFormat="true" ht="37.5" hidden="false" customHeight="false" outlineLevel="0" collapsed="false">
      <c r="B86" s="203"/>
      <c r="C86" s="321" t="n">
        <f aca="false">IFERROR(IF(ISNUMBER(H86),IF(ISNUMBER(#REF!),#REF!+1,IF(ISNUMBER(H85),C85+1,C84+1)),""),"")</f>
        <v>50</v>
      </c>
      <c r="D86" s="321"/>
      <c r="E86" s="322"/>
      <c r="F86" s="350" t="s">
        <v>485</v>
      </c>
      <c r="G86" s="351" t="s">
        <v>86</v>
      </c>
      <c r="H86" s="352" t="n">
        <v>1</v>
      </c>
      <c r="I86" s="326" t="n">
        <v>0</v>
      </c>
      <c r="J86" s="327" t="n">
        <f aca="false">ROUND(I86*H86,2)</f>
        <v>0</v>
      </c>
      <c r="K86" s="323"/>
      <c r="L86" s="297"/>
    </row>
    <row r="87" s="121" customFormat="true" ht="12" hidden="false" customHeight="false" outlineLevel="0" collapsed="false">
      <c r="B87" s="203"/>
      <c r="C87" s="321" t="n">
        <f aca="false">IFERROR(IF(ISNUMBER(H87),IF(ISNUMBER(#REF!),#REF!+1,IF(ISNUMBER(H86),C86+1,C85+1)),""),"")</f>
        <v>51</v>
      </c>
      <c r="D87" s="321"/>
      <c r="E87" s="322"/>
      <c r="F87" s="350" t="s">
        <v>486</v>
      </c>
      <c r="G87" s="351" t="s">
        <v>86</v>
      </c>
      <c r="H87" s="352" t="n">
        <v>2</v>
      </c>
      <c r="I87" s="326" t="n">
        <v>0</v>
      </c>
      <c r="J87" s="327" t="n">
        <f aca="false">ROUND(I87*H87,2)</f>
        <v>0</v>
      </c>
      <c r="K87" s="323"/>
      <c r="L87" s="297"/>
    </row>
    <row r="88" s="121" customFormat="true" ht="36" hidden="false" customHeight="false" outlineLevel="0" collapsed="false">
      <c r="B88" s="203"/>
      <c r="C88" s="321" t="n">
        <f aca="false">IFERROR(IF(ISNUMBER(H88),IF(ISNUMBER(#REF!),#REF!+1,IF(ISNUMBER(H87),C87+1,C86+1)),""),"")</f>
        <v>52</v>
      </c>
      <c r="D88" s="321"/>
      <c r="E88" s="322"/>
      <c r="F88" s="350" t="s">
        <v>487</v>
      </c>
      <c r="G88" s="351" t="s">
        <v>86</v>
      </c>
      <c r="H88" s="352" t="n">
        <v>2</v>
      </c>
      <c r="I88" s="326" t="n">
        <v>0</v>
      </c>
      <c r="J88" s="327" t="n">
        <f aca="false">ROUND(I88*H88,2)</f>
        <v>0</v>
      </c>
      <c r="K88" s="323"/>
      <c r="L88" s="297"/>
    </row>
    <row r="89" s="121" customFormat="true" ht="12" hidden="false" customHeight="false" outlineLevel="0" collapsed="false">
      <c r="B89" s="203"/>
      <c r="C89" s="321" t="n">
        <f aca="false">IFERROR(IF(ISNUMBER(H89),IF(ISNUMBER(#REF!),#REF!+1,IF(ISNUMBER(H88),C88+1,C86+1)),""),"")</f>
        <v>53</v>
      </c>
      <c r="D89" s="321"/>
      <c r="E89" s="322"/>
      <c r="F89" s="353" t="s">
        <v>488</v>
      </c>
      <c r="G89" s="351" t="s">
        <v>86</v>
      </c>
      <c r="H89" s="352" t="n">
        <v>2</v>
      </c>
      <c r="I89" s="326" t="n">
        <v>0</v>
      </c>
      <c r="J89" s="327" t="n">
        <f aca="false">ROUND(I89*H89,2)</f>
        <v>0</v>
      </c>
      <c r="K89" s="323"/>
      <c r="L89" s="297"/>
    </row>
    <row r="90" s="121" customFormat="true" ht="22.5" hidden="false" customHeight="false" outlineLevel="0" collapsed="false">
      <c r="B90" s="203"/>
      <c r="C90" s="321" t="str">
        <f aca="false">IFERROR(IF(ISNUMBER(H90),IF(ISNUMBER(#REF!),#REF!+1,IF(ISNUMBER(H89),C89+1,C88+1)),""),"")</f>
        <v/>
      </c>
      <c r="D90" s="321"/>
      <c r="E90" s="322"/>
      <c r="F90" s="340" t="s">
        <v>489</v>
      </c>
      <c r="G90" s="351"/>
      <c r="H90" s="352"/>
      <c r="I90" s="327"/>
      <c r="J90" s="327"/>
      <c r="K90" s="323"/>
      <c r="L90" s="297"/>
    </row>
    <row r="91" s="121" customFormat="true" ht="36" hidden="false" customHeight="false" outlineLevel="0" collapsed="false">
      <c r="B91" s="203"/>
      <c r="C91" s="321" t="n">
        <f aca="false">IFERROR(IF(ISNUMBER(H91),IF(ISNUMBER(#REF!),#REF!+1,IF(ISNUMBER(H90),C90+1,C89+1)),""),"")</f>
        <v>54</v>
      </c>
      <c r="D91" s="321"/>
      <c r="E91" s="322"/>
      <c r="F91" s="350" t="s">
        <v>490</v>
      </c>
      <c r="G91" s="351" t="s">
        <v>86</v>
      </c>
      <c r="H91" s="352" t="n">
        <v>2</v>
      </c>
      <c r="I91" s="326" t="n">
        <v>0</v>
      </c>
      <c r="J91" s="327" t="n">
        <f aca="false">ROUND(I91*H91,2)</f>
        <v>0</v>
      </c>
      <c r="K91" s="323"/>
      <c r="L91" s="297"/>
    </row>
    <row r="92" s="121" customFormat="true" ht="12" hidden="false" customHeight="false" outlineLevel="0" collapsed="false">
      <c r="B92" s="203"/>
      <c r="C92" s="321" t="n">
        <f aca="false">IFERROR(IF(ISNUMBER(H92),IF(ISNUMBER(#REF!),#REF!+1,IF(ISNUMBER(H91),C91+1,C90+1)),""),"")</f>
        <v>55</v>
      </c>
      <c r="D92" s="321"/>
      <c r="E92" s="322"/>
      <c r="F92" s="353" t="s">
        <v>488</v>
      </c>
      <c r="G92" s="351" t="s">
        <v>86</v>
      </c>
      <c r="H92" s="352" t="n">
        <v>2</v>
      </c>
      <c r="I92" s="326" t="n">
        <v>0</v>
      </c>
      <c r="J92" s="327" t="n">
        <f aca="false">ROUND(I92*H92,2)</f>
        <v>0</v>
      </c>
      <c r="K92" s="323"/>
      <c r="L92" s="297"/>
    </row>
    <row r="93" s="121" customFormat="true" ht="22.5" hidden="false" customHeight="false" outlineLevel="0" collapsed="false">
      <c r="B93" s="203"/>
      <c r="C93" s="321" t="str">
        <f aca="false">IFERROR(IF(ISNUMBER(H93),IF(ISNUMBER(#REF!),#REF!+1,IF(ISNUMBER(H92),C92+1,C91+1)),""),"")</f>
        <v/>
      </c>
      <c r="D93" s="321"/>
      <c r="E93" s="354"/>
      <c r="F93" s="355" t="s">
        <v>489</v>
      </c>
      <c r="G93" s="356"/>
      <c r="H93" s="352"/>
      <c r="I93" s="327"/>
      <c r="J93" s="327"/>
      <c r="K93" s="323"/>
      <c r="L93" s="297"/>
    </row>
    <row r="94" s="121" customFormat="true" ht="36" hidden="false" customHeight="false" outlineLevel="0" collapsed="false">
      <c r="B94" s="203"/>
      <c r="C94" s="332" t="n">
        <f aca="false">IFERROR(IF(ISNUMBER(H94),IF(ISNUMBER(#REF!),#REF!+1,IF(ISNUMBER(H93),C93+1,C92+1)),""),"")</f>
        <v>56</v>
      </c>
      <c r="D94" s="332"/>
      <c r="E94" s="357"/>
      <c r="F94" s="358" t="s">
        <v>491</v>
      </c>
      <c r="G94" s="359" t="s">
        <v>86</v>
      </c>
      <c r="H94" s="360" t="n">
        <v>8</v>
      </c>
      <c r="I94" s="326"/>
      <c r="J94" s="327" t="n">
        <f aca="false">ROUND(I94*H94,2)</f>
        <v>0</v>
      </c>
      <c r="K94" s="323"/>
      <c r="L94" s="297"/>
    </row>
    <row r="95" s="121" customFormat="true" ht="56.25" hidden="false" customHeight="false" outlineLevel="0" collapsed="false">
      <c r="B95" s="203"/>
      <c r="C95" s="332"/>
      <c r="D95" s="332"/>
      <c r="E95" s="357"/>
      <c r="F95" s="361" t="s">
        <v>492</v>
      </c>
      <c r="G95" s="359"/>
      <c r="H95" s="360"/>
      <c r="I95" s="327"/>
      <c r="J95" s="327"/>
      <c r="K95" s="323"/>
      <c r="L95" s="297"/>
    </row>
    <row r="96" s="121" customFormat="true" ht="24" hidden="false" customHeight="false" outlineLevel="0" collapsed="false">
      <c r="B96" s="203"/>
      <c r="C96" s="332" t="n">
        <f aca="false">IFERROR(IF(ISNUMBER(H96),IF(ISNUMBER(#REF!),#REF!+1,IF(ISNUMBER(H95),C95+1,C94+1)),""),"")</f>
        <v>57</v>
      </c>
      <c r="D96" s="321"/>
      <c r="E96" s="322"/>
      <c r="F96" s="323" t="s">
        <v>464</v>
      </c>
      <c r="G96" s="351" t="s">
        <v>430</v>
      </c>
      <c r="H96" s="352" t="n">
        <v>3</v>
      </c>
      <c r="I96" s="326" t="n">
        <v>0</v>
      </c>
      <c r="J96" s="327" t="n">
        <f aca="false">ROUND(I96*H96,2)</f>
        <v>0</v>
      </c>
      <c r="K96" s="323"/>
      <c r="L96" s="297"/>
    </row>
    <row r="97" s="121" customFormat="true" ht="24" hidden="false" customHeight="false" outlineLevel="0" collapsed="false">
      <c r="B97" s="203"/>
      <c r="C97" s="321" t="n">
        <f aca="false">IFERROR(IF(ISNUMBER(H97),IF(ISNUMBER(#REF!),#REF!+1,IF(ISNUMBER(H96),C96+1,C93+1)),""),"")</f>
        <v>58</v>
      </c>
      <c r="D97" s="321"/>
      <c r="E97" s="322"/>
      <c r="F97" s="323" t="s">
        <v>464</v>
      </c>
      <c r="G97" s="324" t="s">
        <v>430</v>
      </c>
      <c r="H97" s="325" t="n">
        <v>4</v>
      </c>
      <c r="I97" s="326" t="n">
        <v>0</v>
      </c>
      <c r="J97" s="327" t="n">
        <f aca="false">ROUND(I97*H97,2)</f>
        <v>0</v>
      </c>
      <c r="K97" s="323"/>
      <c r="L97" s="297"/>
    </row>
    <row r="98" s="121" customFormat="true" ht="12" hidden="false" customHeight="false" outlineLevel="0" collapsed="false">
      <c r="B98" s="203"/>
      <c r="C98" s="321" t="n">
        <f aca="false">IFERROR(IF(ISNUMBER(H98),IF(ISNUMBER(#REF!),#REF!+1,IF(ISNUMBER(#REF!),#REF!+1,C97+1)),""),"")</f>
        <v>59</v>
      </c>
      <c r="D98" s="321"/>
      <c r="E98" s="322"/>
      <c r="F98" s="362" t="s">
        <v>465</v>
      </c>
      <c r="G98" s="351" t="s">
        <v>86</v>
      </c>
      <c r="H98" s="352" t="n">
        <v>1</v>
      </c>
      <c r="I98" s="326" t="n">
        <v>0</v>
      </c>
      <c r="J98" s="327" t="n">
        <f aca="false">ROUND(I98*H98,2)</f>
        <v>0</v>
      </c>
      <c r="K98" s="323"/>
      <c r="L98" s="297"/>
    </row>
    <row r="99" s="328" customFormat="true" ht="12" hidden="false" customHeight="false" outlineLevel="0" collapsed="false">
      <c r="A99" s="121"/>
      <c r="B99" s="315"/>
      <c r="C99" s="321" t="n">
        <f aca="false">IFERROR(IF(ISNUMBER(H99),IF(ISNUMBER(#REF!),#REF!+1,IF(ISNUMBER(H98),C98+1,#REF!+1)),""),"")</f>
        <v>60</v>
      </c>
      <c r="D99" s="321"/>
      <c r="E99" s="322"/>
      <c r="F99" s="323" t="s">
        <v>426</v>
      </c>
      <c r="G99" s="324" t="s">
        <v>260</v>
      </c>
      <c r="H99" s="325" t="n">
        <v>1</v>
      </c>
      <c r="I99" s="326" t="n">
        <v>0</v>
      </c>
      <c r="J99" s="327" t="n">
        <f aca="false">ROUND(I99*H99,2)</f>
        <v>0</v>
      </c>
      <c r="K99" s="323"/>
      <c r="L99" s="297"/>
    </row>
    <row r="100" s="328" customFormat="true" ht="14.25" hidden="false" customHeight="false" outlineLevel="0" collapsed="false">
      <c r="A100" s="121"/>
      <c r="B100" s="315"/>
      <c r="C100" s="321" t="str">
        <f aca="false">IFERROR(IF(ISNUMBER(H100),IF(ISNUMBER(#REF!),#REF!+1,IF(ISNUMBER(H99),C99+1,C98+1)),""),"")</f>
        <v/>
      </c>
      <c r="D100" s="345"/>
      <c r="E100" s="344"/>
      <c r="F100" s="363" t="s">
        <v>493</v>
      </c>
      <c r="G100" s="346"/>
      <c r="H100" s="347"/>
      <c r="I100" s="348"/>
      <c r="J100" s="327"/>
      <c r="K100" s="349"/>
      <c r="L100" s="297"/>
    </row>
    <row r="101" s="328" customFormat="true" ht="24" hidden="false" customHeight="false" outlineLevel="0" collapsed="false">
      <c r="A101" s="121"/>
      <c r="B101" s="315"/>
      <c r="C101" s="321" t="n">
        <f aca="false">IFERROR(IF(ISNUMBER(H101),IF(ISNUMBER(#REF!),#REF!+1,IF(ISNUMBER(H100),C100+1,C99+1)),""),"")</f>
        <v>61</v>
      </c>
      <c r="D101" s="321"/>
      <c r="E101" s="322"/>
      <c r="F101" s="322" t="s">
        <v>494</v>
      </c>
      <c r="G101" s="324" t="s">
        <v>86</v>
      </c>
      <c r="H101" s="325" t="n">
        <v>2</v>
      </c>
      <c r="I101" s="326" t="n">
        <v>0</v>
      </c>
      <c r="J101" s="327" t="n">
        <f aca="false">ROUND(I101*H101,2)</f>
        <v>0</v>
      </c>
      <c r="K101" s="323"/>
      <c r="L101" s="297"/>
    </row>
    <row r="102" s="328" customFormat="true" ht="12" hidden="false" customHeight="false" outlineLevel="0" collapsed="false">
      <c r="A102" s="121"/>
      <c r="B102" s="315"/>
      <c r="C102" s="321" t="n">
        <f aca="false">IFERROR(IF(ISNUMBER(H102),IF(ISNUMBER(#REF!),#REF!+1,IF(ISNUMBER(H101),C101+1,C100+1)),""),"")</f>
        <v>62</v>
      </c>
      <c r="D102" s="321"/>
      <c r="E102" s="322"/>
      <c r="F102" s="322" t="s">
        <v>495</v>
      </c>
      <c r="G102" s="324" t="s">
        <v>86</v>
      </c>
      <c r="H102" s="325" t="n">
        <v>2</v>
      </c>
      <c r="I102" s="326" t="n">
        <v>0</v>
      </c>
      <c r="J102" s="327" t="n">
        <f aca="false">ROUND(I102*H102,2)</f>
        <v>0</v>
      </c>
      <c r="K102" s="323"/>
      <c r="L102" s="297"/>
    </row>
    <row r="103" customFormat="false" ht="12" hidden="false" customHeight="false" outlineLevel="0" collapsed="false">
      <c r="A103" s="121"/>
      <c r="B103" s="364"/>
      <c r="C103" s="365"/>
      <c r="D103" s="365"/>
      <c r="E103" s="365"/>
      <c r="F103" s="365"/>
      <c r="G103" s="365"/>
      <c r="H103" s="365"/>
      <c r="I103" s="365"/>
      <c r="J103" s="365"/>
      <c r="K103" s="366"/>
      <c r="L103" s="367"/>
    </row>
    <row r="104" customFormat="false" ht="12" hidden="false" customHeight="false" outlineLevel="0" collapsed="false">
      <c r="A104" s="121"/>
      <c r="B104" s="121"/>
      <c r="C104" s="345"/>
      <c r="E104" s="344"/>
      <c r="F104" s="349"/>
      <c r="G104" s="346"/>
      <c r="H104" s="347"/>
    </row>
    <row r="105" customFormat="false" ht="12" hidden="false" customHeight="false" outlineLevel="0" collapsed="false">
      <c r="A105" s="121"/>
      <c r="B105" s="121"/>
      <c r="C105" s="345"/>
      <c r="E105" s="344"/>
      <c r="F105" s="349"/>
      <c r="G105" s="346"/>
      <c r="H105" s="347"/>
    </row>
    <row r="106" customFormat="false" ht="11.25" hidden="false" customHeight="false" outlineLevel="0" collapsed="false">
      <c r="C106" s="328"/>
    </row>
    <row r="107" customFormat="false" ht="11.25" hidden="false" customHeight="false" outlineLevel="0" collapsed="false">
      <c r="C107" s="328"/>
    </row>
    <row r="108" customFormat="false" ht="12" hidden="false" customHeight="false" outlineLevel="0" collapsed="false">
      <c r="C108" s="345"/>
    </row>
    <row r="109" customFormat="false" ht="12" hidden="false" customHeight="false" outlineLevel="0" collapsed="false">
      <c r="C109" s="345"/>
    </row>
    <row r="110" customFormat="false" ht="11.25" hidden="false" customHeight="false" outlineLevel="0" collapsed="false">
      <c r="C110" s="328"/>
    </row>
    <row r="111" customFormat="false" ht="11.25" hidden="false" customHeight="false" outlineLevel="0" collapsed="false">
      <c r="C111" s="328"/>
    </row>
    <row r="112" customFormat="false" ht="12" hidden="false" customHeight="false" outlineLevel="0" collapsed="false">
      <c r="C112" s="345"/>
    </row>
    <row r="113" customFormat="false" ht="12" hidden="false" customHeight="false" outlineLevel="0" collapsed="false">
      <c r="C113" s="345"/>
    </row>
    <row r="114" customFormat="false" ht="12" hidden="false" customHeight="false" outlineLevel="0" collapsed="false">
      <c r="C114" s="345"/>
    </row>
    <row r="115" customFormat="false" ht="11.25" hidden="false" customHeight="false" outlineLevel="0" collapsed="false">
      <c r="C115" s="328"/>
    </row>
    <row r="116" customFormat="false" ht="11.25" hidden="false" customHeight="false" outlineLevel="0" collapsed="false">
      <c r="C116" s="328"/>
    </row>
    <row r="117" customFormat="false" ht="12" hidden="false" customHeight="false" outlineLevel="0" collapsed="false">
      <c r="C117" s="345"/>
    </row>
    <row r="118" customFormat="false" ht="12" hidden="false" customHeight="false" outlineLevel="0" collapsed="false">
      <c r="C118" s="345"/>
    </row>
    <row r="119" customFormat="false" ht="11.25" hidden="false" customHeight="false" outlineLevel="0" collapsed="false">
      <c r="C119" s="314"/>
    </row>
    <row r="120" customFormat="false" ht="12" hidden="false" customHeight="false" outlineLevel="0" collapsed="false">
      <c r="C120" s="345"/>
    </row>
    <row r="121" customFormat="false" ht="11.25" hidden="false" customHeight="false" outlineLevel="0" collapsed="false">
      <c r="C121" s="328"/>
    </row>
    <row r="122" customFormat="false" ht="11.25" hidden="false" customHeight="false" outlineLevel="0" collapsed="false">
      <c r="C122" s="328"/>
    </row>
    <row r="123" customFormat="false" ht="12" hidden="false" customHeight="false" outlineLevel="0" collapsed="false">
      <c r="C123" s="345"/>
    </row>
    <row r="124" customFormat="false" ht="12" hidden="false" customHeight="false" outlineLevel="0" collapsed="false">
      <c r="C124" s="345"/>
    </row>
    <row r="125" customFormat="false" ht="11.25" hidden="false" customHeight="false" outlineLevel="0" collapsed="false">
      <c r="C125" s="328"/>
    </row>
    <row r="126" customFormat="false" ht="11.25" hidden="false" customHeight="false" outlineLevel="0" collapsed="false">
      <c r="C126" s="328"/>
    </row>
    <row r="127" customFormat="false" ht="12" hidden="false" customHeight="false" outlineLevel="0" collapsed="false">
      <c r="C127" s="345"/>
    </row>
    <row r="128" customFormat="false" ht="12" hidden="false" customHeight="false" outlineLevel="0" collapsed="false">
      <c r="C128" s="345"/>
    </row>
    <row r="129" customFormat="false" ht="12" hidden="false" customHeight="false" outlineLevel="0" collapsed="false">
      <c r="C129" s="345"/>
    </row>
  </sheetData>
  <autoFilter ref="C19:K99"/>
  <mergeCells count="4">
    <mergeCell ref="E6:H7"/>
    <mergeCell ref="E11:H11"/>
    <mergeCell ref="E16:F16"/>
    <mergeCell ref="E17:F17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H58"/>
  <sheetViews>
    <sheetView showFormulas="false" showGridLines="true" showRowColHeaders="true" showZeros="true" rightToLeft="false" tabSelected="false" showOutlineSymbols="true" defaultGridColor="true" view="normal" topLeftCell="A23" colorId="64" zoomScale="100" zoomScaleNormal="100" zoomScalePageLayoutView="100" workbookViewId="0">
      <selection pane="topLeft" activeCell="G57" activeCellId="0" sqref="G57"/>
    </sheetView>
  </sheetViews>
  <sheetFormatPr defaultColWidth="9.13671875" defaultRowHeight="15.75" zeroHeight="false" outlineLevelRow="0" outlineLevelCol="0"/>
  <cols>
    <col collapsed="false" customWidth="true" hidden="false" outlineLevel="0" max="1" min="1" style="368" width="1.85"/>
    <col collapsed="false" customWidth="true" hidden="false" outlineLevel="0" max="2" min="2" style="369" width="6.42"/>
    <col collapsed="false" customWidth="true" hidden="false" outlineLevel="0" max="3" min="3" style="368" width="157.7"/>
    <col collapsed="false" customWidth="true" hidden="false" outlineLevel="0" max="4" min="4" style="368" width="6.88"/>
    <col collapsed="false" customWidth="true" hidden="false" outlineLevel="0" max="5" min="5" style="368" width="5.86"/>
    <col collapsed="false" customWidth="true" hidden="false" outlineLevel="0" max="6" min="6" style="370" width="16.14"/>
    <col collapsed="false" customWidth="true" hidden="false" outlineLevel="0" max="7" min="7" style="370" width="18.42"/>
    <col collapsed="false" customWidth="true" hidden="false" outlineLevel="0" max="8" min="8" style="370" width="17.86"/>
    <col collapsed="false" customWidth="true" hidden="false" outlineLevel="0" max="9" min="9" style="368" width="1.85"/>
    <col collapsed="false" customWidth="false" hidden="false" outlineLevel="0" max="256" min="10" style="368" width="9.13"/>
    <col collapsed="false" customWidth="true" hidden="false" outlineLevel="0" max="257" min="257" style="368" width="1.85"/>
    <col collapsed="false" customWidth="true" hidden="false" outlineLevel="0" max="258" min="258" style="368" width="6.42"/>
    <col collapsed="false" customWidth="true" hidden="false" outlineLevel="0" max="259" min="259" style="368" width="157.7"/>
    <col collapsed="false" customWidth="true" hidden="false" outlineLevel="0" max="260" min="260" style="368" width="6.88"/>
    <col collapsed="false" customWidth="true" hidden="false" outlineLevel="0" max="261" min="261" style="368" width="5.86"/>
    <col collapsed="false" customWidth="true" hidden="false" outlineLevel="0" max="262" min="262" style="368" width="16.14"/>
    <col collapsed="false" customWidth="true" hidden="false" outlineLevel="0" max="263" min="263" style="368" width="18.42"/>
    <col collapsed="false" customWidth="true" hidden="false" outlineLevel="0" max="264" min="264" style="368" width="17.86"/>
    <col collapsed="false" customWidth="true" hidden="false" outlineLevel="0" max="265" min="265" style="368" width="1.85"/>
    <col collapsed="false" customWidth="false" hidden="false" outlineLevel="0" max="512" min="266" style="368" width="9.13"/>
    <col collapsed="false" customWidth="true" hidden="false" outlineLevel="0" max="513" min="513" style="368" width="1.85"/>
    <col collapsed="false" customWidth="true" hidden="false" outlineLevel="0" max="514" min="514" style="368" width="6.42"/>
    <col collapsed="false" customWidth="true" hidden="false" outlineLevel="0" max="515" min="515" style="368" width="157.7"/>
    <col collapsed="false" customWidth="true" hidden="false" outlineLevel="0" max="516" min="516" style="368" width="6.88"/>
    <col collapsed="false" customWidth="true" hidden="false" outlineLevel="0" max="517" min="517" style="368" width="5.86"/>
    <col collapsed="false" customWidth="true" hidden="false" outlineLevel="0" max="518" min="518" style="368" width="16.14"/>
    <col collapsed="false" customWidth="true" hidden="false" outlineLevel="0" max="519" min="519" style="368" width="18.42"/>
    <col collapsed="false" customWidth="true" hidden="false" outlineLevel="0" max="520" min="520" style="368" width="17.86"/>
    <col collapsed="false" customWidth="true" hidden="false" outlineLevel="0" max="521" min="521" style="368" width="1.85"/>
    <col collapsed="false" customWidth="false" hidden="false" outlineLevel="0" max="768" min="522" style="368" width="9.13"/>
    <col collapsed="false" customWidth="true" hidden="false" outlineLevel="0" max="769" min="769" style="368" width="1.85"/>
    <col collapsed="false" customWidth="true" hidden="false" outlineLevel="0" max="770" min="770" style="368" width="6.42"/>
    <col collapsed="false" customWidth="true" hidden="false" outlineLevel="0" max="771" min="771" style="368" width="157.7"/>
    <col collapsed="false" customWidth="true" hidden="false" outlineLevel="0" max="772" min="772" style="368" width="6.88"/>
    <col collapsed="false" customWidth="true" hidden="false" outlineLevel="0" max="773" min="773" style="368" width="5.86"/>
    <col collapsed="false" customWidth="true" hidden="false" outlineLevel="0" max="774" min="774" style="368" width="16.14"/>
    <col collapsed="false" customWidth="true" hidden="false" outlineLevel="0" max="775" min="775" style="368" width="18.42"/>
    <col collapsed="false" customWidth="true" hidden="false" outlineLevel="0" max="776" min="776" style="368" width="17.86"/>
    <col collapsed="false" customWidth="true" hidden="false" outlineLevel="0" max="777" min="777" style="368" width="1.85"/>
    <col collapsed="false" customWidth="false" hidden="false" outlineLevel="0" max="1024" min="778" style="368" width="9.13"/>
  </cols>
  <sheetData>
    <row r="2" customFormat="false" ht="15.75" hidden="false" customHeight="false" outlineLevel="0" collapsed="false">
      <c r="C2" s="371" t="s">
        <v>496</v>
      </c>
    </row>
    <row r="3" customFormat="false" ht="15.75" hidden="false" customHeight="false" outlineLevel="0" collapsed="false">
      <c r="C3" s="372" t="s">
        <v>57</v>
      </c>
    </row>
    <row r="4" customFormat="false" ht="15.75" hidden="false" customHeight="false" outlineLevel="0" collapsed="false">
      <c r="C4" s="372"/>
    </row>
    <row r="5" customFormat="false" ht="15.75" hidden="false" customHeight="false" outlineLevel="0" collapsed="false">
      <c r="C5" s="371" t="s">
        <v>497</v>
      </c>
    </row>
    <row r="6" customFormat="false" ht="16.5" hidden="false" customHeight="false" outlineLevel="0" collapsed="false">
      <c r="C6" s="373"/>
    </row>
    <row r="7" s="374" customFormat="true" ht="32.25" hidden="false" customHeight="false" outlineLevel="0" collapsed="false">
      <c r="B7" s="375" t="s">
        <v>498</v>
      </c>
      <c r="C7" s="376" t="s">
        <v>238</v>
      </c>
      <c r="D7" s="377" t="s">
        <v>499</v>
      </c>
      <c r="E7" s="375" t="s">
        <v>500</v>
      </c>
      <c r="F7" s="378" t="s">
        <v>501</v>
      </c>
      <c r="G7" s="378" t="s">
        <v>502</v>
      </c>
      <c r="H7" s="379" t="s">
        <v>503</v>
      </c>
    </row>
    <row r="8" customFormat="false" ht="18.75" hidden="false" customHeight="false" outlineLevel="0" collapsed="false">
      <c r="B8" s="380" t="n">
        <v>1</v>
      </c>
      <c r="C8" s="381" t="s">
        <v>504</v>
      </c>
      <c r="D8" s="382"/>
      <c r="E8" s="382"/>
      <c r="F8" s="383"/>
      <c r="G8" s="384" t="n">
        <f aca="false">SUM(G9:G31)</f>
        <v>0</v>
      </c>
      <c r="H8" s="385"/>
    </row>
    <row r="9" customFormat="false" ht="15.75" hidden="false" customHeight="true" outlineLevel="0" collapsed="false">
      <c r="B9" s="386" t="s">
        <v>505</v>
      </c>
      <c r="C9" s="387" t="s">
        <v>506</v>
      </c>
      <c r="D9" s="388" t="n">
        <v>3</v>
      </c>
      <c r="E9" s="388" t="s">
        <v>86</v>
      </c>
      <c r="F9" s="389" t="n">
        <v>0</v>
      </c>
      <c r="G9" s="390" t="n">
        <f aca="false">D9*F9</f>
        <v>0</v>
      </c>
      <c r="H9" s="391"/>
    </row>
    <row r="10" customFormat="false" ht="15.75" hidden="false" customHeight="false" outlineLevel="0" collapsed="false">
      <c r="B10" s="386" t="s">
        <v>507</v>
      </c>
      <c r="C10" s="387" t="s">
        <v>508</v>
      </c>
      <c r="D10" s="388" t="n">
        <v>3</v>
      </c>
      <c r="E10" s="388" t="s">
        <v>86</v>
      </c>
      <c r="F10" s="389" t="n">
        <v>0</v>
      </c>
      <c r="G10" s="390" t="n">
        <f aca="false">D10*F10</f>
        <v>0</v>
      </c>
      <c r="H10" s="391"/>
    </row>
    <row r="11" customFormat="false" ht="15.75" hidden="false" customHeight="false" outlineLevel="0" collapsed="false">
      <c r="B11" s="386" t="s">
        <v>509</v>
      </c>
      <c r="C11" s="387" t="s">
        <v>510</v>
      </c>
      <c r="D11" s="388" t="n">
        <v>326</v>
      </c>
      <c r="E11" s="388" t="s">
        <v>459</v>
      </c>
      <c r="F11" s="389" t="n">
        <v>0</v>
      </c>
      <c r="G11" s="390" t="n">
        <f aca="false">D11*F11</f>
        <v>0</v>
      </c>
      <c r="H11" s="391"/>
    </row>
    <row r="12" customFormat="false" ht="15.75" hidden="false" customHeight="false" outlineLevel="0" collapsed="false">
      <c r="B12" s="386" t="s">
        <v>511</v>
      </c>
      <c r="C12" s="387" t="s">
        <v>512</v>
      </c>
      <c r="D12" s="388" t="n">
        <v>3</v>
      </c>
      <c r="E12" s="388" t="s">
        <v>86</v>
      </c>
      <c r="F12" s="389" t="n">
        <v>0</v>
      </c>
      <c r="G12" s="390" t="n">
        <f aca="false">D12*F12</f>
        <v>0</v>
      </c>
      <c r="H12" s="391"/>
    </row>
    <row r="13" customFormat="false" ht="15.75" hidden="false" customHeight="false" outlineLevel="0" collapsed="false">
      <c r="B13" s="386" t="s">
        <v>513</v>
      </c>
      <c r="C13" s="387" t="s">
        <v>514</v>
      </c>
      <c r="D13" s="388" t="n">
        <v>1</v>
      </c>
      <c r="E13" s="388" t="s">
        <v>86</v>
      </c>
      <c r="F13" s="389" t="n">
        <v>0</v>
      </c>
      <c r="G13" s="390" t="n">
        <f aca="false">D13*F13</f>
        <v>0</v>
      </c>
      <c r="H13" s="391"/>
    </row>
    <row r="14" customFormat="false" ht="15.75" hidden="false" customHeight="false" outlineLevel="0" collapsed="false">
      <c r="B14" s="386" t="s">
        <v>515</v>
      </c>
      <c r="C14" s="387" t="s">
        <v>516</v>
      </c>
      <c r="D14" s="388" t="n">
        <v>3</v>
      </c>
      <c r="E14" s="388" t="s">
        <v>86</v>
      </c>
      <c r="F14" s="389" t="n">
        <v>0</v>
      </c>
      <c r="G14" s="390" t="n">
        <f aca="false">D14*F14</f>
        <v>0</v>
      </c>
      <c r="H14" s="391"/>
    </row>
    <row r="15" customFormat="false" ht="15.75" hidden="false" customHeight="false" outlineLevel="0" collapsed="false">
      <c r="B15" s="386" t="s">
        <v>517</v>
      </c>
      <c r="C15" s="387" t="s">
        <v>518</v>
      </c>
      <c r="D15" s="388" t="n">
        <v>1</v>
      </c>
      <c r="E15" s="388" t="s">
        <v>86</v>
      </c>
      <c r="F15" s="389" t="n">
        <v>0</v>
      </c>
      <c r="G15" s="390" t="n">
        <f aca="false">D15*F15</f>
        <v>0</v>
      </c>
      <c r="H15" s="391"/>
    </row>
    <row r="16" customFormat="false" ht="15.75" hidden="false" customHeight="false" outlineLevel="0" collapsed="false">
      <c r="B16" s="386" t="s">
        <v>519</v>
      </c>
      <c r="C16" s="387" t="s">
        <v>520</v>
      </c>
      <c r="D16" s="388" t="n">
        <v>1</v>
      </c>
      <c r="E16" s="388" t="s">
        <v>86</v>
      </c>
      <c r="F16" s="389" t="n">
        <v>0</v>
      </c>
      <c r="G16" s="390" t="n">
        <f aca="false">D16*F16</f>
        <v>0</v>
      </c>
      <c r="H16" s="391"/>
    </row>
    <row r="17" customFormat="false" ht="15.75" hidden="false" customHeight="false" outlineLevel="0" collapsed="false">
      <c r="B17" s="386" t="s">
        <v>521</v>
      </c>
      <c r="C17" s="387" t="s">
        <v>522</v>
      </c>
      <c r="D17" s="388" t="n">
        <v>1</v>
      </c>
      <c r="E17" s="388" t="s">
        <v>86</v>
      </c>
      <c r="F17" s="389" t="n">
        <v>0</v>
      </c>
      <c r="G17" s="390" t="n">
        <f aca="false">D17*F17</f>
        <v>0</v>
      </c>
      <c r="H17" s="391"/>
    </row>
    <row r="18" customFormat="false" ht="15.75" hidden="false" customHeight="false" outlineLevel="0" collapsed="false">
      <c r="B18" s="386" t="s">
        <v>523</v>
      </c>
      <c r="C18" s="387" t="s">
        <v>524</v>
      </c>
      <c r="D18" s="388" t="n">
        <v>6</v>
      </c>
      <c r="E18" s="388" t="s">
        <v>86</v>
      </c>
      <c r="F18" s="389" t="n">
        <v>0</v>
      </c>
      <c r="G18" s="390" t="n">
        <f aca="false">D18*F18</f>
        <v>0</v>
      </c>
      <c r="H18" s="391"/>
    </row>
    <row r="19" customFormat="false" ht="15.75" hidden="false" customHeight="true" outlineLevel="0" collapsed="false">
      <c r="B19" s="386" t="s">
        <v>525</v>
      </c>
      <c r="C19" s="387" t="s">
        <v>526</v>
      </c>
      <c r="D19" s="388" t="n">
        <v>9</v>
      </c>
      <c r="E19" s="388" t="s">
        <v>119</v>
      </c>
      <c r="F19" s="389" t="n">
        <v>0</v>
      </c>
      <c r="G19" s="390" t="n">
        <f aca="false">D19*F19</f>
        <v>0</v>
      </c>
      <c r="H19" s="391"/>
    </row>
    <row r="20" customFormat="false" ht="15.75" hidden="false" customHeight="true" outlineLevel="0" collapsed="false">
      <c r="B20" s="386" t="s">
        <v>527</v>
      </c>
      <c r="C20" s="387" t="s">
        <v>528</v>
      </c>
      <c r="D20" s="388" t="n">
        <v>24</v>
      </c>
      <c r="E20" s="388" t="s">
        <v>119</v>
      </c>
      <c r="F20" s="389" t="n">
        <v>0</v>
      </c>
      <c r="G20" s="390" t="n">
        <f aca="false">D20*F20</f>
        <v>0</v>
      </c>
      <c r="H20" s="391"/>
    </row>
    <row r="21" customFormat="false" ht="15.75" hidden="false" customHeight="true" outlineLevel="0" collapsed="false">
      <c r="B21" s="386" t="s">
        <v>529</v>
      </c>
      <c r="C21" s="387" t="s">
        <v>530</v>
      </c>
      <c r="D21" s="388" t="n">
        <v>3</v>
      </c>
      <c r="E21" s="388" t="s">
        <v>86</v>
      </c>
      <c r="F21" s="389" t="n">
        <v>0</v>
      </c>
      <c r="G21" s="390" t="n">
        <f aca="false">D21*F21</f>
        <v>0</v>
      </c>
      <c r="H21" s="391"/>
    </row>
    <row r="22" customFormat="false" ht="15.75" hidden="false" customHeight="true" outlineLevel="0" collapsed="false">
      <c r="B22" s="386" t="s">
        <v>531</v>
      </c>
      <c r="C22" s="387" t="s">
        <v>532</v>
      </c>
      <c r="D22" s="388" t="n">
        <v>1</v>
      </c>
      <c r="E22" s="388" t="s">
        <v>86</v>
      </c>
      <c r="F22" s="389" t="n">
        <v>0</v>
      </c>
      <c r="G22" s="390" t="n">
        <f aca="false">D22*F22</f>
        <v>0</v>
      </c>
      <c r="H22" s="391"/>
    </row>
    <row r="23" customFormat="false" ht="15.75" hidden="false" customHeight="true" outlineLevel="0" collapsed="false">
      <c r="B23" s="386" t="s">
        <v>533</v>
      </c>
      <c r="C23" s="387" t="s">
        <v>534</v>
      </c>
      <c r="D23" s="388" t="n">
        <v>1</v>
      </c>
      <c r="E23" s="388" t="s">
        <v>86</v>
      </c>
      <c r="F23" s="389" t="n">
        <v>0</v>
      </c>
      <c r="G23" s="390" t="n">
        <f aca="false">D23*F23</f>
        <v>0</v>
      </c>
      <c r="H23" s="391"/>
    </row>
    <row r="24" customFormat="false" ht="15.75" hidden="false" customHeight="true" outlineLevel="0" collapsed="false">
      <c r="B24" s="386" t="s">
        <v>535</v>
      </c>
      <c r="C24" s="387" t="s">
        <v>536</v>
      </c>
      <c r="D24" s="388" t="n">
        <v>9</v>
      </c>
      <c r="E24" s="388" t="s">
        <v>86</v>
      </c>
      <c r="F24" s="389" t="n">
        <v>0</v>
      </c>
      <c r="G24" s="390" t="n">
        <f aca="false">D24*F24</f>
        <v>0</v>
      </c>
      <c r="H24" s="391"/>
    </row>
    <row r="25" customFormat="false" ht="15.75" hidden="false" customHeight="false" outlineLevel="0" collapsed="false">
      <c r="B25" s="386" t="s">
        <v>537</v>
      </c>
      <c r="C25" s="387" t="s">
        <v>538</v>
      </c>
      <c r="D25" s="388" t="n">
        <v>6</v>
      </c>
      <c r="E25" s="388" t="s">
        <v>86</v>
      </c>
      <c r="F25" s="389" t="n">
        <v>0</v>
      </c>
      <c r="G25" s="390" t="n">
        <f aca="false">D25*F25</f>
        <v>0</v>
      </c>
      <c r="H25" s="391"/>
    </row>
    <row r="26" customFormat="false" ht="15.75" hidden="false" customHeight="false" outlineLevel="0" collapsed="false">
      <c r="B26" s="386" t="s">
        <v>539</v>
      </c>
      <c r="C26" s="387" t="s">
        <v>540</v>
      </c>
      <c r="D26" s="388" t="n">
        <v>6</v>
      </c>
      <c r="E26" s="388" t="s">
        <v>86</v>
      </c>
      <c r="F26" s="389" t="n">
        <v>0</v>
      </c>
      <c r="G26" s="390" t="n">
        <f aca="false">D26*F26</f>
        <v>0</v>
      </c>
      <c r="H26" s="391"/>
    </row>
    <row r="27" customFormat="false" ht="15.75" hidden="false" customHeight="false" outlineLevel="0" collapsed="false">
      <c r="B27" s="386" t="s">
        <v>541</v>
      </c>
      <c r="C27" s="387" t="s">
        <v>542</v>
      </c>
      <c r="D27" s="388" t="n">
        <v>3</v>
      </c>
      <c r="E27" s="388" t="s">
        <v>86</v>
      </c>
      <c r="F27" s="389" t="n">
        <v>0</v>
      </c>
      <c r="G27" s="390" t="n">
        <f aca="false">D27*F27</f>
        <v>0</v>
      </c>
      <c r="H27" s="391"/>
    </row>
    <row r="28" customFormat="false" ht="15.75" hidden="false" customHeight="false" outlineLevel="0" collapsed="false">
      <c r="B28" s="386" t="s">
        <v>543</v>
      </c>
      <c r="C28" s="387" t="s">
        <v>544</v>
      </c>
      <c r="D28" s="388" t="n">
        <f aca="false">SUM(D29:D30)</f>
        <v>36</v>
      </c>
      <c r="E28" s="388" t="s">
        <v>86</v>
      </c>
      <c r="F28" s="389" t="n">
        <v>0</v>
      </c>
      <c r="G28" s="390" t="n">
        <f aca="false">D28*F28</f>
        <v>0</v>
      </c>
      <c r="H28" s="391"/>
    </row>
    <row r="29" customFormat="false" ht="15.75" hidden="false" customHeight="false" outlineLevel="0" collapsed="false">
      <c r="B29" s="386" t="s">
        <v>545</v>
      </c>
      <c r="C29" s="387" t="s">
        <v>546</v>
      </c>
      <c r="D29" s="388" t="n">
        <v>10</v>
      </c>
      <c r="E29" s="388" t="s">
        <v>86</v>
      </c>
      <c r="F29" s="389" t="n">
        <v>0</v>
      </c>
      <c r="G29" s="390" t="n">
        <f aca="false">D29*F29</f>
        <v>0</v>
      </c>
      <c r="H29" s="391"/>
    </row>
    <row r="30" customFormat="false" ht="15.75" hidden="false" customHeight="false" outlineLevel="0" collapsed="false">
      <c r="B30" s="386" t="s">
        <v>547</v>
      </c>
      <c r="C30" s="387" t="s">
        <v>548</v>
      </c>
      <c r="D30" s="388" t="n">
        <v>26</v>
      </c>
      <c r="E30" s="388" t="s">
        <v>86</v>
      </c>
      <c r="F30" s="389" t="n">
        <v>0</v>
      </c>
      <c r="G30" s="390" t="n">
        <f aca="false">D30*F30</f>
        <v>0</v>
      </c>
      <c r="H30" s="391"/>
    </row>
    <row r="31" customFormat="false" ht="16.5" hidden="false" customHeight="false" outlineLevel="0" collapsed="false">
      <c r="B31" s="386" t="s">
        <v>549</v>
      </c>
      <c r="C31" s="387" t="s">
        <v>550</v>
      </c>
      <c r="D31" s="388" t="n">
        <v>2</v>
      </c>
      <c r="E31" s="388" t="s">
        <v>86</v>
      </c>
      <c r="F31" s="389" t="n">
        <v>0</v>
      </c>
      <c r="G31" s="390" t="n">
        <f aca="false">D31*F31</f>
        <v>0</v>
      </c>
      <c r="H31" s="391"/>
    </row>
    <row r="32" customFormat="false" ht="18.75" hidden="false" customHeight="false" outlineLevel="0" collapsed="false">
      <c r="B32" s="380" t="n">
        <v>2</v>
      </c>
      <c r="C32" s="381" t="s">
        <v>551</v>
      </c>
      <c r="D32" s="382"/>
      <c r="E32" s="382"/>
      <c r="F32" s="383"/>
      <c r="G32" s="384" t="n">
        <f aca="false">SUM(G33:G45)</f>
        <v>0</v>
      </c>
      <c r="H32" s="385"/>
    </row>
    <row r="33" customFormat="false" ht="15.75" hidden="false" customHeight="true" outlineLevel="0" collapsed="false">
      <c r="B33" s="386" t="s">
        <v>552</v>
      </c>
      <c r="C33" s="387" t="s">
        <v>553</v>
      </c>
      <c r="D33" s="388" t="n">
        <v>2</v>
      </c>
      <c r="E33" s="388" t="s">
        <v>86</v>
      </c>
      <c r="F33" s="389" t="n">
        <v>0</v>
      </c>
      <c r="G33" s="390" t="n">
        <f aca="false">D33*F33</f>
        <v>0</v>
      </c>
      <c r="H33" s="391"/>
    </row>
    <row r="34" customFormat="false" ht="15.75" hidden="false" customHeight="false" outlineLevel="0" collapsed="false">
      <c r="B34" s="386" t="s">
        <v>554</v>
      </c>
      <c r="C34" s="387" t="s">
        <v>555</v>
      </c>
      <c r="D34" s="388" t="n">
        <v>4</v>
      </c>
      <c r="E34" s="388" t="s">
        <v>86</v>
      </c>
      <c r="F34" s="389" t="n">
        <v>0</v>
      </c>
      <c r="G34" s="390" t="n">
        <f aca="false">D34*F34</f>
        <v>0</v>
      </c>
      <c r="H34" s="391"/>
    </row>
    <row r="35" customFormat="false" ht="15.75" hidden="false" customHeight="false" outlineLevel="0" collapsed="false">
      <c r="B35" s="386" t="s">
        <v>556</v>
      </c>
      <c r="C35" s="387" t="s">
        <v>557</v>
      </c>
      <c r="D35" s="388" t="n">
        <v>2</v>
      </c>
      <c r="E35" s="388" t="s">
        <v>86</v>
      </c>
      <c r="F35" s="389" t="n">
        <v>0</v>
      </c>
      <c r="G35" s="390" t="n">
        <f aca="false">D35*F35</f>
        <v>0</v>
      </c>
      <c r="H35" s="391"/>
    </row>
    <row r="36" customFormat="false" ht="15.75" hidden="false" customHeight="false" outlineLevel="0" collapsed="false">
      <c r="B36" s="386" t="s">
        <v>558</v>
      </c>
      <c r="C36" s="387" t="s">
        <v>559</v>
      </c>
      <c r="D36" s="388" t="n">
        <v>20</v>
      </c>
      <c r="E36" s="388" t="s">
        <v>86</v>
      </c>
      <c r="F36" s="389" t="n">
        <v>0</v>
      </c>
      <c r="G36" s="390" t="n">
        <f aca="false">D36*F36</f>
        <v>0</v>
      </c>
      <c r="H36" s="391"/>
    </row>
    <row r="37" customFormat="false" ht="15.75" hidden="false" customHeight="false" outlineLevel="0" collapsed="false">
      <c r="B37" s="386" t="s">
        <v>560</v>
      </c>
      <c r="C37" s="387" t="s">
        <v>561</v>
      </c>
      <c r="D37" s="388" t="n">
        <v>20</v>
      </c>
      <c r="E37" s="388" t="s">
        <v>86</v>
      </c>
      <c r="F37" s="389" t="n">
        <v>0</v>
      </c>
      <c r="G37" s="390" t="n">
        <f aca="false">D37*F37</f>
        <v>0</v>
      </c>
      <c r="H37" s="391"/>
    </row>
    <row r="38" customFormat="false" ht="15.75" hidden="false" customHeight="false" outlineLevel="0" collapsed="false">
      <c r="B38" s="386" t="s">
        <v>562</v>
      </c>
      <c r="C38" s="387" t="s">
        <v>563</v>
      </c>
      <c r="D38" s="388" t="n">
        <v>2</v>
      </c>
      <c r="E38" s="388" t="s">
        <v>86</v>
      </c>
      <c r="F38" s="389" t="n">
        <v>0</v>
      </c>
      <c r="G38" s="390" t="n">
        <f aca="false">D38*F38</f>
        <v>0</v>
      </c>
      <c r="H38" s="391"/>
    </row>
    <row r="39" customFormat="false" ht="15.75" hidden="false" customHeight="false" outlineLevel="0" collapsed="false">
      <c r="B39" s="386" t="s">
        <v>564</v>
      </c>
      <c r="C39" s="387" t="s">
        <v>565</v>
      </c>
      <c r="D39" s="388" t="n">
        <v>2</v>
      </c>
      <c r="E39" s="388" t="s">
        <v>86</v>
      </c>
      <c r="F39" s="389" t="n">
        <v>0</v>
      </c>
      <c r="G39" s="390" t="n">
        <f aca="false">D39*F39</f>
        <v>0</v>
      </c>
      <c r="H39" s="391"/>
    </row>
    <row r="40" customFormat="false" ht="15.75" hidden="false" customHeight="false" outlineLevel="0" collapsed="false">
      <c r="B40" s="386" t="s">
        <v>566</v>
      </c>
      <c r="C40" s="387" t="s">
        <v>567</v>
      </c>
      <c r="D40" s="388" t="n">
        <v>2</v>
      </c>
      <c r="E40" s="388" t="s">
        <v>86</v>
      </c>
      <c r="F40" s="389" t="n">
        <v>0</v>
      </c>
      <c r="G40" s="390" t="n">
        <f aca="false">D40*F40</f>
        <v>0</v>
      </c>
      <c r="H40" s="391"/>
    </row>
    <row r="41" customFormat="false" ht="15.75" hidden="false" customHeight="true" outlineLevel="0" collapsed="false">
      <c r="B41" s="386" t="s">
        <v>568</v>
      </c>
      <c r="C41" s="387" t="s">
        <v>569</v>
      </c>
      <c r="D41" s="388" t="n">
        <v>2</v>
      </c>
      <c r="E41" s="388" t="s">
        <v>86</v>
      </c>
      <c r="F41" s="389" t="n">
        <v>0</v>
      </c>
      <c r="G41" s="390" t="n">
        <f aca="false">D41*F41</f>
        <v>0</v>
      </c>
      <c r="H41" s="391"/>
    </row>
    <row r="42" customFormat="false" ht="15.75" hidden="false" customHeight="false" outlineLevel="0" collapsed="false">
      <c r="B42" s="386" t="s">
        <v>570</v>
      </c>
      <c r="C42" s="387" t="s">
        <v>571</v>
      </c>
      <c r="D42" s="388" t="n">
        <v>4</v>
      </c>
      <c r="E42" s="388" t="s">
        <v>86</v>
      </c>
      <c r="F42" s="389" t="n">
        <v>0</v>
      </c>
      <c r="G42" s="390" t="n">
        <f aca="false">D42*F42</f>
        <v>0</v>
      </c>
      <c r="H42" s="391"/>
    </row>
    <row r="43" customFormat="false" ht="15.75" hidden="false" customHeight="false" outlineLevel="0" collapsed="false">
      <c r="B43" s="386" t="s">
        <v>572</v>
      </c>
      <c r="C43" s="387" t="s">
        <v>573</v>
      </c>
      <c r="D43" s="388" t="n">
        <v>2</v>
      </c>
      <c r="E43" s="388" t="s">
        <v>260</v>
      </c>
      <c r="F43" s="389" t="n">
        <v>0</v>
      </c>
      <c r="G43" s="390" t="n">
        <f aca="false">D43*F43</f>
        <v>0</v>
      </c>
      <c r="H43" s="391"/>
    </row>
    <row r="44" customFormat="false" ht="15.75" hidden="false" customHeight="false" outlineLevel="0" collapsed="false">
      <c r="B44" s="386" t="s">
        <v>574</v>
      </c>
      <c r="C44" s="387" t="s">
        <v>575</v>
      </c>
      <c r="D44" s="388" t="n">
        <v>600</v>
      </c>
      <c r="E44" s="388" t="s">
        <v>119</v>
      </c>
      <c r="F44" s="389" t="n">
        <v>0</v>
      </c>
      <c r="G44" s="390" t="n">
        <f aca="false">D44*F44</f>
        <v>0</v>
      </c>
      <c r="H44" s="391"/>
    </row>
    <row r="45" customFormat="false" ht="16.5" hidden="false" customHeight="false" outlineLevel="0" collapsed="false">
      <c r="B45" s="386" t="s">
        <v>576</v>
      </c>
      <c r="C45" s="392" t="s">
        <v>577</v>
      </c>
      <c r="D45" s="393" t="n">
        <v>1</v>
      </c>
      <c r="E45" s="393" t="s">
        <v>260</v>
      </c>
      <c r="F45" s="389" t="n">
        <v>0</v>
      </c>
      <c r="G45" s="390" t="n">
        <f aca="false">D45*F45</f>
        <v>0</v>
      </c>
      <c r="H45" s="394"/>
    </row>
    <row r="46" customFormat="false" ht="18.75" hidden="false" customHeight="false" outlineLevel="0" collapsed="false">
      <c r="B46" s="380" t="n">
        <v>3</v>
      </c>
      <c r="C46" s="381" t="s">
        <v>578</v>
      </c>
      <c r="D46" s="382"/>
      <c r="E46" s="382"/>
      <c r="F46" s="383"/>
      <c r="G46" s="384" t="n">
        <f aca="false">SUM(G47:G55)</f>
        <v>0</v>
      </c>
      <c r="H46" s="385"/>
    </row>
    <row r="47" customFormat="false" ht="15.75" hidden="false" customHeight="false" outlineLevel="0" collapsed="false">
      <c r="B47" s="386" t="s">
        <v>579</v>
      </c>
      <c r="C47" s="395" t="s">
        <v>580</v>
      </c>
      <c r="D47" s="388" t="n">
        <v>1</v>
      </c>
      <c r="E47" s="388" t="s">
        <v>260</v>
      </c>
      <c r="F47" s="389" t="n">
        <v>0</v>
      </c>
      <c r="G47" s="390" t="n">
        <f aca="false">D47*F47</f>
        <v>0</v>
      </c>
      <c r="H47" s="391"/>
    </row>
    <row r="48" customFormat="false" ht="15.75" hidden="false" customHeight="false" outlineLevel="0" collapsed="false">
      <c r="B48" s="386" t="s">
        <v>581</v>
      </c>
      <c r="C48" s="395" t="s">
        <v>582</v>
      </c>
      <c r="D48" s="388" t="n">
        <v>1</v>
      </c>
      <c r="E48" s="388" t="s">
        <v>260</v>
      </c>
      <c r="F48" s="389" t="n">
        <v>0</v>
      </c>
      <c r="G48" s="390" t="n">
        <f aca="false">D48*F48</f>
        <v>0</v>
      </c>
      <c r="H48" s="391"/>
    </row>
    <row r="49" customFormat="false" ht="15.75" hidden="false" customHeight="false" outlineLevel="0" collapsed="false">
      <c r="B49" s="386" t="s">
        <v>583</v>
      </c>
      <c r="C49" s="395" t="s">
        <v>584</v>
      </c>
      <c r="D49" s="396" t="n">
        <v>2</v>
      </c>
      <c r="E49" s="396" t="s">
        <v>260</v>
      </c>
      <c r="F49" s="389" t="n">
        <v>0</v>
      </c>
      <c r="G49" s="390" t="n">
        <f aca="false">D49*F49</f>
        <v>0</v>
      </c>
      <c r="H49" s="391"/>
    </row>
    <row r="50" customFormat="false" ht="15.75" hidden="false" customHeight="false" outlineLevel="0" collapsed="false">
      <c r="B50" s="386" t="s">
        <v>585</v>
      </c>
      <c r="C50" s="395" t="s">
        <v>586</v>
      </c>
      <c r="D50" s="396" t="n">
        <v>2</v>
      </c>
      <c r="E50" s="396" t="s">
        <v>260</v>
      </c>
      <c r="F50" s="389" t="n">
        <v>0</v>
      </c>
      <c r="G50" s="390" t="n">
        <f aca="false">D50*F50</f>
        <v>0</v>
      </c>
      <c r="H50" s="391"/>
    </row>
    <row r="51" customFormat="false" ht="15.75" hidden="false" customHeight="false" outlineLevel="0" collapsed="false">
      <c r="B51" s="386" t="s">
        <v>587</v>
      </c>
      <c r="C51" s="395" t="s">
        <v>588</v>
      </c>
      <c r="D51" s="396" t="n">
        <v>2</v>
      </c>
      <c r="E51" s="396" t="s">
        <v>260</v>
      </c>
      <c r="F51" s="389" t="n">
        <v>0</v>
      </c>
      <c r="G51" s="390" t="n">
        <f aca="false">D51*F51</f>
        <v>0</v>
      </c>
      <c r="H51" s="391"/>
    </row>
    <row r="52" customFormat="false" ht="15.75" hidden="false" customHeight="false" outlineLevel="0" collapsed="false">
      <c r="B52" s="386" t="s">
        <v>589</v>
      </c>
      <c r="C52" s="395" t="s">
        <v>590</v>
      </c>
      <c r="D52" s="396" t="n">
        <v>1</v>
      </c>
      <c r="E52" s="396" t="s">
        <v>260</v>
      </c>
      <c r="F52" s="389" t="n">
        <v>0</v>
      </c>
      <c r="G52" s="390" t="n">
        <f aca="false">D52*F52</f>
        <v>0</v>
      </c>
      <c r="H52" s="391"/>
    </row>
    <row r="53" customFormat="false" ht="15.75" hidden="false" customHeight="false" outlineLevel="0" collapsed="false">
      <c r="B53" s="386" t="s">
        <v>591</v>
      </c>
      <c r="C53" s="395" t="s">
        <v>592</v>
      </c>
      <c r="D53" s="396" t="n">
        <v>1</v>
      </c>
      <c r="E53" s="396" t="s">
        <v>260</v>
      </c>
      <c r="F53" s="389" t="n">
        <v>0</v>
      </c>
      <c r="G53" s="390" t="n">
        <f aca="false">D53*F53</f>
        <v>0</v>
      </c>
      <c r="H53" s="391"/>
    </row>
    <row r="54" customFormat="false" ht="15.75" hidden="false" customHeight="false" outlineLevel="0" collapsed="false">
      <c r="B54" s="386" t="s">
        <v>593</v>
      </c>
      <c r="C54" s="395" t="s">
        <v>594</v>
      </c>
      <c r="D54" s="396" t="n">
        <v>2</v>
      </c>
      <c r="E54" s="396" t="s">
        <v>260</v>
      </c>
      <c r="F54" s="389" t="n">
        <v>0</v>
      </c>
      <c r="G54" s="390" t="n">
        <f aca="false">D54*F54</f>
        <v>0</v>
      </c>
      <c r="H54" s="391"/>
    </row>
    <row r="55" customFormat="false" ht="16.5" hidden="false" customHeight="false" outlineLevel="0" collapsed="false">
      <c r="B55" s="397" t="s">
        <v>595</v>
      </c>
      <c r="C55" s="398" t="s">
        <v>596</v>
      </c>
      <c r="D55" s="399" t="n">
        <v>1</v>
      </c>
      <c r="E55" s="399" t="s">
        <v>260</v>
      </c>
      <c r="F55" s="389" t="n">
        <v>0</v>
      </c>
      <c r="G55" s="390" t="n">
        <f aca="false">D55*F55</f>
        <v>0</v>
      </c>
      <c r="H55" s="394"/>
    </row>
    <row r="56" customFormat="false" ht="16.5" hidden="false" customHeight="false" outlineLevel="0" collapsed="false">
      <c r="B56" s="400"/>
      <c r="C56" s="401"/>
      <c r="D56" s="400"/>
      <c r="E56" s="400"/>
      <c r="F56" s="402"/>
      <c r="G56" s="402"/>
      <c r="H56" s="402"/>
    </row>
    <row r="57" customFormat="false" ht="19.5" hidden="false" customHeight="false" outlineLevel="0" collapsed="false">
      <c r="B57" s="403"/>
      <c r="C57" s="404" t="s">
        <v>597</v>
      </c>
      <c r="D57" s="405"/>
      <c r="E57" s="405"/>
      <c r="F57" s="406"/>
      <c r="G57" s="407" t="n">
        <f aca="false">G8+G32+G46</f>
        <v>0</v>
      </c>
      <c r="H57" s="408"/>
    </row>
    <row r="58" customFormat="false" ht="15.75" hidden="false" customHeight="false" outlineLevel="0" collapsed="false">
      <c r="G58" s="409"/>
      <c r="H58" s="409"/>
    </row>
  </sheetData>
  <printOptions headings="false" gridLines="false" gridLinesSet="true" horizontalCentered="false" verticalCentered="false"/>
  <pageMargins left="0.354166666666667" right="0.354166666666667" top="0.7875" bottom="0.315277777777778" header="0.511805555555556" footer="0.511811023622047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 CE,Regular"Výkaz výměr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true"/>
  </sheetPr>
  <dimension ref="A4:BL16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2" activeCellId="0" sqref="J22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19" width="7.15"/>
    <col collapsed="false" customWidth="true" hidden="false" outlineLevel="0" max="2" min="2" style="119" width="1"/>
    <col collapsed="false" customWidth="true" hidden="false" outlineLevel="0" max="3" min="3" style="119" width="7"/>
    <col collapsed="false" customWidth="true" hidden="false" outlineLevel="0" max="4" min="4" style="119" width="17.86"/>
    <col collapsed="false" customWidth="true" hidden="false" outlineLevel="0" max="5" min="5" style="119" width="21.57"/>
    <col collapsed="false" customWidth="true" hidden="false" outlineLevel="0" max="6" min="6" style="119" width="67.14"/>
    <col collapsed="false" customWidth="true" hidden="false" outlineLevel="0" max="7" min="7" style="119" width="13.14"/>
    <col collapsed="false" customWidth="true" hidden="false" outlineLevel="0" max="8" min="8" style="119" width="11.99"/>
    <col collapsed="false" customWidth="true" hidden="false" outlineLevel="0" max="9" min="9" style="119" width="15.88"/>
    <col collapsed="false" customWidth="true" hidden="false" outlineLevel="0" max="10" min="10" style="119" width="19.14"/>
    <col collapsed="false" customWidth="true" hidden="false" outlineLevel="0" max="11" min="11" style="120" width="16.41"/>
    <col collapsed="false" customWidth="false" hidden="false" outlineLevel="0" max="1024" min="12" style="119" width="9.13"/>
  </cols>
  <sheetData>
    <row r="4" s="121" customFormat="true" ht="6.95" hidden="false" customHeight="true" outlineLevel="0" collapsed="false">
      <c r="B4" s="122"/>
      <c r="C4" s="122"/>
      <c r="D4" s="122"/>
      <c r="E4" s="122"/>
      <c r="F4" s="122"/>
      <c r="G4" s="122"/>
      <c r="H4" s="122"/>
      <c r="I4" s="122"/>
      <c r="J4" s="122"/>
      <c r="K4" s="123"/>
    </row>
    <row r="5" s="121" customFormat="true" ht="24.95" hidden="false" customHeight="true" outlineLevel="0" collapsed="false">
      <c r="C5" s="124" t="s">
        <v>54</v>
      </c>
      <c r="K5" s="125"/>
    </row>
    <row r="6" s="121" customFormat="true" ht="6.95" hidden="false" customHeight="true" outlineLevel="0" collapsed="false">
      <c r="K6" s="125"/>
    </row>
    <row r="7" s="121" customFormat="true" ht="12" hidden="false" customHeight="true" outlineLevel="0" collapsed="false">
      <c r="C7" s="126" t="s">
        <v>2</v>
      </c>
      <c r="E7" s="127" t="s">
        <v>55</v>
      </c>
      <c r="F7" s="127"/>
      <c r="G7" s="127"/>
      <c r="H7" s="127"/>
      <c r="K7" s="125"/>
    </row>
    <row r="8" s="121" customFormat="true" ht="26.25" hidden="false" customHeight="true" outlineLevel="0" collapsed="false">
      <c r="E8" s="127"/>
      <c r="F8" s="127"/>
      <c r="G8" s="127"/>
      <c r="H8" s="127"/>
      <c r="K8" s="125"/>
    </row>
    <row r="9" s="121" customFormat="true" ht="12" hidden="false" customHeight="true" outlineLevel="0" collapsed="false">
      <c r="C9" s="126" t="s">
        <v>56</v>
      </c>
      <c r="D9" s="119"/>
      <c r="E9" s="121" t="s">
        <v>57</v>
      </c>
      <c r="F9" s="119"/>
      <c r="G9" s="119"/>
      <c r="H9" s="119"/>
      <c r="K9" s="125"/>
    </row>
    <row r="10" s="121" customFormat="true" ht="12" hidden="false" customHeight="true" outlineLevel="0" collapsed="false">
      <c r="E10" s="119" t="s">
        <v>58</v>
      </c>
      <c r="F10" s="119"/>
      <c r="G10" s="119"/>
      <c r="H10" s="119"/>
      <c r="K10" s="125"/>
    </row>
    <row r="11" s="121" customFormat="true" ht="12" hidden="false" customHeight="true" outlineLevel="0" collapsed="false">
      <c r="C11" s="126" t="s">
        <v>59</v>
      </c>
      <c r="K11" s="125"/>
    </row>
    <row r="12" s="121" customFormat="true" ht="12" hidden="false" customHeight="true" outlineLevel="0" collapsed="false">
      <c r="E12" s="128" t="s">
        <v>60</v>
      </c>
      <c r="F12" s="128"/>
      <c r="G12" s="128"/>
      <c r="H12" s="128"/>
      <c r="K12" s="125"/>
    </row>
    <row r="13" s="121" customFormat="true" ht="12" hidden="false" customHeight="true" outlineLevel="0" collapsed="false">
      <c r="E13" s="128"/>
      <c r="F13" s="128"/>
      <c r="G13" s="128"/>
      <c r="H13" s="128"/>
      <c r="K13" s="125"/>
    </row>
    <row r="14" s="121" customFormat="true" ht="12" hidden="false" customHeight="true" outlineLevel="0" collapsed="false">
      <c r="C14" s="126" t="s">
        <v>61</v>
      </c>
      <c r="D14" s="126"/>
      <c r="F14" s="129"/>
      <c r="I14" s="126" t="s">
        <v>62</v>
      </c>
      <c r="K14" s="125"/>
    </row>
    <row r="15" s="121" customFormat="true" ht="12" hidden="false" customHeight="true" outlineLevel="0" collapsed="false">
      <c r="C15" s="126" t="s">
        <v>4</v>
      </c>
      <c r="E15" s="121" t="s">
        <v>57</v>
      </c>
      <c r="F15" s="129"/>
      <c r="I15" s="126" t="s">
        <v>63</v>
      </c>
      <c r="K15" s="125"/>
    </row>
    <row r="16" s="121" customFormat="true" ht="12" hidden="false" customHeight="true" outlineLevel="0" collapsed="false">
      <c r="C16" s="126"/>
      <c r="F16" s="129"/>
      <c r="I16" s="126"/>
      <c r="K16" s="125"/>
    </row>
    <row r="17" s="121" customFormat="true" ht="60.75" hidden="false" customHeight="true" outlineLevel="0" collapsed="false">
      <c r="C17" s="126" t="s">
        <v>64</v>
      </c>
      <c r="E17" s="130" t="s">
        <v>65</v>
      </c>
      <c r="F17" s="129"/>
      <c r="I17" s="126" t="s">
        <v>15</v>
      </c>
      <c r="J17" s="131" t="s">
        <v>66</v>
      </c>
      <c r="K17" s="125"/>
    </row>
    <row r="18" s="121" customFormat="true" ht="32.25" hidden="false" customHeight="true" outlineLevel="0" collapsed="false">
      <c r="C18" s="126" t="s">
        <v>22</v>
      </c>
      <c r="E18" s="132" t="s">
        <v>67</v>
      </c>
      <c r="F18" s="132"/>
      <c r="I18" s="126" t="s">
        <v>68</v>
      </c>
      <c r="J18" s="131"/>
      <c r="K18" s="125"/>
    </row>
    <row r="19" s="121" customFormat="true" ht="12" hidden="false" customHeight="true" outlineLevel="0" collapsed="false">
      <c r="K19" s="125"/>
    </row>
    <row r="20" s="121" customFormat="true" ht="10.35" hidden="false" customHeight="true" outlineLevel="0" collapsed="false">
      <c r="K20" s="125"/>
    </row>
    <row r="21" s="133" customFormat="true" ht="29.25" hidden="false" customHeight="true" outlineLevel="0" collapsed="false">
      <c r="C21" s="134" t="s">
        <v>69</v>
      </c>
      <c r="D21" s="135" t="s">
        <v>70</v>
      </c>
      <c r="E21" s="135" t="s">
        <v>71</v>
      </c>
      <c r="F21" s="135" t="s">
        <v>72</v>
      </c>
      <c r="G21" s="135" t="s">
        <v>73</v>
      </c>
      <c r="H21" s="135" t="s">
        <v>74</v>
      </c>
      <c r="I21" s="135" t="s">
        <v>75</v>
      </c>
      <c r="J21" s="135" t="s">
        <v>76</v>
      </c>
      <c r="K21" s="136" t="s">
        <v>77</v>
      </c>
    </row>
    <row r="22" s="121" customFormat="true" ht="22.9" hidden="false" customHeight="true" outlineLevel="0" collapsed="false">
      <c r="C22" s="137" t="s">
        <v>78</v>
      </c>
      <c r="J22" s="138" t="n">
        <f aca="false">SUBTOTAL(9,J49:J160)</f>
        <v>0</v>
      </c>
      <c r="K22" s="125"/>
      <c r="Y22" s="139"/>
      <c r="Z22" s="139"/>
    </row>
    <row r="23" s="140" customFormat="true" ht="11.25" hidden="false" customHeight="false" outlineLevel="0" collapsed="false">
      <c r="D23" s="141"/>
      <c r="E23" s="142"/>
      <c r="F23" s="143"/>
      <c r="H23" s="142"/>
      <c r="K23" s="144"/>
      <c r="Y23" s="142"/>
      <c r="Z23" s="142"/>
    </row>
    <row r="24" s="145" customFormat="true" ht="15" hidden="false" customHeight="true" outlineLevel="0" collapsed="false">
      <c r="F24" s="145" t="s">
        <v>79</v>
      </c>
      <c r="K24" s="146"/>
    </row>
    <row r="25" s="121" customFormat="true" ht="7.5" hidden="false" customHeight="true" outlineLevel="0" collapsed="false">
      <c r="B25" s="147"/>
      <c r="C25" s="148"/>
      <c r="D25" s="149"/>
      <c r="E25" s="150"/>
      <c r="F25" s="151"/>
      <c r="G25" s="152"/>
      <c r="H25" s="153"/>
      <c r="I25" s="153"/>
      <c r="J25" s="153"/>
      <c r="K25" s="154"/>
      <c r="W25" s="155"/>
      <c r="Y25" s="155"/>
      <c r="Z25" s="155"/>
    </row>
    <row r="26" s="121" customFormat="true" ht="15" hidden="false" customHeight="true" outlineLevel="0" collapsed="false">
      <c r="B26" s="147"/>
      <c r="C26" s="148"/>
      <c r="D26" s="149"/>
      <c r="E26" s="150"/>
      <c r="F26" s="156" t="s">
        <v>80</v>
      </c>
      <c r="G26" s="156"/>
      <c r="H26" s="153"/>
      <c r="I26" s="153"/>
      <c r="J26" s="153"/>
      <c r="K26" s="154"/>
      <c r="W26" s="155"/>
      <c r="Y26" s="155"/>
      <c r="Z26" s="155"/>
    </row>
    <row r="27" s="121" customFormat="true" ht="13.5" hidden="false" customHeight="true" outlineLevel="0" collapsed="false">
      <c r="B27" s="147"/>
      <c r="C27" s="148"/>
      <c r="D27" s="149"/>
      <c r="E27" s="150"/>
      <c r="F27" s="156" t="s">
        <v>81</v>
      </c>
      <c r="G27" s="156"/>
      <c r="H27" s="153"/>
      <c r="I27" s="153"/>
      <c r="J27" s="153"/>
      <c r="K27" s="154"/>
      <c r="W27" s="155"/>
      <c r="Y27" s="155"/>
      <c r="Z27" s="155"/>
    </row>
    <row r="28" s="121" customFormat="true" ht="13.5" hidden="false" customHeight="true" outlineLevel="0" collapsed="false">
      <c r="B28" s="147"/>
      <c r="C28" s="148"/>
      <c r="D28" s="149"/>
      <c r="E28" s="150"/>
      <c r="F28" s="156" t="s">
        <v>82</v>
      </c>
      <c r="G28" s="156"/>
      <c r="H28" s="153"/>
      <c r="I28" s="153"/>
      <c r="J28" s="153"/>
      <c r="K28" s="154"/>
      <c r="W28" s="155"/>
      <c r="Y28" s="155"/>
      <c r="Z28" s="155"/>
    </row>
    <row r="29" s="121" customFormat="true" ht="13.5" hidden="false" customHeight="true" outlineLevel="0" collapsed="false">
      <c r="B29" s="147"/>
      <c r="C29" s="157"/>
      <c r="D29" s="158"/>
      <c r="E29" s="159"/>
      <c r="F29" s="156" t="s">
        <v>83</v>
      </c>
      <c r="G29" s="156"/>
      <c r="H29" s="160"/>
      <c r="I29" s="160"/>
      <c r="J29" s="160"/>
      <c r="K29" s="161"/>
      <c r="W29" s="155"/>
      <c r="Y29" s="155"/>
      <c r="Z29" s="155"/>
    </row>
    <row r="30" s="121" customFormat="true" ht="16.5" hidden="false" customHeight="true" outlineLevel="0" collapsed="false">
      <c r="B30" s="147"/>
      <c r="C30" s="162"/>
      <c r="D30" s="163" t="s">
        <v>84</v>
      </c>
      <c r="E30" s="164"/>
      <c r="F30" s="165"/>
      <c r="G30" s="165"/>
      <c r="H30" s="166"/>
      <c r="I30" s="166"/>
      <c r="J30" s="166"/>
      <c r="K30" s="167" t="s">
        <v>84</v>
      </c>
      <c r="W30" s="155"/>
      <c r="Y30" s="155"/>
      <c r="Z30" s="155"/>
    </row>
    <row r="31" customFormat="false" ht="15" hidden="true" customHeight="false" outlineLevel="0" collapsed="false">
      <c r="C31" s="162"/>
      <c r="D31" s="410"/>
      <c r="E31" s="411"/>
      <c r="F31" s="411"/>
      <c r="G31" s="170"/>
      <c r="H31" s="412"/>
      <c r="I31" s="413"/>
      <c r="J31" s="176"/>
      <c r="K31" s="174"/>
    </row>
    <row r="32" customFormat="false" ht="15" hidden="true" customHeight="false" outlineLevel="0" collapsed="false">
      <c r="C32" s="162"/>
      <c r="D32" s="410"/>
      <c r="E32" s="411"/>
      <c r="F32" s="411"/>
      <c r="G32" s="170"/>
      <c r="H32" s="412"/>
      <c r="I32" s="413"/>
      <c r="J32" s="176"/>
      <c r="K32" s="174"/>
    </row>
    <row r="33" customFormat="false" ht="15" hidden="true" customHeight="false" outlineLevel="0" collapsed="false">
      <c r="C33" s="162"/>
      <c r="D33" s="410"/>
      <c r="E33" s="411"/>
      <c r="F33" s="411"/>
      <c r="G33" s="170"/>
      <c r="H33" s="412"/>
      <c r="I33" s="413"/>
      <c r="J33" s="176"/>
      <c r="K33" s="174"/>
    </row>
    <row r="34" customFormat="false" ht="15" hidden="true" customHeight="false" outlineLevel="0" collapsed="false">
      <c r="C34" s="162"/>
      <c r="D34" s="410"/>
      <c r="E34" s="411"/>
      <c r="F34" s="411"/>
      <c r="G34" s="170"/>
      <c r="H34" s="412"/>
      <c r="I34" s="413"/>
      <c r="J34" s="176"/>
      <c r="K34" s="174"/>
    </row>
    <row r="35" customFormat="false" ht="15" hidden="true" customHeight="false" outlineLevel="0" collapsed="false">
      <c r="C35" s="162"/>
      <c r="D35" s="410"/>
      <c r="E35" s="411"/>
      <c r="F35" s="411"/>
      <c r="G35" s="170"/>
      <c r="H35" s="412"/>
      <c r="I35" s="413"/>
      <c r="J35" s="176"/>
      <c r="K35" s="174"/>
    </row>
    <row r="36" customFormat="false" ht="15" hidden="true" customHeight="false" outlineLevel="0" collapsed="false">
      <c r="C36" s="162"/>
      <c r="D36" s="410"/>
      <c r="E36" s="411"/>
      <c r="F36" s="411"/>
      <c r="G36" s="170"/>
      <c r="H36" s="412"/>
      <c r="I36" s="413"/>
      <c r="J36" s="176"/>
      <c r="K36" s="174"/>
    </row>
    <row r="37" customFormat="false" ht="15" hidden="true" customHeight="false" outlineLevel="0" collapsed="false">
      <c r="C37" s="162"/>
      <c r="D37" s="410"/>
      <c r="E37" s="411"/>
      <c r="F37" s="411"/>
      <c r="G37" s="170"/>
      <c r="H37" s="412"/>
      <c r="I37" s="413"/>
      <c r="J37" s="176"/>
      <c r="K37" s="174"/>
    </row>
    <row r="38" customFormat="false" ht="15" hidden="true" customHeight="false" outlineLevel="0" collapsed="false">
      <c r="C38" s="162"/>
      <c r="D38" s="410"/>
      <c r="E38" s="411"/>
      <c r="F38" s="411"/>
      <c r="G38" s="170"/>
      <c r="H38" s="412"/>
      <c r="I38" s="413"/>
      <c r="J38" s="176"/>
      <c r="K38" s="174"/>
    </row>
    <row r="39" customFormat="false" ht="15" hidden="true" customHeight="false" outlineLevel="0" collapsed="false">
      <c r="C39" s="162"/>
      <c r="D39" s="410"/>
      <c r="E39" s="411"/>
      <c r="F39" s="411"/>
      <c r="G39" s="170"/>
      <c r="H39" s="412"/>
      <c r="I39" s="413"/>
      <c r="J39" s="176"/>
      <c r="K39" s="174"/>
    </row>
    <row r="40" customFormat="false" ht="15" hidden="true" customHeight="false" outlineLevel="0" collapsed="false">
      <c r="C40" s="162"/>
      <c r="D40" s="410"/>
      <c r="E40" s="411"/>
      <c r="F40" s="411"/>
      <c r="G40" s="170"/>
      <c r="H40" s="412"/>
      <c r="I40" s="413"/>
      <c r="J40" s="176"/>
      <c r="K40" s="174"/>
    </row>
    <row r="41" customFormat="false" ht="15" hidden="true" customHeight="false" outlineLevel="0" collapsed="false">
      <c r="C41" s="162"/>
      <c r="D41" s="410"/>
      <c r="E41" s="411"/>
      <c r="F41" s="411"/>
      <c r="G41" s="170"/>
      <c r="H41" s="412"/>
      <c r="I41" s="413"/>
      <c r="J41" s="176"/>
      <c r="K41" s="174"/>
    </row>
    <row r="42" customFormat="false" ht="15" hidden="true" customHeight="false" outlineLevel="0" collapsed="false">
      <c r="C42" s="162"/>
      <c r="D42" s="410"/>
      <c r="E42" s="411"/>
      <c r="F42" s="411"/>
      <c r="G42" s="170"/>
      <c r="H42" s="412"/>
      <c r="I42" s="413"/>
      <c r="J42" s="176"/>
      <c r="K42" s="174"/>
    </row>
    <row r="43" customFormat="false" ht="15" hidden="true" customHeight="false" outlineLevel="0" collapsed="false">
      <c r="C43" s="162"/>
      <c r="D43" s="410"/>
      <c r="E43" s="411"/>
      <c r="F43" s="411"/>
      <c r="G43" s="170"/>
      <c r="H43" s="412"/>
      <c r="I43" s="413"/>
      <c r="J43" s="176"/>
      <c r="K43" s="174"/>
    </row>
    <row r="44" customFormat="false" ht="15" hidden="true" customHeight="false" outlineLevel="0" collapsed="false">
      <c r="C44" s="162"/>
      <c r="D44" s="410"/>
      <c r="E44" s="411"/>
      <c r="F44" s="411"/>
      <c r="G44" s="170"/>
      <c r="H44" s="412"/>
      <c r="I44" s="413"/>
      <c r="J44" s="176"/>
      <c r="K44" s="174"/>
    </row>
    <row r="45" customFormat="false" ht="15" hidden="true" customHeight="false" outlineLevel="0" collapsed="false">
      <c r="C45" s="162"/>
      <c r="D45" s="410"/>
      <c r="E45" s="411"/>
      <c r="F45" s="411"/>
      <c r="G45" s="170"/>
      <c r="H45" s="412"/>
      <c r="I45" s="413"/>
      <c r="J45" s="176"/>
      <c r="K45" s="174"/>
    </row>
    <row r="46" customFormat="false" ht="15" hidden="true" customHeight="false" outlineLevel="0" collapsed="false">
      <c r="C46" s="162"/>
      <c r="D46" s="410"/>
      <c r="E46" s="411"/>
      <c r="F46" s="411"/>
      <c r="G46" s="170"/>
      <c r="H46" s="412"/>
      <c r="I46" s="413"/>
      <c r="J46" s="176"/>
      <c r="K46" s="174"/>
    </row>
    <row r="47" customFormat="false" ht="15" hidden="true" customHeight="false" outlineLevel="0" collapsed="false">
      <c r="C47" s="162"/>
      <c r="D47" s="410"/>
      <c r="E47" s="175"/>
      <c r="F47" s="175"/>
      <c r="G47" s="170"/>
      <c r="H47" s="412"/>
      <c r="I47" s="413"/>
      <c r="J47" s="176"/>
      <c r="K47" s="174"/>
    </row>
    <row r="48" customFormat="false" ht="15" hidden="true" customHeight="false" outlineLevel="0" collapsed="false">
      <c r="C48" s="162"/>
      <c r="D48" s="410"/>
      <c r="E48" s="411"/>
      <c r="F48" s="411"/>
      <c r="G48" s="170"/>
      <c r="H48" s="412"/>
      <c r="I48" s="413"/>
      <c r="J48" s="176"/>
      <c r="K48" s="174"/>
    </row>
    <row r="49" s="121" customFormat="true" ht="16.5" hidden="false" customHeight="true" outlineLevel="0" collapsed="false">
      <c r="B49" s="147"/>
      <c r="C49" s="414" t="n">
        <v>301</v>
      </c>
      <c r="D49" s="415"/>
      <c r="E49" s="416"/>
      <c r="F49" s="417" t="s">
        <v>598</v>
      </c>
      <c r="G49" s="418" t="s">
        <v>86</v>
      </c>
      <c r="H49" s="419" t="n">
        <v>2</v>
      </c>
      <c r="I49" s="420" t="n">
        <v>0</v>
      </c>
      <c r="J49" s="176" t="n">
        <f aca="false">PRODUCT(H49:I49)</f>
        <v>0</v>
      </c>
      <c r="K49" s="421" t="n">
        <v>2</v>
      </c>
      <c r="W49" s="155"/>
      <c r="Y49" s="155"/>
      <c r="Z49" s="155"/>
    </row>
    <row r="50" s="121" customFormat="true" ht="16.5" hidden="true" customHeight="true" outlineLevel="0" collapsed="false">
      <c r="B50" s="147"/>
      <c r="C50" s="162" t="s">
        <v>84</v>
      </c>
      <c r="D50" s="163"/>
      <c r="E50" s="164"/>
      <c r="F50" s="165"/>
      <c r="G50" s="165"/>
      <c r="H50" s="166"/>
      <c r="I50" s="166"/>
      <c r="J50" s="176"/>
      <c r="K50" s="167" t="s">
        <v>84</v>
      </c>
      <c r="W50" s="155"/>
      <c r="Y50" s="155"/>
      <c r="Z50" s="155"/>
    </row>
    <row r="51" s="121" customFormat="true" ht="15" hidden="true" customHeight="true" outlineLevel="0" collapsed="false">
      <c r="B51" s="147"/>
      <c r="C51" s="177" t="s">
        <v>84</v>
      </c>
      <c r="D51" s="178"/>
      <c r="E51" s="179"/>
      <c r="F51" s="180"/>
      <c r="G51" s="181"/>
      <c r="H51" s="182"/>
      <c r="I51" s="182"/>
      <c r="J51" s="176"/>
      <c r="K51" s="183" t="s">
        <v>84</v>
      </c>
      <c r="W51" s="155"/>
      <c r="Y51" s="155"/>
      <c r="Z51" s="155"/>
    </row>
    <row r="52" s="121" customFormat="true" ht="14.25" hidden="true" customHeight="false" outlineLevel="0" collapsed="false">
      <c r="B52" s="147"/>
      <c r="C52" s="148" t="s">
        <v>84</v>
      </c>
      <c r="D52" s="149"/>
      <c r="E52" s="150"/>
      <c r="F52" s="145" t="s">
        <v>100</v>
      </c>
      <c r="G52" s="152"/>
      <c r="H52" s="153"/>
      <c r="I52" s="153"/>
      <c r="J52" s="176"/>
      <c r="K52" s="154" t="s">
        <v>84</v>
      </c>
      <c r="W52" s="155"/>
      <c r="Y52" s="155"/>
      <c r="Z52" s="155"/>
    </row>
    <row r="53" s="121" customFormat="true" ht="16.5" hidden="true" customHeight="true" outlineLevel="0" collapsed="false">
      <c r="B53" s="147"/>
      <c r="C53" s="148"/>
      <c r="D53" s="149"/>
      <c r="E53" s="150"/>
      <c r="F53" s="151"/>
      <c r="G53" s="152"/>
      <c r="H53" s="153"/>
      <c r="I53" s="153"/>
      <c r="J53" s="176"/>
      <c r="K53" s="154"/>
      <c r="W53" s="155"/>
      <c r="Y53" s="155"/>
      <c r="Z53" s="155"/>
    </row>
    <row r="54" s="121" customFormat="true" ht="16.5" hidden="true" customHeight="true" outlineLevel="0" collapsed="false">
      <c r="B54" s="147"/>
      <c r="C54" s="148"/>
      <c r="D54" s="149"/>
      <c r="E54" s="150"/>
      <c r="F54" s="151"/>
      <c r="G54" s="152"/>
      <c r="H54" s="153"/>
      <c r="I54" s="153"/>
      <c r="J54" s="176"/>
      <c r="K54" s="154"/>
      <c r="W54" s="155"/>
      <c r="Y54" s="155"/>
      <c r="Z54" s="155"/>
    </row>
    <row r="55" s="121" customFormat="true" ht="16.5" hidden="true" customHeight="true" outlineLevel="0" collapsed="false">
      <c r="B55" s="147"/>
      <c r="C55" s="148"/>
      <c r="D55" s="149"/>
      <c r="E55" s="150"/>
      <c r="F55" s="151"/>
      <c r="G55" s="152"/>
      <c r="H55" s="153"/>
      <c r="I55" s="153"/>
      <c r="J55" s="176"/>
      <c r="K55" s="154"/>
      <c r="W55" s="155"/>
      <c r="Y55" s="155"/>
      <c r="Z55" s="155"/>
    </row>
    <row r="56" s="121" customFormat="true" ht="16.5" hidden="true" customHeight="true" outlineLevel="0" collapsed="false">
      <c r="B56" s="147"/>
      <c r="C56" s="148"/>
      <c r="D56" s="149"/>
      <c r="E56" s="150"/>
      <c r="F56" s="151"/>
      <c r="G56" s="152"/>
      <c r="H56" s="153"/>
      <c r="I56" s="153"/>
      <c r="J56" s="176"/>
      <c r="K56" s="154"/>
      <c r="W56" s="155"/>
      <c r="Y56" s="155"/>
      <c r="Z56" s="155"/>
    </row>
    <row r="57" s="121" customFormat="true" ht="16.5" hidden="true" customHeight="true" outlineLevel="0" collapsed="false">
      <c r="B57" s="147"/>
      <c r="C57" s="148"/>
      <c r="D57" s="149"/>
      <c r="E57" s="150"/>
      <c r="F57" s="151"/>
      <c r="G57" s="152"/>
      <c r="H57" s="153"/>
      <c r="I57" s="153"/>
      <c r="J57" s="176"/>
      <c r="K57" s="154"/>
      <c r="W57" s="155"/>
      <c r="Y57" s="155"/>
      <c r="Z57" s="155"/>
    </row>
    <row r="58" s="121" customFormat="true" ht="16.5" hidden="true" customHeight="true" outlineLevel="0" collapsed="false">
      <c r="B58" s="147"/>
      <c r="C58" s="148"/>
      <c r="D58" s="149"/>
      <c r="E58" s="150"/>
      <c r="F58" s="151"/>
      <c r="G58" s="152"/>
      <c r="H58" s="153"/>
      <c r="I58" s="153"/>
      <c r="J58" s="176"/>
      <c r="K58" s="154"/>
      <c r="W58" s="155"/>
      <c r="Y58" s="155"/>
      <c r="Z58" s="155"/>
    </row>
    <row r="59" s="121" customFormat="true" ht="16.5" hidden="true" customHeight="true" outlineLevel="0" collapsed="false">
      <c r="B59" s="147"/>
      <c r="C59" s="148"/>
      <c r="D59" s="149"/>
      <c r="E59" s="150"/>
      <c r="F59" s="151"/>
      <c r="G59" s="152"/>
      <c r="H59" s="153"/>
      <c r="I59" s="153"/>
      <c r="J59" s="176"/>
      <c r="K59" s="154"/>
      <c r="W59" s="155"/>
      <c r="Y59" s="155"/>
      <c r="Z59" s="155"/>
    </row>
    <row r="60" s="121" customFormat="true" ht="16.5" hidden="true" customHeight="true" outlineLevel="0" collapsed="false">
      <c r="B60" s="147"/>
      <c r="C60" s="148" t="s">
        <v>84</v>
      </c>
      <c r="D60" s="149"/>
      <c r="E60" s="150"/>
      <c r="F60" s="151"/>
      <c r="G60" s="152"/>
      <c r="H60" s="153"/>
      <c r="I60" s="153"/>
      <c r="J60" s="153"/>
      <c r="K60" s="154" t="s">
        <v>84</v>
      </c>
      <c r="W60" s="155"/>
      <c r="Y60" s="155"/>
      <c r="Z60" s="155"/>
    </row>
    <row r="61" s="121" customFormat="true" ht="16.5" hidden="true" customHeight="true" outlineLevel="0" collapsed="false">
      <c r="B61" s="147"/>
      <c r="C61" s="148" t="s">
        <v>84</v>
      </c>
      <c r="D61" s="149"/>
      <c r="E61" s="150"/>
      <c r="F61" s="145" t="s">
        <v>108</v>
      </c>
      <c r="G61" s="152"/>
      <c r="H61" s="153"/>
      <c r="I61" s="153"/>
      <c r="J61" s="153"/>
      <c r="K61" s="154" t="s">
        <v>84</v>
      </c>
      <c r="W61" s="155"/>
      <c r="Y61" s="155"/>
      <c r="Z61" s="155"/>
    </row>
    <row r="62" s="121" customFormat="true" ht="28.5" hidden="true" customHeight="true" outlineLevel="0" collapsed="false">
      <c r="B62" s="147"/>
      <c r="C62" s="148"/>
      <c r="D62" s="149"/>
      <c r="E62" s="150"/>
      <c r="F62" s="151"/>
      <c r="G62" s="152"/>
      <c r="H62" s="153"/>
      <c r="I62" s="196"/>
      <c r="J62" s="153"/>
      <c r="K62" s="197"/>
      <c r="W62" s="155"/>
      <c r="Y62" s="155"/>
      <c r="Z62" s="155"/>
    </row>
    <row r="63" s="121" customFormat="true" ht="14.25" hidden="true" customHeight="true" outlineLevel="0" collapsed="false">
      <c r="B63" s="147"/>
      <c r="C63" s="148" t="s">
        <v>84</v>
      </c>
      <c r="D63" s="149"/>
      <c r="E63" s="150"/>
      <c r="F63" s="151"/>
      <c r="G63" s="152"/>
      <c r="H63" s="153"/>
      <c r="I63" s="153"/>
      <c r="J63" s="153"/>
      <c r="K63" s="154" t="s">
        <v>84</v>
      </c>
      <c r="W63" s="155"/>
      <c r="Y63" s="155"/>
      <c r="Z63" s="155"/>
    </row>
    <row r="64" s="121" customFormat="true" ht="16.5" hidden="true" customHeight="true" outlineLevel="0" collapsed="false">
      <c r="B64" s="147"/>
      <c r="C64" s="148" t="s">
        <v>84</v>
      </c>
      <c r="D64" s="149"/>
      <c r="E64" s="150"/>
      <c r="F64" s="145" t="s">
        <v>112</v>
      </c>
      <c r="G64" s="152"/>
      <c r="H64" s="153"/>
      <c r="I64" s="153"/>
      <c r="J64" s="153"/>
      <c r="K64" s="154" t="s">
        <v>84</v>
      </c>
      <c r="W64" s="155"/>
      <c r="Y64" s="155"/>
      <c r="Z64" s="155"/>
    </row>
    <row r="65" s="121" customFormat="true" ht="15.75" hidden="true" customHeight="true" outlineLevel="0" collapsed="false">
      <c r="B65" s="147"/>
      <c r="C65" s="148"/>
      <c r="D65" s="149"/>
      <c r="E65" s="150"/>
      <c r="F65" s="151"/>
      <c r="G65" s="152"/>
      <c r="H65" s="153"/>
      <c r="I65" s="153"/>
      <c r="J65" s="199"/>
      <c r="K65" s="154"/>
      <c r="W65" s="155"/>
      <c r="Y65" s="155"/>
      <c r="Z65" s="155"/>
    </row>
    <row r="66" s="121" customFormat="true" ht="15.75" hidden="true" customHeight="true" outlineLevel="0" collapsed="false">
      <c r="B66" s="147"/>
      <c r="C66" s="148"/>
      <c r="D66" s="149"/>
      <c r="E66" s="150"/>
      <c r="F66" s="151"/>
      <c r="G66" s="152"/>
      <c r="H66" s="153"/>
      <c r="I66" s="153"/>
      <c r="J66" s="199"/>
      <c r="K66" s="154"/>
      <c r="W66" s="155"/>
      <c r="Y66" s="155"/>
      <c r="Z66" s="155"/>
    </row>
    <row r="67" s="121" customFormat="true" ht="15.75" hidden="false" customHeight="true" outlineLevel="0" collapsed="false">
      <c r="B67" s="147"/>
      <c r="C67" s="422" t="n">
        <v>303</v>
      </c>
      <c r="D67" s="423"/>
      <c r="E67" s="424"/>
      <c r="F67" s="417" t="s">
        <v>116</v>
      </c>
      <c r="G67" s="425" t="s">
        <v>86</v>
      </c>
      <c r="H67" s="426" t="n">
        <v>1</v>
      </c>
      <c r="I67" s="427" t="n">
        <v>0</v>
      </c>
      <c r="J67" s="199" t="n">
        <f aca="false">PRODUCT(H67:I67)</f>
        <v>0</v>
      </c>
      <c r="K67" s="154" t="n">
        <v>2</v>
      </c>
      <c r="W67" s="155"/>
      <c r="Y67" s="155"/>
      <c r="Z67" s="155"/>
    </row>
    <row r="68" s="121" customFormat="true" ht="15" hidden="true" customHeight="true" outlineLevel="0" collapsed="false">
      <c r="B68" s="147"/>
      <c r="C68" s="148" t="s">
        <v>84</v>
      </c>
      <c r="D68" s="149"/>
      <c r="E68" s="150"/>
      <c r="F68" s="151"/>
      <c r="G68" s="152"/>
      <c r="H68" s="153"/>
      <c r="I68" s="153"/>
      <c r="J68" s="199"/>
      <c r="K68" s="154" t="s">
        <v>84</v>
      </c>
      <c r="W68" s="155"/>
      <c r="Y68" s="155"/>
      <c r="Z68" s="155"/>
    </row>
    <row r="69" s="121" customFormat="true" ht="14.25" hidden="true" customHeight="false" outlineLevel="0" collapsed="false">
      <c r="B69" s="147"/>
      <c r="C69" s="148" t="s">
        <v>84</v>
      </c>
      <c r="D69" s="149"/>
      <c r="E69" s="150"/>
      <c r="F69" s="145" t="s">
        <v>117</v>
      </c>
      <c r="G69" s="152"/>
      <c r="H69" s="153"/>
      <c r="I69" s="153"/>
      <c r="J69" s="199"/>
      <c r="K69" s="154" t="s">
        <v>84</v>
      </c>
      <c r="W69" s="155"/>
      <c r="Y69" s="155"/>
      <c r="Z69" s="155"/>
    </row>
    <row r="70" s="121" customFormat="true" ht="31.5" hidden="true" customHeight="true" outlineLevel="0" collapsed="false">
      <c r="B70" s="147"/>
      <c r="C70" s="148"/>
      <c r="D70" s="149"/>
      <c r="E70" s="150"/>
      <c r="F70" s="151"/>
      <c r="G70" s="152"/>
      <c r="H70" s="153"/>
      <c r="I70" s="153"/>
      <c r="J70" s="199"/>
      <c r="K70" s="154"/>
      <c r="W70" s="155"/>
      <c r="Y70" s="155"/>
      <c r="Z70" s="155"/>
    </row>
    <row r="71" s="121" customFormat="true" ht="30" hidden="true" customHeight="true" outlineLevel="0" collapsed="false">
      <c r="B71" s="147"/>
      <c r="C71" s="148"/>
      <c r="D71" s="149"/>
      <c r="E71" s="150"/>
      <c r="F71" s="151"/>
      <c r="G71" s="152"/>
      <c r="H71" s="153"/>
      <c r="I71" s="153"/>
      <c r="J71" s="199"/>
      <c r="K71" s="154"/>
      <c r="W71" s="155"/>
      <c r="Y71" s="155"/>
      <c r="Z71" s="155"/>
    </row>
    <row r="72" s="121" customFormat="true" ht="30.75" hidden="true" customHeight="true" outlineLevel="0" collapsed="false">
      <c r="B72" s="147"/>
      <c r="C72" s="148"/>
      <c r="D72" s="149"/>
      <c r="E72" s="150"/>
      <c r="F72" s="151"/>
      <c r="G72" s="152"/>
      <c r="H72" s="153"/>
      <c r="I72" s="153"/>
      <c r="J72" s="199"/>
      <c r="K72" s="154"/>
      <c r="W72" s="155"/>
      <c r="Y72" s="155"/>
      <c r="Z72" s="155"/>
    </row>
    <row r="73" s="121" customFormat="true" ht="34.5" hidden="true" customHeight="true" outlineLevel="0" collapsed="false">
      <c r="B73" s="147"/>
      <c r="C73" s="148"/>
      <c r="D73" s="149"/>
      <c r="E73" s="150"/>
      <c r="F73" s="151"/>
      <c r="G73" s="152"/>
      <c r="H73" s="153"/>
      <c r="I73" s="153"/>
      <c r="J73" s="199"/>
      <c r="K73" s="154"/>
      <c r="W73" s="155"/>
      <c r="Y73" s="155"/>
      <c r="Z73" s="155"/>
    </row>
    <row r="74" s="121" customFormat="true" ht="27.75" hidden="true" customHeight="true" outlineLevel="0" collapsed="false">
      <c r="B74" s="147"/>
      <c r="C74" s="148"/>
      <c r="D74" s="149"/>
      <c r="E74" s="150"/>
      <c r="F74" s="151"/>
      <c r="G74" s="152"/>
      <c r="H74" s="153"/>
      <c r="I74" s="153"/>
      <c r="J74" s="199"/>
      <c r="K74" s="154"/>
      <c r="W74" s="155"/>
      <c r="Y74" s="155"/>
      <c r="Z74" s="155"/>
    </row>
    <row r="75" s="121" customFormat="true" ht="34.5" hidden="true" customHeight="true" outlineLevel="0" collapsed="false">
      <c r="B75" s="147"/>
      <c r="C75" s="148"/>
      <c r="D75" s="149"/>
      <c r="E75" s="150"/>
      <c r="F75" s="151"/>
      <c r="G75" s="152"/>
      <c r="H75" s="153"/>
      <c r="I75" s="153"/>
      <c r="J75" s="199"/>
      <c r="K75" s="154"/>
      <c r="W75" s="155"/>
      <c r="Y75" s="155"/>
      <c r="Z75" s="155"/>
    </row>
    <row r="76" s="121" customFormat="true" ht="30.75" hidden="true" customHeight="true" outlineLevel="0" collapsed="false">
      <c r="B76" s="147"/>
      <c r="C76" s="148"/>
      <c r="D76" s="149"/>
      <c r="E76" s="150"/>
      <c r="F76" s="151"/>
      <c r="G76" s="152"/>
      <c r="H76" s="153"/>
      <c r="I76" s="153"/>
      <c r="J76" s="199"/>
      <c r="K76" s="154"/>
      <c r="W76" s="155"/>
      <c r="Y76" s="155"/>
      <c r="Z76" s="155"/>
    </row>
    <row r="77" s="121" customFormat="true" ht="30" hidden="true" customHeight="true" outlineLevel="0" collapsed="false">
      <c r="B77" s="147"/>
      <c r="C77" s="148"/>
      <c r="D77" s="149"/>
      <c r="E77" s="150"/>
      <c r="F77" s="151"/>
      <c r="G77" s="152"/>
      <c r="H77" s="153"/>
      <c r="I77" s="153"/>
      <c r="J77" s="199"/>
      <c r="K77" s="154"/>
      <c r="W77" s="155"/>
      <c r="Y77" s="155"/>
      <c r="Z77" s="155"/>
    </row>
    <row r="78" s="121" customFormat="true" ht="29.25" hidden="true" customHeight="true" outlineLevel="0" collapsed="false">
      <c r="B78" s="147"/>
      <c r="C78" s="148"/>
      <c r="D78" s="149"/>
      <c r="E78" s="150"/>
      <c r="F78" s="151"/>
      <c r="G78" s="152"/>
      <c r="H78" s="153"/>
      <c r="I78" s="153"/>
      <c r="J78" s="199"/>
      <c r="K78" s="154"/>
      <c r="W78" s="155"/>
      <c r="Y78" s="155"/>
      <c r="Z78" s="155"/>
    </row>
    <row r="79" s="121" customFormat="true" ht="30.75" hidden="true" customHeight="true" outlineLevel="0" collapsed="false">
      <c r="B79" s="147"/>
      <c r="C79" s="148"/>
      <c r="D79" s="149"/>
      <c r="E79" s="150"/>
      <c r="F79" s="151"/>
      <c r="G79" s="152"/>
      <c r="H79" s="153"/>
      <c r="I79" s="153"/>
      <c r="J79" s="199"/>
      <c r="K79" s="154"/>
      <c r="W79" s="155"/>
      <c r="Y79" s="155"/>
      <c r="Z79" s="155"/>
    </row>
    <row r="80" s="121" customFormat="true" ht="15" hidden="true" customHeight="true" outlineLevel="0" collapsed="false">
      <c r="B80" s="147"/>
      <c r="C80" s="148" t="s">
        <v>84</v>
      </c>
      <c r="D80" s="149"/>
      <c r="E80" s="150"/>
      <c r="F80" s="151"/>
      <c r="G80" s="152"/>
      <c r="H80" s="153"/>
      <c r="I80" s="153"/>
      <c r="J80" s="199"/>
      <c r="K80" s="154" t="s">
        <v>84</v>
      </c>
      <c r="W80" s="155"/>
      <c r="Y80" s="155"/>
      <c r="Z80" s="155"/>
    </row>
    <row r="81" s="121" customFormat="true" ht="18" hidden="true" customHeight="true" outlineLevel="0" collapsed="false">
      <c r="B81" s="147"/>
      <c r="C81" s="148" t="s">
        <v>84</v>
      </c>
      <c r="D81" s="149"/>
      <c r="E81" s="150"/>
      <c r="F81" s="145" t="s">
        <v>129</v>
      </c>
      <c r="G81" s="152"/>
      <c r="H81" s="153"/>
      <c r="I81" s="153"/>
      <c r="J81" s="199"/>
      <c r="K81" s="154" t="s">
        <v>84</v>
      </c>
      <c r="W81" s="155"/>
      <c r="Y81" s="155"/>
      <c r="Z81" s="155"/>
    </row>
    <row r="82" s="121" customFormat="true" ht="16.5" hidden="true" customHeight="true" outlineLevel="0" collapsed="false">
      <c r="B82" s="147"/>
      <c r="C82" s="148"/>
      <c r="D82" s="149"/>
      <c r="E82" s="150"/>
      <c r="F82" s="151"/>
      <c r="G82" s="152"/>
      <c r="H82" s="153"/>
      <c r="I82" s="153"/>
      <c r="J82" s="199"/>
      <c r="K82" s="154"/>
      <c r="W82" s="155"/>
      <c r="Y82" s="155"/>
      <c r="Z82" s="155"/>
    </row>
    <row r="83" s="121" customFormat="true" ht="16.5" hidden="true" customHeight="true" outlineLevel="0" collapsed="false">
      <c r="B83" s="147"/>
      <c r="C83" s="148"/>
      <c r="D83" s="149"/>
      <c r="E83" s="150"/>
      <c r="F83" s="151"/>
      <c r="G83" s="152"/>
      <c r="H83" s="153"/>
      <c r="I83" s="153"/>
      <c r="J83" s="199"/>
      <c r="K83" s="154"/>
      <c r="W83" s="155"/>
      <c r="Y83" s="155"/>
      <c r="Z83" s="155"/>
    </row>
    <row r="84" s="121" customFormat="true" ht="16.5" hidden="true" customHeight="true" outlineLevel="0" collapsed="false">
      <c r="B84" s="147"/>
      <c r="C84" s="148"/>
      <c r="D84" s="149"/>
      <c r="E84" s="150"/>
      <c r="F84" s="151"/>
      <c r="G84" s="152"/>
      <c r="H84" s="153"/>
      <c r="I84" s="153"/>
      <c r="J84" s="199"/>
      <c r="K84" s="154"/>
      <c r="W84" s="155"/>
      <c r="Y84" s="155"/>
      <c r="Z84" s="155"/>
    </row>
    <row r="85" s="121" customFormat="true" ht="16.5" hidden="true" customHeight="true" outlineLevel="0" collapsed="false">
      <c r="B85" s="147"/>
      <c r="C85" s="148"/>
      <c r="D85" s="149"/>
      <c r="E85" s="150"/>
      <c r="F85" s="151"/>
      <c r="G85" s="152"/>
      <c r="H85" s="153"/>
      <c r="I85" s="153"/>
      <c r="J85" s="199"/>
      <c r="K85" s="154"/>
      <c r="W85" s="155"/>
      <c r="Y85" s="155"/>
      <c r="Z85" s="155"/>
    </row>
    <row r="86" s="121" customFormat="true" ht="16.5" hidden="true" customHeight="true" outlineLevel="0" collapsed="false">
      <c r="B86" s="147"/>
      <c r="C86" s="148"/>
      <c r="D86" s="149"/>
      <c r="E86" s="150"/>
      <c r="F86" s="151"/>
      <c r="G86" s="152"/>
      <c r="H86" s="153"/>
      <c r="I86" s="153"/>
      <c r="J86" s="199"/>
      <c r="K86" s="154"/>
      <c r="W86" s="155"/>
      <c r="Y86" s="155"/>
      <c r="Z86" s="155"/>
    </row>
    <row r="87" s="121" customFormat="true" ht="18" hidden="true" customHeight="true" outlineLevel="0" collapsed="false">
      <c r="B87" s="147"/>
      <c r="C87" s="148"/>
      <c r="D87" s="149"/>
      <c r="E87" s="150"/>
      <c r="F87" s="151"/>
      <c r="G87" s="152"/>
      <c r="H87" s="153"/>
      <c r="I87" s="153"/>
      <c r="J87" s="199"/>
      <c r="K87" s="154"/>
      <c r="W87" s="155"/>
      <c r="Y87" s="155"/>
      <c r="Z87" s="155"/>
    </row>
    <row r="88" s="121" customFormat="true" ht="32.25" hidden="true" customHeight="true" outlineLevel="0" collapsed="false">
      <c r="B88" s="147"/>
      <c r="C88" s="148"/>
      <c r="D88" s="149"/>
      <c r="E88" s="150"/>
      <c r="F88" s="200"/>
      <c r="G88" s="152"/>
      <c r="H88" s="153"/>
      <c r="I88" s="153"/>
      <c r="J88" s="199"/>
      <c r="K88" s="154"/>
      <c r="W88" s="155"/>
      <c r="Y88" s="155"/>
      <c r="Z88" s="155"/>
    </row>
    <row r="89" s="121" customFormat="true" ht="16.5" hidden="true" customHeight="true" outlineLevel="0" collapsed="false">
      <c r="B89" s="147"/>
      <c r="C89" s="148"/>
      <c r="D89" s="149"/>
      <c r="E89" s="150"/>
      <c r="F89" s="151"/>
      <c r="G89" s="152"/>
      <c r="H89" s="153"/>
      <c r="I89" s="153"/>
      <c r="J89" s="199"/>
      <c r="K89" s="154"/>
      <c r="W89" s="155"/>
      <c r="Y89" s="155"/>
      <c r="Z89" s="155"/>
    </row>
    <row r="90" s="121" customFormat="true" ht="16.5" hidden="false" customHeight="true" outlineLevel="0" collapsed="false">
      <c r="B90" s="147"/>
      <c r="C90" s="422" t="n">
        <v>508</v>
      </c>
      <c r="D90" s="423"/>
      <c r="E90" s="424"/>
      <c r="F90" s="417" t="s">
        <v>133</v>
      </c>
      <c r="G90" s="425" t="s">
        <v>86</v>
      </c>
      <c r="H90" s="426" t="n">
        <v>1</v>
      </c>
      <c r="I90" s="427" t="n">
        <v>0</v>
      </c>
      <c r="J90" s="199" t="n">
        <f aca="false">PRODUCT(H90:I90)</f>
        <v>0</v>
      </c>
      <c r="K90" s="154" t="n">
        <v>2</v>
      </c>
      <c r="W90" s="155"/>
      <c r="Y90" s="155"/>
      <c r="Z90" s="155"/>
    </row>
    <row r="91" s="121" customFormat="true" ht="16.5" hidden="true" customHeight="true" outlineLevel="0" collapsed="false">
      <c r="B91" s="147"/>
      <c r="C91" s="148"/>
      <c r="D91" s="149"/>
      <c r="E91" s="150"/>
      <c r="F91" s="151"/>
      <c r="G91" s="152"/>
      <c r="H91" s="153"/>
      <c r="I91" s="153"/>
      <c r="J91" s="199"/>
      <c r="K91" s="154"/>
      <c r="W91" s="155"/>
      <c r="Y91" s="155"/>
      <c r="Z91" s="155"/>
    </row>
    <row r="92" s="121" customFormat="true" ht="17.25" hidden="true" customHeight="true" outlineLevel="0" collapsed="false">
      <c r="B92" s="147"/>
      <c r="C92" s="148" t="s">
        <v>84</v>
      </c>
      <c r="D92" s="149"/>
      <c r="E92" s="150"/>
      <c r="F92" s="151"/>
      <c r="G92" s="152"/>
      <c r="H92" s="153"/>
      <c r="I92" s="153"/>
      <c r="J92" s="199"/>
      <c r="K92" s="154" t="s">
        <v>84</v>
      </c>
      <c r="W92" s="155"/>
      <c r="Y92" s="155"/>
      <c r="Z92" s="155"/>
    </row>
    <row r="93" s="121" customFormat="true" ht="17.25" hidden="true" customHeight="true" outlineLevel="0" collapsed="false">
      <c r="B93" s="147"/>
      <c r="C93" s="148" t="s">
        <v>84</v>
      </c>
      <c r="D93" s="149"/>
      <c r="E93" s="150"/>
      <c r="F93" s="145" t="s">
        <v>138</v>
      </c>
      <c r="G93" s="152"/>
      <c r="H93" s="153"/>
      <c r="I93" s="153"/>
      <c r="J93" s="199"/>
      <c r="K93" s="154" t="s">
        <v>84</v>
      </c>
      <c r="W93" s="155"/>
      <c r="Y93" s="155"/>
      <c r="Z93" s="155"/>
    </row>
    <row r="94" s="121" customFormat="true" ht="30" hidden="true" customHeight="true" outlineLevel="0" collapsed="false">
      <c r="B94" s="147"/>
      <c r="C94" s="148"/>
      <c r="D94" s="149"/>
      <c r="E94" s="150"/>
      <c r="F94" s="151"/>
      <c r="G94" s="152"/>
      <c r="H94" s="153"/>
      <c r="I94" s="153"/>
      <c r="J94" s="199"/>
      <c r="K94" s="154"/>
      <c r="W94" s="155"/>
      <c r="Y94" s="155"/>
      <c r="Z94" s="155"/>
    </row>
    <row r="95" s="121" customFormat="true" ht="28.5" hidden="true" customHeight="true" outlineLevel="0" collapsed="false">
      <c r="B95" s="147"/>
      <c r="C95" s="148"/>
      <c r="D95" s="149"/>
      <c r="E95" s="150"/>
      <c r="F95" s="151"/>
      <c r="G95" s="152"/>
      <c r="H95" s="153"/>
      <c r="I95" s="153"/>
      <c r="J95" s="199"/>
      <c r="K95" s="154"/>
      <c r="W95" s="155"/>
      <c r="Y95" s="155"/>
      <c r="Z95" s="155"/>
    </row>
    <row r="96" s="121" customFormat="true" ht="21.75" hidden="true" customHeight="true" outlineLevel="0" collapsed="false">
      <c r="B96" s="147"/>
      <c r="C96" s="148"/>
      <c r="D96" s="149"/>
      <c r="E96" s="150"/>
      <c r="F96" s="151"/>
      <c r="G96" s="152"/>
      <c r="H96" s="153"/>
      <c r="I96" s="153"/>
      <c r="J96" s="199"/>
      <c r="K96" s="154"/>
      <c r="W96" s="155"/>
      <c r="Y96" s="155"/>
      <c r="Z96" s="155"/>
    </row>
    <row r="97" s="121" customFormat="true" ht="17.25" hidden="true" customHeight="true" outlineLevel="0" collapsed="false">
      <c r="B97" s="147"/>
      <c r="C97" s="148" t="s">
        <v>84</v>
      </c>
      <c r="D97" s="149"/>
      <c r="E97" s="150"/>
      <c r="F97" s="151"/>
      <c r="G97" s="152"/>
      <c r="H97" s="153"/>
      <c r="I97" s="153"/>
      <c r="J97" s="199"/>
      <c r="K97" s="154" t="s">
        <v>84</v>
      </c>
      <c r="W97" s="155"/>
      <c r="Y97" s="155"/>
      <c r="Z97" s="155"/>
    </row>
    <row r="98" s="121" customFormat="true" ht="17.25" hidden="true" customHeight="true" outlineLevel="0" collapsed="false">
      <c r="B98" s="147"/>
      <c r="C98" s="148" t="s">
        <v>84</v>
      </c>
      <c r="D98" s="149"/>
      <c r="E98" s="150"/>
      <c r="F98" s="145" t="s">
        <v>142</v>
      </c>
      <c r="G98" s="152"/>
      <c r="H98" s="153"/>
      <c r="I98" s="153"/>
      <c r="J98" s="199"/>
      <c r="K98" s="154" t="s">
        <v>84</v>
      </c>
      <c r="W98" s="155"/>
      <c r="Y98" s="155"/>
      <c r="Z98" s="155"/>
    </row>
    <row r="99" s="121" customFormat="true" ht="16.5" hidden="true" customHeight="true" outlineLevel="0" collapsed="false">
      <c r="B99" s="147"/>
      <c r="C99" s="148"/>
      <c r="D99" s="149"/>
      <c r="E99" s="194"/>
      <c r="F99" s="151"/>
      <c r="G99" s="195"/>
      <c r="H99" s="153"/>
      <c r="I99" s="153"/>
      <c r="J99" s="199"/>
      <c r="K99" s="154"/>
      <c r="W99" s="155"/>
      <c r="Y99" s="155"/>
      <c r="Z99" s="155"/>
    </row>
    <row r="100" s="121" customFormat="true" ht="16.5" hidden="true" customHeight="true" outlineLevel="0" collapsed="false">
      <c r="B100" s="147"/>
      <c r="C100" s="148"/>
      <c r="D100" s="149"/>
      <c r="E100" s="194"/>
      <c r="F100" s="151"/>
      <c r="G100" s="195"/>
      <c r="H100" s="153"/>
      <c r="I100" s="153"/>
      <c r="J100" s="199"/>
      <c r="K100" s="154"/>
      <c r="W100" s="155"/>
      <c r="Y100" s="155"/>
      <c r="Z100" s="155"/>
    </row>
    <row r="101" s="121" customFormat="true" ht="16.5" hidden="true" customHeight="true" outlineLevel="0" collapsed="false">
      <c r="B101" s="147"/>
      <c r="C101" s="148"/>
      <c r="D101" s="149"/>
      <c r="E101" s="194"/>
      <c r="F101" s="151"/>
      <c r="G101" s="195"/>
      <c r="H101" s="153"/>
      <c r="I101" s="153"/>
      <c r="J101" s="199"/>
      <c r="K101" s="154"/>
      <c r="W101" s="155"/>
      <c r="Y101" s="155"/>
      <c r="Z101" s="155"/>
    </row>
    <row r="102" s="121" customFormat="true" ht="16.5" hidden="true" customHeight="true" outlineLevel="0" collapsed="false">
      <c r="B102" s="147"/>
      <c r="C102" s="148"/>
      <c r="D102" s="149"/>
      <c r="E102" s="150"/>
      <c r="F102" s="151"/>
      <c r="G102" s="152"/>
      <c r="H102" s="153"/>
      <c r="I102" s="153"/>
      <c r="J102" s="199"/>
      <c r="K102" s="154"/>
      <c r="W102" s="155"/>
      <c r="Y102" s="155"/>
      <c r="Z102" s="155"/>
    </row>
    <row r="103" s="121" customFormat="true" ht="16.5" hidden="true" customHeight="true" outlineLevel="0" collapsed="false">
      <c r="B103" s="147"/>
      <c r="C103" s="148"/>
      <c r="D103" s="149"/>
      <c r="E103" s="150"/>
      <c r="F103" s="151"/>
      <c r="G103" s="152"/>
      <c r="H103" s="153"/>
      <c r="I103" s="153"/>
      <c r="J103" s="199"/>
      <c r="K103" s="154"/>
      <c r="W103" s="155"/>
      <c r="Y103" s="155"/>
      <c r="Z103" s="155"/>
    </row>
    <row r="104" s="121" customFormat="true" ht="16.5" hidden="true" customHeight="true" outlineLevel="0" collapsed="false">
      <c r="B104" s="147"/>
      <c r="C104" s="148"/>
      <c r="D104" s="149"/>
      <c r="E104" s="150"/>
      <c r="F104" s="151"/>
      <c r="G104" s="152"/>
      <c r="H104" s="153"/>
      <c r="I104" s="153"/>
      <c r="J104" s="199"/>
      <c r="K104" s="154"/>
      <c r="W104" s="155"/>
      <c r="Y104" s="155"/>
      <c r="Z104" s="155"/>
    </row>
    <row r="105" s="121" customFormat="true" ht="16.5" hidden="true" customHeight="true" outlineLevel="0" collapsed="false">
      <c r="B105" s="147"/>
      <c r="C105" s="148"/>
      <c r="D105" s="149"/>
      <c r="E105" s="150"/>
      <c r="F105" s="151"/>
      <c r="G105" s="152"/>
      <c r="H105" s="153"/>
      <c r="I105" s="153"/>
      <c r="J105" s="199"/>
      <c r="K105" s="154"/>
      <c r="W105" s="155"/>
      <c r="Y105" s="155"/>
      <c r="Z105" s="155"/>
    </row>
    <row r="106" s="121" customFormat="true" ht="16.5" hidden="true" customHeight="true" outlineLevel="0" collapsed="false">
      <c r="B106" s="147"/>
      <c r="C106" s="148"/>
      <c r="D106" s="149"/>
      <c r="E106" s="150"/>
      <c r="F106" s="151"/>
      <c r="G106" s="152"/>
      <c r="H106" s="153"/>
      <c r="I106" s="153"/>
      <c r="J106" s="199"/>
      <c r="K106" s="154"/>
      <c r="W106" s="155"/>
      <c r="Y106" s="155"/>
      <c r="Z106" s="155"/>
    </row>
    <row r="107" s="121" customFormat="true" ht="16.5" hidden="true" customHeight="true" outlineLevel="0" collapsed="false">
      <c r="B107" s="147"/>
      <c r="C107" s="148"/>
      <c r="D107" s="149"/>
      <c r="E107" s="150"/>
      <c r="F107" s="151"/>
      <c r="G107" s="152"/>
      <c r="H107" s="153"/>
      <c r="I107" s="153"/>
      <c r="J107" s="199"/>
      <c r="K107" s="154"/>
      <c r="W107" s="155"/>
      <c r="Y107" s="155"/>
      <c r="Z107" s="155"/>
    </row>
    <row r="108" s="121" customFormat="true" ht="16.5" hidden="true" customHeight="true" outlineLevel="0" collapsed="false">
      <c r="B108" s="147"/>
      <c r="C108" s="148"/>
      <c r="D108" s="149"/>
      <c r="E108" s="150"/>
      <c r="F108" s="151"/>
      <c r="G108" s="152"/>
      <c r="H108" s="153"/>
      <c r="I108" s="153"/>
      <c r="J108" s="199"/>
      <c r="K108" s="154"/>
      <c r="W108" s="155"/>
      <c r="Y108" s="155"/>
      <c r="Z108" s="155"/>
    </row>
    <row r="109" s="121" customFormat="true" ht="16.5" hidden="true" customHeight="true" outlineLevel="0" collapsed="false">
      <c r="B109" s="147"/>
      <c r="C109" s="148"/>
      <c r="D109" s="149"/>
      <c r="E109" s="150"/>
      <c r="F109" s="151"/>
      <c r="G109" s="152"/>
      <c r="H109" s="153"/>
      <c r="I109" s="153"/>
      <c r="J109" s="199"/>
      <c r="K109" s="154"/>
      <c r="W109" s="155"/>
      <c r="Y109" s="155"/>
      <c r="Z109" s="155"/>
    </row>
    <row r="110" s="121" customFormat="true" ht="16.5" hidden="true" customHeight="true" outlineLevel="0" collapsed="false">
      <c r="B110" s="147"/>
      <c r="C110" s="148"/>
      <c r="D110" s="149"/>
      <c r="E110" s="150"/>
      <c r="F110" s="151"/>
      <c r="G110" s="152"/>
      <c r="H110" s="153"/>
      <c r="I110" s="153"/>
      <c r="J110" s="199"/>
      <c r="K110" s="154"/>
      <c r="W110" s="155"/>
      <c r="Y110" s="155"/>
      <c r="Z110" s="155"/>
    </row>
    <row r="111" s="121" customFormat="true" ht="16.5" hidden="true" customHeight="true" outlineLevel="0" collapsed="false">
      <c r="B111" s="147"/>
      <c r="C111" s="148"/>
      <c r="D111" s="149"/>
      <c r="E111" s="150"/>
      <c r="F111" s="151"/>
      <c r="G111" s="152"/>
      <c r="H111" s="153"/>
      <c r="I111" s="153"/>
      <c r="J111" s="199"/>
      <c r="K111" s="154"/>
      <c r="W111" s="155"/>
      <c r="Y111" s="155"/>
      <c r="Z111" s="155"/>
    </row>
    <row r="112" s="121" customFormat="true" ht="16.5" hidden="true" customHeight="true" outlineLevel="0" collapsed="false">
      <c r="A112" s="121" t="s">
        <v>156</v>
      </c>
      <c r="B112" s="147"/>
      <c r="C112" s="148"/>
      <c r="D112" s="149"/>
      <c r="E112" s="150"/>
      <c r="F112" s="151"/>
      <c r="G112" s="152"/>
      <c r="H112" s="153"/>
      <c r="I112" s="153"/>
      <c r="J112" s="199"/>
      <c r="K112" s="154"/>
      <c r="W112" s="155"/>
      <c r="Y112" s="155"/>
      <c r="Z112" s="155"/>
    </row>
    <row r="113" s="121" customFormat="true" ht="16.5" hidden="true" customHeight="true" outlineLevel="0" collapsed="false">
      <c r="A113" s="121" t="s">
        <v>156</v>
      </c>
      <c r="B113" s="147"/>
      <c r="C113" s="148"/>
      <c r="D113" s="149"/>
      <c r="E113" s="150"/>
      <c r="F113" s="151"/>
      <c r="G113" s="152"/>
      <c r="H113" s="153"/>
      <c r="I113" s="153"/>
      <c r="J113" s="199"/>
      <c r="K113" s="154"/>
      <c r="W113" s="155"/>
      <c r="Y113" s="155"/>
      <c r="Z113" s="155"/>
    </row>
    <row r="114" s="121" customFormat="true" ht="16.5" hidden="true" customHeight="true" outlineLevel="0" collapsed="false">
      <c r="B114" s="147"/>
      <c r="C114" s="148"/>
      <c r="D114" s="149"/>
      <c r="E114" s="150"/>
      <c r="F114" s="151"/>
      <c r="G114" s="152"/>
      <c r="H114" s="153"/>
      <c r="I114" s="153"/>
      <c r="J114" s="199"/>
      <c r="K114" s="154"/>
      <c r="W114" s="155"/>
      <c r="Y114" s="155"/>
      <c r="Z114" s="155"/>
    </row>
    <row r="115" s="121" customFormat="true" ht="16.5" hidden="true" customHeight="true" outlineLevel="0" collapsed="false">
      <c r="B115" s="147"/>
      <c r="C115" s="148"/>
      <c r="D115" s="428"/>
      <c r="E115" s="429"/>
      <c r="F115" s="430"/>
      <c r="G115" s="431"/>
      <c r="H115" s="432"/>
      <c r="I115" s="432"/>
      <c r="J115" s="433"/>
      <c r="K115" s="154"/>
      <c r="W115" s="155"/>
      <c r="Y115" s="155"/>
      <c r="Z115" s="155"/>
    </row>
    <row r="116" s="121" customFormat="true" ht="16.5" hidden="true" customHeight="true" outlineLevel="0" collapsed="false">
      <c r="B116" s="147"/>
      <c r="C116" s="148"/>
      <c r="D116" s="428"/>
      <c r="E116" s="429"/>
      <c r="F116" s="430"/>
      <c r="G116" s="431"/>
      <c r="H116" s="432"/>
      <c r="I116" s="432"/>
      <c r="J116" s="433"/>
      <c r="K116" s="154"/>
      <c r="W116" s="155"/>
      <c r="Y116" s="155"/>
      <c r="Z116" s="155"/>
    </row>
    <row r="117" s="121" customFormat="true" ht="16.5" hidden="true" customHeight="true" outlineLevel="0" collapsed="false">
      <c r="B117" s="147"/>
      <c r="C117" s="148"/>
      <c r="D117" s="149"/>
      <c r="E117" s="150"/>
      <c r="F117" s="151"/>
      <c r="G117" s="152"/>
      <c r="H117" s="153"/>
      <c r="I117" s="153"/>
      <c r="J117" s="199"/>
      <c r="K117" s="154"/>
      <c r="W117" s="155"/>
      <c r="Y117" s="155"/>
      <c r="Z117" s="155"/>
    </row>
    <row r="118" s="121" customFormat="true" ht="16.5" hidden="true" customHeight="true" outlineLevel="0" collapsed="false">
      <c r="B118" s="147"/>
      <c r="C118" s="148"/>
      <c r="D118" s="149"/>
      <c r="E118" s="150"/>
      <c r="F118" s="151"/>
      <c r="G118" s="152"/>
      <c r="H118" s="153"/>
      <c r="I118" s="153"/>
      <c r="J118" s="199"/>
      <c r="K118" s="154"/>
      <c r="W118" s="155"/>
      <c r="Y118" s="155"/>
      <c r="Z118" s="155"/>
    </row>
    <row r="119" s="121" customFormat="true" ht="16.5" hidden="true" customHeight="true" outlineLevel="0" collapsed="false">
      <c r="B119" s="147"/>
      <c r="C119" s="148"/>
      <c r="D119" s="149"/>
      <c r="E119" s="150"/>
      <c r="F119" s="151"/>
      <c r="G119" s="152"/>
      <c r="H119" s="153"/>
      <c r="I119" s="153"/>
      <c r="J119" s="199"/>
      <c r="K119" s="154"/>
      <c r="W119" s="155"/>
      <c r="Y119" s="155"/>
      <c r="Z119" s="155"/>
    </row>
    <row r="120" s="121" customFormat="true" ht="16.5" hidden="true" customHeight="true" outlineLevel="0" collapsed="false">
      <c r="B120" s="147"/>
      <c r="C120" s="148"/>
      <c r="D120" s="149"/>
      <c r="E120" s="150"/>
      <c r="F120" s="151"/>
      <c r="G120" s="152"/>
      <c r="H120" s="153"/>
      <c r="I120" s="153"/>
      <c r="J120" s="199"/>
      <c r="K120" s="154"/>
      <c r="W120" s="155"/>
      <c r="Y120" s="155"/>
      <c r="Z120" s="155"/>
    </row>
    <row r="121" s="121" customFormat="true" ht="16.5" hidden="true" customHeight="true" outlineLevel="0" collapsed="false">
      <c r="B121" s="147"/>
      <c r="C121" s="148"/>
      <c r="D121" s="149"/>
      <c r="E121" s="150"/>
      <c r="F121" s="151"/>
      <c r="G121" s="152"/>
      <c r="H121" s="153"/>
      <c r="I121" s="153"/>
      <c r="J121" s="199"/>
      <c r="K121" s="154"/>
      <c r="W121" s="155"/>
      <c r="Y121" s="155"/>
      <c r="Z121" s="155"/>
    </row>
    <row r="122" s="121" customFormat="true" ht="16.5" hidden="true" customHeight="true" outlineLevel="0" collapsed="false">
      <c r="B122" s="147"/>
      <c r="C122" s="148"/>
      <c r="D122" s="149"/>
      <c r="E122" s="150"/>
      <c r="F122" s="151"/>
      <c r="G122" s="152"/>
      <c r="H122" s="153"/>
      <c r="I122" s="153"/>
      <c r="J122" s="199"/>
      <c r="K122" s="154"/>
      <c r="W122" s="155"/>
      <c r="Y122" s="155"/>
      <c r="Z122" s="155"/>
    </row>
    <row r="123" s="121" customFormat="true" ht="16.5" hidden="true" customHeight="true" outlineLevel="0" collapsed="false">
      <c r="B123" s="147"/>
      <c r="C123" s="148"/>
      <c r="D123" s="149"/>
      <c r="E123" s="150"/>
      <c r="F123" s="151"/>
      <c r="G123" s="152"/>
      <c r="H123" s="153"/>
      <c r="I123" s="153"/>
      <c r="J123" s="199"/>
      <c r="K123" s="154"/>
      <c r="W123" s="155"/>
      <c r="Y123" s="155"/>
      <c r="Z123" s="155"/>
    </row>
    <row r="124" s="121" customFormat="true" ht="16.5" hidden="true" customHeight="true" outlineLevel="0" collapsed="false">
      <c r="B124" s="147"/>
      <c r="C124" s="148"/>
      <c r="D124" s="149"/>
      <c r="E124" s="150"/>
      <c r="F124" s="151"/>
      <c r="G124" s="152"/>
      <c r="H124" s="153"/>
      <c r="I124" s="153"/>
      <c r="J124" s="199"/>
      <c r="K124" s="154"/>
      <c r="W124" s="155"/>
      <c r="Y124" s="155"/>
      <c r="Z124" s="155"/>
    </row>
    <row r="125" s="121" customFormat="true" ht="16.5" hidden="true" customHeight="true" outlineLevel="0" collapsed="false">
      <c r="B125" s="147"/>
      <c r="C125" s="148"/>
      <c r="D125" s="149"/>
      <c r="E125" s="150"/>
      <c r="F125" s="151"/>
      <c r="G125" s="152"/>
      <c r="H125" s="153"/>
      <c r="I125" s="153"/>
      <c r="J125" s="199"/>
      <c r="K125" s="154"/>
      <c r="W125" s="155"/>
      <c r="Y125" s="155"/>
      <c r="Z125" s="155"/>
    </row>
    <row r="126" s="121" customFormat="true" ht="16.5" hidden="false" customHeight="true" outlineLevel="0" collapsed="false">
      <c r="B126" s="147"/>
      <c r="C126" s="422" t="n">
        <v>726</v>
      </c>
      <c r="D126" s="423"/>
      <c r="E126" s="424"/>
      <c r="F126" s="417" t="s">
        <v>167</v>
      </c>
      <c r="G126" s="425" t="s">
        <v>119</v>
      </c>
      <c r="H126" s="426" t="n">
        <v>20</v>
      </c>
      <c r="I126" s="427" t="n">
        <v>0</v>
      </c>
      <c r="J126" s="199" t="n">
        <f aca="false">PRODUCT(H126:I126)</f>
        <v>0</v>
      </c>
      <c r="K126" s="154" t="n">
        <v>2</v>
      </c>
      <c r="W126" s="155"/>
      <c r="Y126" s="155"/>
      <c r="Z126" s="155"/>
    </row>
    <row r="127" s="121" customFormat="true" ht="16.5" hidden="false" customHeight="true" outlineLevel="0" collapsed="false">
      <c r="B127" s="147"/>
      <c r="C127" s="422" t="n">
        <f aca="false">C126+1</f>
        <v>727</v>
      </c>
      <c r="D127" s="423"/>
      <c r="E127" s="424"/>
      <c r="F127" s="417" t="s">
        <v>599</v>
      </c>
      <c r="G127" s="425" t="s">
        <v>119</v>
      </c>
      <c r="H127" s="426" t="n">
        <v>20</v>
      </c>
      <c r="I127" s="427" t="n">
        <v>0</v>
      </c>
      <c r="J127" s="199" t="n">
        <f aca="false">PRODUCT(H127:I127)</f>
        <v>0</v>
      </c>
      <c r="K127" s="154" t="n">
        <v>2</v>
      </c>
      <c r="W127" s="155"/>
      <c r="Y127" s="155"/>
      <c r="Z127" s="155"/>
    </row>
    <row r="128" s="121" customFormat="true" ht="16.5" hidden="false" customHeight="true" outlineLevel="0" collapsed="false">
      <c r="B128" s="147"/>
      <c r="C128" s="422" t="n">
        <f aca="false">C127+1</f>
        <v>728</v>
      </c>
      <c r="D128" s="423"/>
      <c r="E128" s="424"/>
      <c r="F128" s="417" t="s">
        <v>600</v>
      </c>
      <c r="G128" s="425" t="s">
        <v>119</v>
      </c>
      <c r="H128" s="426" t="n">
        <v>20</v>
      </c>
      <c r="I128" s="427" t="n">
        <v>0</v>
      </c>
      <c r="J128" s="199" t="n">
        <f aca="false">PRODUCT(H128:I128)</f>
        <v>0</v>
      </c>
      <c r="K128" s="154" t="n">
        <v>2</v>
      </c>
      <c r="W128" s="155"/>
      <c r="Y128" s="155"/>
      <c r="Z128" s="155"/>
    </row>
    <row r="129" s="121" customFormat="true" ht="16.5" hidden="false" customHeight="true" outlineLevel="0" collapsed="false">
      <c r="B129" s="147"/>
      <c r="C129" s="422" t="n">
        <f aca="false">C128+1</f>
        <v>729</v>
      </c>
      <c r="D129" s="423"/>
      <c r="E129" s="424"/>
      <c r="F129" s="417" t="s">
        <v>601</v>
      </c>
      <c r="G129" s="425" t="s">
        <v>119</v>
      </c>
      <c r="H129" s="426" t="n">
        <v>80</v>
      </c>
      <c r="I129" s="427" t="n">
        <v>0</v>
      </c>
      <c r="J129" s="199" t="n">
        <f aca="false">PRODUCT(H129:I129)</f>
        <v>0</v>
      </c>
      <c r="K129" s="154" t="n">
        <v>2</v>
      </c>
      <c r="W129" s="155"/>
      <c r="Y129" s="155"/>
      <c r="Z129" s="155"/>
    </row>
    <row r="130" s="121" customFormat="true" ht="16.5" hidden="false" customHeight="true" outlineLevel="0" collapsed="false">
      <c r="B130" s="147"/>
      <c r="C130" s="422" t="n">
        <f aca="false">C129+1</f>
        <v>730</v>
      </c>
      <c r="D130" s="423"/>
      <c r="E130" s="424"/>
      <c r="F130" s="417" t="s">
        <v>602</v>
      </c>
      <c r="G130" s="425" t="s">
        <v>119</v>
      </c>
      <c r="H130" s="426" t="n">
        <v>20</v>
      </c>
      <c r="I130" s="427" t="n">
        <v>0</v>
      </c>
      <c r="J130" s="199" t="n">
        <f aca="false">PRODUCT(H130:I130)</f>
        <v>0</v>
      </c>
      <c r="K130" s="154" t="n">
        <v>2</v>
      </c>
      <c r="W130" s="155"/>
      <c r="Y130" s="155"/>
      <c r="Z130" s="155"/>
    </row>
    <row r="131" s="121" customFormat="true" ht="16.5" hidden="true" customHeight="true" outlineLevel="0" collapsed="false">
      <c r="B131" s="147"/>
      <c r="C131" s="148" t="s">
        <v>84</v>
      </c>
      <c r="D131" s="149"/>
      <c r="E131" s="150"/>
      <c r="F131" s="151"/>
      <c r="G131" s="152"/>
      <c r="H131" s="153"/>
      <c r="I131" s="153"/>
      <c r="J131" s="199"/>
      <c r="K131" s="154" t="s">
        <v>84</v>
      </c>
      <c r="W131" s="155"/>
      <c r="Y131" s="155"/>
      <c r="Z131" s="155"/>
    </row>
    <row r="132" s="121" customFormat="true" ht="16.5" hidden="true" customHeight="true" outlineLevel="0" collapsed="false">
      <c r="B132" s="147"/>
      <c r="C132" s="148" t="s">
        <v>84</v>
      </c>
      <c r="D132" s="149"/>
      <c r="E132" s="150"/>
      <c r="F132" s="151"/>
      <c r="G132" s="152"/>
      <c r="H132" s="153"/>
      <c r="I132" s="153"/>
      <c r="J132" s="199"/>
      <c r="K132" s="154" t="s">
        <v>84</v>
      </c>
      <c r="W132" s="155"/>
      <c r="Y132" s="155"/>
      <c r="Z132" s="155"/>
    </row>
    <row r="133" s="121" customFormat="true" ht="23.25" hidden="true" customHeight="true" outlineLevel="0" collapsed="false">
      <c r="B133" s="147"/>
      <c r="C133" s="148" t="s">
        <v>84</v>
      </c>
      <c r="D133" s="149"/>
      <c r="E133" s="150"/>
      <c r="F133" s="145" t="s">
        <v>171</v>
      </c>
      <c r="G133" s="152"/>
      <c r="H133" s="153"/>
      <c r="I133" s="153"/>
      <c r="J133" s="199"/>
      <c r="K133" s="154" t="s">
        <v>84</v>
      </c>
      <c r="W133" s="155"/>
      <c r="Y133" s="155"/>
      <c r="Z133" s="155"/>
    </row>
    <row r="134" s="121" customFormat="true" ht="18.75" hidden="true" customHeight="true" outlineLevel="0" collapsed="false">
      <c r="B134" s="147"/>
      <c r="C134" s="148"/>
      <c r="D134" s="149"/>
      <c r="E134" s="150"/>
      <c r="F134" s="151"/>
      <c r="G134" s="152"/>
      <c r="H134" s="153"/>
      <c r="I134" s="153"/>
      <c r="J134" s="199"/>
      <c r="K134" s="154"/>
      <c r="W134" s="155"/>
      <c r="Y134" s="155"/>
      <c r="Z134" s="155"/>
    </row>
    <row r="135" s="121" customFormat="true" ht="15" hidden="true" customHeight="true" outlineLevel="0" collapsed="false">
      <c r="B135" s="147"/>
      <c r="C135" s="148"/>
      <c r="D135" s="149"/>
      <c r="E135" s="150"/>
      <c r="F135" s="151"/>
      <c r="G135" s="152"/>
      <c r="H135" s="153"/>
      <c r="I135" s="153"/>
      <c r="J135" s="199"/>
      <c r="K135" s="154"/>
      <c r="W135" s="155"/>
      <c r="Y135" s="155"/>
      <c r="Z135" s="155"/>
    </row>
    <row r="136" s="121" customFormat="true" ht="15" hidden="true" customHeight="true" outlineLevel="0" collapsed="false">
      <c r="B136" s="147"/>
      <c r="C136" s="148"/>
      <c r="D136" s="149"/>
      <c r="E136" s="150"/>
      <c r="F136" s="151"/>
      <c r="G136" s="152"/>
      <c r="H136" s="153"/>
      <c r="I136" s="153"/>
      <c r="J136" s="199"/>
      <c r="K136" s="154"/>
      <c r="W136" s="155"/>
      <c r="Y136" s="155"/>
      <c r="Z136" s="155"/>
    </row>
    <row r="137" s="121" customFormat="true" ht="15" hidden="true" customHeight="true" outlineLevel="0" collapsed="false">
      <c r="B137" s="203"/>
      <c r="C137" s="148"/>
      <c r="D137" s="149"/>
      <c r="E137" s="150"/>
      <c r="F137" s="151"/>
      <c r="G137" s="152"/>
      <c r="H137" s="153"/>
      <c r="I137" s="153"/>
      <c r="J137" s="199"/>
      <c r="K137" s="154"/>
      <c r="L137" s="204"/>
      <c r="M137" s="205"/>
      <c r="N137" s="206"/>
      <c r="O137" s="207"/>
      <c r="P137" s="207"/>
      <c r="Q137" s="207"/>
      <c r="R137" s="208"/>
      <c r="S137" s="208"/>
      <c r="T137" s="208"/>
      <c r="U137" s="208"/>
      <c r="V137" s="208"/>
      <c r="W137" s="208"/>
      <c r="X137" s="209"/>
      <c r="AQ137" s="155"/>
      <c r="AS137" s="155"/>
      <c r="AT137" s="155"/>
      <c r="AX137" s="139"/>
      <c r="BD137" s="210"/>
      <c r="BE137" s="210"/>
      <c r="BF137" s="210"/>
      <c r="BG137" s="210"/>
      <c r="BH137" s="210"/>
      <c r="BI137" s="139"/>
      <c r="BJ137" s="210"/>
      <c r="BK137" s="139"/>
      <c r="BL137" s="155"/>
    </row>
    <row r="138" s="121" customFormat="true" ht="23.25" hidden="true" customHeight="true" outlineLevel="0" collapsed="false">
      <c r="B138" s="147"/>
      <c r="C138" s="148"/>
      <c r="D138" s="149"/>
      <c r="E138" s="150"/>
      <c r="F138" s="151"/>
      <c r="G138" s="152"/>
      <c r="H138" s="153"/>
      <c r="I138" s="153"/>
      <c r="J138" s="199"/>
      <c r="K138" s="154"/>
      <c r="W138" s="155"/>
      <c r="Y138" s="155"/>
      <c r="Z138" s="155"/>
    </row>
    <row r="139" s="121" customFormat="true" ht="18" hidden="true" customHeight="true" outlineLevel="0" collapsed="false">
      <c r="B139" s="147"/>
      <c r="C139" s="148"/>
      <c r="D139" s="149"/>
      <c r="E139" s="150"/>
      <c r="F139" s="151"/>
      <c r="G139" s="152"/>
      <c r="H139" s="153"/>
      <c r="I139" s="153"/>
      <c r="J139" s="199"/>
      <c r="K139" s="154"/>
      <c r="W139" s="155"/>
      <c r="Y139" s="155"/>
      <c r="Z139" s="155"/>
    </row>
    <row r="140" s="121" customFormat="true" ht="16.5" hidden="true" customHeight="true" outlineLevel="0" collapsed="false">
      <c r="B140" s="147"/>
      <c r="C140" s="148"/>
      <c r="D140" s="149"/>
      <c r="E140" s="150"/>
      <c r="F140" s="151"/>
      <c r="G140" s="152"/>
      <c r="H140" s="153"/>
      <c r="I140" s="153"/>
      <c r="J140" s="199"/>
      <c r="K140" s="154"/>
      <c r="W140" s="155"/>
      <c r="Y140" s="155"/>
      <c r="Z140" s="155"/>
    </row>
    <row r="141" s="121" customFormat="true" ht="16.5" hidden="true" customHeight="true" outlineLevel="0" collapsed="false">
      <c r="B141" s="147"/>
      <c r="C141" s="148"/>
      <c r="D141" s="149"/>
      <c r="E141" s="150"/>
      <c r="F141" s="151"/>
      <c r="G141" s="152"/>
      <c r="H141" s="153"/>
      <c r="I141" s="153"/>
      <c r="J141" s="199"/>
      <c r="K141" s="154"/>
      <c r="W141" s="155"/>
      <c r="Y141" s="155"/>
      <c r="Z141" s="155"/>
    </row>
    <row r="142" s="121" customFormat="true" ht="16.5" hidden="true" customHeight="true" outlineLevel="0" collapsed="false">
      <c r="B142" s="147"/>
      <c r="C142" s="148"/>
      <c r="D142" s="149"/>
      <c r="E142" s="150"/>
      <c r="F142" s="151"/>
      <c r="G142" s="152"/>
      <c r="H142" s="153"/>
      <c r="I142" s="153"/>
      <c r="J142" s="199"/>
      <c r="K142" s="154"/>
      <c r="W142" s="155"/>
      <c r="Y142" s="155"/>
      <c r="Z142" s="155"/>
    </row>
    <row r="143" s="121" customFormat="true" ht="16.5" hidden="true" customHeight="true" outlineLevel="0" collapsed="false">
      <c r="B143" s="147"/>
      <c r="C143" s="148"/>
      <c r="D143" s="149"/>
      <c r="E143" s="150"/>
      <c r="F143" s="151"/>
      <c r="G143" s="152"/>
      <c r="H143" s="153"/>
      <c r="I143" s="153"/>
      <c r="J143" s="199"/>
      <c r="K143" s="154"/>
      <c r="W143" s="155"/>
      <c r="Y143" s="155"/>
      <c r="Z143" s="155"/>
    </row>
    <row r="144" s="121" customFormat="true" ht="16.5" hidden="true" customHeight="true" outlineLevel="0" collapsed="false">
      <c r="B144" s="147"/>
      <c r="C144" s="148"/>
      <c r="D144" s="149"/>
      <c r="E144" s="150"/>
      <c r="F144" s="151"/>
      <c r="G144" s="152"/>
      <c r="H144" s="153"/>
      <c r="I144" s="153"/>
      <c r="J144" s="199"/>
      <c r="K144" s="154"/>
      <c r="W144" s="155"/>
      <c r="Y144" s="155"/>
      <c r="Z144" s="155"/>
    </row>
    <row r="145" s="121" customFormat="true" ht="16.5" hidden="true" customHeight="true" outlineLevel="0" collapsed="false">
      <c r="B145" s="147"/>
      <c r="C145" s="148"/>
      <c r="D145" s="149"/>
      <c r="E145" s="150"/>
      <c r="F145" s="151"/>
      <c r="G145" s="152"/>
      <c r="H145" s="153"/>
      <c r="I145" s="153"/>
      <c r="J145" s="199"/>
      <c r="K145" s="154"/>
      <c r="W145" s="155"/>
      <c r="Y145" s="155"/>
      <c r="Z145" s="155"/>
    </row>
    <row r="146" s="121" customFormat="true" ht="16.5" hidden="true" customHeight="true" outlineLevel="0" collapsed="false">
      <c r="B146" s="147"/>
      <c r="C146" s="148"/>
      <c r="D146" s="149"/>
      <c r="E146" s="150"/>
      <c r="F146" s="151"/>
      <c r="G146" s="152"/>
      <c r="H146" s="153"/>
      <c r="I146" s="153"/>
      <c r="J146" s="199"/>
      <c r="K146" s="154"/>
      <c r="W146" s="155"/>
      <c r="Y146" s="155"/>
      <c r="Z146" s="155"/>
    </row>
    <row r="147" s="121" customFormat="true" ht="16.5" hidden="true" customHeight="true" outlineLevel="0" collapsed="false">
      <c r="B147" s="147"/>
      <c r="C147" s="148"/>
      <c r="D147" s="149"/>
      <c r="E147" s="150"/>
      <c r="F147" s="151"/>
      <c r="G147" s="152"/>
      <c r="H147" s="153"/>
      <c r="I147" s="153"/>
      <c r="J147" s="199"/>
      <c r="K147" s="154"/>
      <c r="W147" s="155"/>
      <c r="Y147" s="155"/>
      <c r="Z147" s="155"/>
    </row>
    <row r="148" s="121" customFormat="true" ht="16.5" hidden="true" customHeight="true" outlineLevel="0" collapsed="false">
      <c r="B148" s="147"/>
      <c r="C148" s="148"/>
      <c r="D148" s="149"/>
      <c r="E148" s="150"/>
      <c r="F148" s="151"/>
      <c r="G148" s="152"/>
      <c r="H148" s="153"/>
      <c r="I148" s="153"/>
      <c r="J148" s="199"/>
      <c r="K148" s="154"/>
      <c r="W148" s="155"/>
      <c r="Y148" s="155"/>
      <c r="Z148" s="155"/>
    </row>
    <row r="149" s="121" customFormat="true" ht="15" hidden="true" customHeight="true" outlineLevel="0" collapsed="false">
      <c r="B149" s="147"/>
      <c r="C149" s="148"/>
      <c r="D149" s="149"/>
      <c r="E149" s="150"/>
      <c r="F149" s="151"/>
      <c r="G149" s="152"/>
      <c r="H149" s="153"/>
      <c r="I149" s="153"/>
      <c r="J149" s="199"/>
      <c r="K149" s="154"/>
      <c r="W149" s="155"/>
      <c r="Y149" s="155"/>
      <c r="Z149" s="155"/>
    </row>
    <row r="150" s="121" customFormat="true" ht="15.75" hidden="true" customHeight="true" outlineLevel="0" collapsed="false">
      <c r="B150" s="147"/>
      <c r="C150" s="148"/>
      <c r="D150" s="149"/>
      <c r="E150" s="150"/>
      <c r="F150" s="151"/>
      <c r="G150" s="152"/>
      <c r="H150" s="153"/>
      <c r="I150" s="153"/>
      <c r="J150" s="199"/>
      <c r="K150" s="154"/>
      <c r="W150" s="155"/>
      <c r="Y150" s="155"/>
      <c r="Z150" s="155"/>
    </row>
    <row r="151" s="121" customFormat="true" ht="16.5" hidden="true" customHeight="true" outlineLevel="0" collapsed="false">
      <c r="B151" s="147"/>
      <c r="C151" s="148"/>
      <c r="D151" s="149"/>
      <c r="E151" s="150"/>
      <c r="F151" s="151"/>
      <c r="G151" s="152"/>
      <c r="H151" s="153"/>
      <c r="I151" s="153"/>
      <c r="J151" s="199"/>
      <c r="K151" s="154"/>
      <c r="W151" s="155"/>
      <c r="Y151" s="155"/>
      <c r="Z151" s="155"/>
    </row>
    <row r="152" s="121" customFormat="true" ht="16.5" hidden="true" customHeight="true" outlineLevel="0" collapsed="false">
      <c r="B152" s="147"/>
      <c r="C152" s="148"/>
      <c r="D152" s="149"/>
      <c r="E152" s="150"/>
      <c r="F152" s="151"/>
      <c r="G152" s="152"/>
      <c r="H152" s="153"/>
      <c r="I152" s="153"/>
      <c r="J152" s="199"/>
      <c r="K152" s="154"/>
      <c r="W152" s="155"/>
      <c r="Y152" s="155"/>
      <c r="Z152" s="155"/>
    </row>
    <row r="153" s="121" customFormat="true" ht="16.5" hidden="true" customHeight="true" outlineLevel="0" collapsed="false">
      <c r="B153" s="147"/>
      <c r="C153" s="148"/>
      <c r="D153" s="149"/>
      <c r="E153" s="150"/>
      <c r="F153" s="151"/>
      <c r="G153" s="152"/>
      <c r="H153" s="153"/>
      <c r="I153" s="153"/>
      <c r="J153" s="199"/>
      <c r="K153" s="154"/>
      <c r="W153" s="155"/>
      <c r="Y153" s="155"/>
      <c r="Z153" s="155"/>
    </row>
    <row r="154" s="121" customFormat="true" ht="16.5" hidden="true" customHeight="true" outlineLevel="0" collapsed="false">
      <c r="B154" s="147"/>
      <c r="C154" s="148"/>
      <c r="D154" s="149"/>
      <c r="E154" s="150"/>
      <c r="F154" s="151"/>
      <c r="G154" s="152"/>
      <c r="H154" s="153"/>
      <c r="I154" s="153"/>
      <c r="J154" s="199"/>
      <c r="K154" s="154"/>
      <c r="W154" s="155"/>
      <c r="Y154" s="155"/>
      <c r="Z154" s="155"/>
    </row>
    <row r="155" s="121" customFormat="true" ht="16.5" hidden="true" customHeight="true" outlineLevel="0" collapsed="false">
      <c r="B155" s="147"/>
      <c r="C155" s="148"/>
      <c r="D155" s="149"/>
      <c r="E155" s="150"/>
      <c r="F155" s="151"/>
      <c r="G155" s="152"/>
      <c r="H155" s="153"/>
      <c r="I155" s="153"/>
      <c r="J155" s="199"/>
      <c r="K155" s="154"/>
      <c r="W155" s="155"/>
      <c r="Y155" s="155"/>
      <c r="Z155" s="155"/>
    </row>
    <row r="156" s="121" customFormat="true" ht="16.5" hidden="true" customHeight="true" outlineLevel="0" collapsed="false">
      <c r="B156" s="147"/>
      <c r="C156" s="148"/>
      <c r="D156" s="149"/>
      <c r="E156" s="150"/>
      <c r="F156" s="151"/>
      <c r="G156" s="152"/>
      <c r="H156" s="153"/>
      <c r="I156" s="153"/>
      <c r="J156" s="199"/>
      <c r="K156" s="154"/>
      <c r="W156" s="155"/>
      <c r="Y156" s="155"/>
      <c r="Z156" s="155"/>
    </row>
    <row r="157" s="121" customFormat="true" ht="16.5" hidden="false" customHeight="true" outlineLevel="0" collapsed="false">
      <c r="B157" s="147"/>
      <c r="C157" s="422" t="n">
        <v>822</v>
      </c>
      <c r="D157" s="423"/>
      <c r="E157" s="424"/>
      <c r="F157" s="417" t="s">
        <v>177</v>
      </c>
      <c r="G157" s="425" t="s">
        <v>119</v>
      </c>
      <c r="H157" s="426" t="n">
        <v>160</v>
      </c>
      <c r="I157" s="427" t="n">
        <v>0</v>
      </c>
      <c r="J157" s="199" t="n">
        <f aca="false">PRODUCT(H157:I157)</f>
        <v>0</v>
      </c>
      <c r="K157" s="154" t="n">
        <v>2</v>
      </c>
      <c r="W157" s="155"/>
      <c r="Y157" s="155"/>
      <c r="Z157" s="155"/>
    </row>
    <row r="158" s="121" customFormat="true" ht="126" hidden="true" customHeight="true" outlineLevel="0" collapsed="false">
      <c r="B158" s="147"/>
      <c r="C158" s="149" t="s">
        <v>84</v>
      </c>
      <c r="D158" s="149"/>
      <c r="E158" s="150"/>
      <c r="F158" s="151" t="s">
        <v>197</v>
      </c>
      <c r="G158" s="152"/>
      <c r="H158" s="153"/>
      <c r="I158" s="153"/>
      <c r="J158" s="153"/>
      <c r="K158" s="154" t="s">
        <v>84</v>
      </c>
      <c r="W158" s="155"/>
      <c r="Y158" s="155"/>
      <c r="Z158" s="155"/>
    </row>
    <row r="159" s="140" customFormat="true" ht="11.25" hidden="true" customHeight="false" outlineLevel="0" collapsed="false">
      <c r="D159" s="141"/>
      <c r="E159" s="142"/>
      <c r="F159" s="143"/>
      <c r="H159" s="142"/>
      <c r="K159" s="144"/>
      <c r="Y159" s="142"/>
      <c r="Z159" s="142"/>
    </row>
    <row r="160" customFormat="false" ht="16.5" hidden="false" customHeight="true" outlineLevel="0" collapsed="false">
      <c r="C160" s="422" t="n">
        <v>823</v>
      </c>
      <c r="D160" s="423"/>
      <c r="E160" s="424"/>
      <c r="F160" s="417" t="s">
        <v>603</v>
      </c>
      <c r="G160" s="425" t="s">
        <v>86</v>
      </c>
      <c r="H160" s="426" t="n">
        <v>1</v>
      </c>
      <c r="I160" s="427" t="n">
        <v>0</v>
      </c>
      <c r="J160" s="199" t="n">
        <f aca="false">PRODUCT(H160:I160)</f>
        <v>0</v>
      </c>
      <c r="K160" s="154" t="n">
        <v>2</v>
      </c>
    </row>
  </sheetData>
  <autoFilter ref="C30:K159">
    <filterColumn colId="8">
      <filters>
        <filter val="2"/>
      </filters>
    </filterColumn>
  </autoFilter>
  <mergeCells count="4">
    <mergeCell ref="E7:H8"/>
    <mergeCell ref="E12:H12"/>
    <mergeCell ref="E13:H13"/>
    <mergeCell ref="E18:F1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R20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J20" activeCellId="0" sqref="J20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19" width="7.15"/>
    <col collapsed="false" customWidth="true" hidden="false" outlineLevel="0" max="2" min="2" style="119" width="1"/>
    <col collapsed="false" customWidth="true" hidden="false" outlineLevel="0" max="3" min="3" style="119" width="8.86"/>
    <col collapsed="false" customWidth="true" hidden="false" outlineLevel="0" max="4" min="4" style="119" width="4.57"/>
    <col collapsed="false" customWidth="true" hidden="false" outlineLevel="0" max="5" min="5" style="119" width="14.69"/>
    <col collapsed="false" customWidth="true" hidden="false" outlineLevel="0" max="6" min="6" style="119" width="43.59"/>
    <col collapsed="false" customWidth="true" hidden="false" outlineLevel="0" max="7" min="7" style="119" width="6.42"/>
    <col collapsed="false" customWidth="true" hidden="false" outlineLevel="0" max="8" min="8" style="119" width="11.99"/>
    <col collapsed="false" customWidth="true" hidden="false" outlineLevel="0" max="9" min="9" style="119" width="13.57"/>
    <col collapsed="false" customWidth="true" hidden="false" outlineLevel="0" max="11" min="10" style="119" width="19.14"/>
    <col collapsed="false" customWidth="true" hidden="false" outlineLevel="0" max="12" min="12" style="119" width="1"/>
    <col collapsed="false" customWidth="true" hidden="false" outlineLevel="0" max="13" min="13" style="119" width="12.86"/>
    <col collapsed="false" customWidth="false" hidden="false" outlineLevel="0" max="16" min="14" style="119" width="9.13"/>
    <col collapsed="false" customWidth="true" hidden="false" outlineLevel="0" max="17" min="17" style="119" width="33"/>
    <col collapsed="false" customWidth="true" hidden="false" outlineLevel="0" max="18" min="18" style="119" width="28.14"/>
    <col collapsed="false" customWidth="true" hidden="false" outlineLevel="0" max="19" min="19" style="119" width="8"/>
    <col collapsed="false" customWidth="false" hidden="false" outlineLevel="0" max="1024" min="20" style="119" width="9.13"/>
  </cols>
  <sheetData>
    <row r="2" customFormat="false" ht="36.95" hidden="false" customHeight="true" outlineLevel="0" collapsed="false"/>
    <row r="3" s="121" customFormat="true" ht="6.95" hidden="false" customHeight="true" outlineLevel="0" collapsed="false">
      <c r="B3" s="294"/>
      <c r="C3" s="122"/>
      <c r="D3" s="122"/>
      <c r="E3" s="122"/>
      <c r="F3" s="122"/>
      <c r="G3" s="122"/>
      <c r="H3" s="122"/>
      <c r="I3" s="122"/>
      <c r="J3" s="122"/>
      <c r="K3" s="122"/>
      <c r="L3" s="295"/>
    </row>
    <row r="4" s="121" customFormat="true" ht="24.95" hidden="false" customHeight="true" outlineLevel="0" collapsed="false">
      <c r="B4" s="204"/>
      <c r="C4" s="124" t="s">
        <v>54</v>
      </c>
      <c r="L4" s="297"/>
    </row>
    <row r="5" s="121" customFormat="true" ht="6.95" hidden="false" customHeight="true" outlineLevel="0" collapsed="false">
      <c r="B5" s="204"/>
      <c r="L5" s="297"/>
    </row>
    <row r="6" s="121" customFormat="true" ht="12" hidden="false" customHeight="true" outlineLevel="0" collapsed="false">
      <c r="B6" s="204"/>
      <c r="C6" s="126" t="s">
        <v>2</v>
      </c>
      <c r="E6" s="127" t="s">
        <v>408</v>
      </c>
      <c r="F6" s="127"/>
      <c r="G6" s="127"/>
      <c r="H6" s="127"/>
      <c r="L6" s="297"/>
    </row>
    <row r="7" s="121" customFormat="true" ht="33" hidden="false" customHeight="true" outlineLevel="0" collapsed="false">
      <c r="B7" s="204"/>
      <c r="E7" s="127"/>
      <c r="F7" s="127"/>
      <c r="G7" s="127"/>
      <c r="H7" s="127"/>
      <c r="L7" s="297"/>
    </row>
    <row r="8" customFormat="false" ht="12" hidden="false" customHeight="true" outlineLevel="0" collapsed="false">
      <c r="B8" s="299"/>
      <c r="C8" s="126" t="s">
        <v>56</v>
      </c>
      <c r="E8" s="119" t="s">
        <v>409</v>
      </c>
      <c r="L8" s="300"/>
    </row>
    <row r="9" s="121" customFormat="true" ht="16.5" hidden="false" customHeight="true" outlineLevel="0" collapsed="false">
      <c r="B9" s="204"/>
      <c r="E9" s="119" t="s">
        <v>58</v>
      </c>
      <c r="F9" s="119"/>
      <c r="G9" s="119"/>
      <c r="H9" s="119"/>
      <c r="L9" s="297"/>
    </row>
    <row r="10" s="121" customFormat="true" ht="12" hidden="false" customHeight="true" outlineLevel="0" collapsed="false">
      <c r="B10" s="204"/>
      <c r="C10" s="126" t="s">
        <v>59</v>
      </c>
      <c r="L10" s="297"/>
    </row>
    <row r="11" s="121" customFormat="true" ht="16.5" hidden="false" customHeight="true" outlineLevel="0" collapsed="false">
      <c r="B11" s="204"/>
      <c r="E11" s="128" t="s">
        <v>604</v>
      </c>
      <c r="F11" s="128"/>
      <c r="G11" s="128"/>
      <c r="H11" s="128"/>
      <c r="L11" s="297"/>
    </row>
    <row r="12" s="121" customFormat="true" ht="6.95" hidden="false" customHeight="true" outlineLevel="0" collapsed="false">
      <c r="B12" s="204"/>
      <c r="L12" s="297"/>
    </row>
    <row r="13" s="121" customFormat="true" ht="12" hidden="false" customHeight="true" outlineLevel="0" collapsed="false">
      <c r="B13" s="204"/>
      <c r="C13" s="126" t="s">
        <v>61</v>
      </c>
      <c r="D13" s="126"/>
      <c r="F13" s="129"/>
      <c r="I13" s="126" t="s">
        <v>62</v>
      </c>
      <c r="J13" s="129"/>
      <c r="L13" s="297"/>
    </row>
    <row r="14" s="121" customFormat="true" ht="12" hidden="false" customHeight="true" outlineLevel="0" collapsed="false">
      <c r="B14" s="204"/>
      <c r="C14" s="126" t="s">
        <v>4</v>
      </c>
      <c r="F14" s="129"/>
      <c r="I14" s="126" t="s">
        <v>63</v>
      </c>
      <c r="J14" s="434" t="s">
        <v>605</v>
      </c>
      <c r="L14" s="297"/>
    </row>
    <row r="15" s="121" customFormat="true" ht="6.95" hidden="false" customHeight="true" outlineLevel="0" collapsed="false">
      <c r="B15" s="204"/>
      <c r="L15" s="297"/>
    </row>
    <row r="16" s="121" customFormat="true" ht="40.15" hidden="false" customHeight="true" outlineLevel="0" collapsed="false">
      <c r="B16" s="204"/>
      <c r="C16" s="126" t="s">
        <v>64</v>
      </c>
      <c r="E16" s="304" t="s">
        <v>411</v>
      </c>
      <c r="F16" s="304"/>
      <c r="I16" s="126" t="s">
        <v>15</v>
      </c>
      <c r="J16" s="131" t="s">
        <v>412</v>
      </c>
      <c r="L16" s="297"/>
    </row>
    <row r="17" s="121" customFormat="true" ht="40.15" hidden="false" customHeight="true" outlineLevel="0" collapsed="false">
      <c r="B17" s="204"/>
      <c r="C17" s="126" t="s">
        <v>22</v>
      </c>
      <c r="E17" s="132" t="s">
        <v>67</v>
      </c>
      <c r="F17" s="132"/>
      <c r="I17" s="126" t="s">
        <v>68</v>
      </c>
      <c r="J17" s="131"/>
      <c r="L17" s="297"/>
    </row>
    <row r="18" s="121" customFormat="true" ht="10.35" hidden="false" customHeight="true" outlineLevel="0" collapsed="false">
      <c r="B18" s="204"/>
      <c r="E18" s="306"/>
      <c r="L18" s="297"/>
    </row>
    <row r="19" s="133" customFormat="true" ht="29.25" hidden="false" customHeight="true" outlineLevel="0" collapsed="false">
      <c r="B19" s="307"/>
      <c r="C19" s="134" t="s">
        <v>69</v>
      </c>
      <c r="D19" s="135" t="s">
        <v>70</v>
      </c>
      <c r="E19" s="135" t="s">
        <v>71</v>
      </c>
      <c r="F19" s="135" t="s">
        <v>72</v>
      </c>
      <c r="G19" s="135" t="s">
        <v>73</v>
      </c>
      <c r="H19" s="135" t="s">
        <v>74</v>
      </c>
      <c r="I19" s="135" t="s">
        <v>413</v>
      </c>
      <c r="J19" s="135" t="s">
        <v>414</v>
      </c>
      <c r="K19" s="435" t="s">
        <v>415</v>
      </c>
      <c r="L19" s="311"/>
    </row>
    <row r="20" s="121" customFormat="true" ht="22.9" hidden="false" customHeight="true" outlineLevel="0" collapsed="false">
      <c r="B20" s="204"/>
      <c r="C20" s="137" t="s">
        <v>78</v>
      </c>
      <c r="J20" s="436" t="n">
        <f aca="false">SUM(J21:J383)</f>
        <v>0</v>
      </c>
      <c r="L20" s="297"/>
    </row>
    <row r="21" s="140" customFormat="true" ht="26.25" hidden="false" customHeight="true" outlineLevel="0" collapsed="false">
      <c r="A21" s="121"/>
      <c r="B21" s="437"/>
      <c r="C21" s="149" t="str">
        <f aca="false">IFERROR(IF(ISNUMBER(H21),IF(ISNUMBER(#REF!),#REF!+1,IF(ISNUMBER(#REF!),#REF!+1,#REF!+1)),""),"")</f>
        <v/>
      </c>
      <c r="D21" s="149"/>
      <c r="E21" s="150"/>
      <c r="F21" s="438" t="s">
        <v>606</v>
      </c>
      <c r="G21" s="152"/>
      <c r="H21" s="439"/>
      <c r="I21" s="153"/>
      <c r="J21" s="153"/>
      <c r="K21" s="151"/>
      <c r="L21" s="297"/>
    </row>
    <row r="22" s="140" customFormat="true" ht="15" hidden="false" customHeight="false" outlineLevel="0" collapsed="false">
      <c r="A22" s="121"/>
      <c r="B22" s="437"/>
      <c r="C22" s="149" t="str">
        <f aca="false">IFERROR(IF(ISNUMBER(H22),IF(ISNUMBER(#REF!),#REF!+1,IF(ISNUMBER(H21),C21+1,#REF!+1)),""),"")</f>
        <v/>
      </c>
      <c r="D22" s="149"/>
      <c r="E22" s="150"/>
      <c r="F22" s="440" t="s">
        <v>607</v>
      </c>
      <c r="G22" s="152"/>
      <c r="H22" s="439"/>
      <c r="I22" s="153"/>
      <c r="J22" s="153"/>
      <c r="K22" s="151"/>
      <c r="L22" s="297"/>
    </row>
    <row r="23" s="140" customFormat="true" ht="12" hidden="false" customHeight="false" outlineLevel="0" collapsed="false">
      <c r="A23" s="121"/>
      <c r="B23" s="437"/>
      <c r="C23" s="149" t="n">
        <f aca="false">'VZT 1E'!C102+1</f>
        <v>63</v>
      </c>
      <c r="D23" s="149"/>
      <c r="E23" s="150"/>
      <c r="F23" s="441" t="s">
        <v>427</v>
      </c>
      <c r="G23" s="324"/>
      <c r="H23" s="439"/>
      <c r="I23" s="153"/>
      <c r="J23" s="153"/>
      <c r="K23" s="151"/>
      <c r="L23" s="297"/>
    </row>
    <row r="24" s="140" customFormat="true" ht="33.75" hidden="false" customHeight="false" outlineLevel="0" collapsed="false">
      <c r="A24" s="121"/>
      <c r="B24" s="437"/>
      <c r="C24" s="149" t="str">
        <f aca="false">IFERROR(IF(ISNUMBER(H24),IF(ISNUMBER(#REF!),#REF!+1,IF(ISNUMBER(H23),C23+1,C22+1)),""),"")</f>
        <v/>
      </c>
      <c r="D24" s="149"/>
      <c r="E24" s="150"/>
      <c r="F24" s="442" t="s">
        <v>608</v>
      </c>
      <c r="G24" s="324"/>
      <c r="H24" s="439"/>
      <c r="I24" s="153"/>
      <c r="J24" s="153"/>
      <c r="K24" s="151"/>
      <c r="L24" s="297"/>
    </row>
    <row r="25" s="140" customFormat="true" ht="12" hidden="false" customHeight="false" outlineLevel="0" collapsed="false">
      <c r="A25" s="121"/>
      <c r="B25" s="437"/>
      <c r="C25" s="149" t="n">
        <f aca="false">IFERROR(IF(ISNUMBER(H25),IF(ISNUMBER(#REF!),#REF!+1,IF(ISNUMBER(H24),C24+1,C23+1)),""),"")</f>
        <v>64</v>
      </c>
      <c r="D25" s="149"/>
      <c r="E25" s="150"/>
      <c r="F25" s="323" t="s">
        <v>428</v>
      </c>
      <c r="G25" s="324" t="s">
        <v>86</v>
      </c>
      <c r="H25" s="439" t="n">
        <v>1</v>
      </c>
      <c r="I25" s="153"/>
      <c r="J25" s="153" t="n">
        <f aca="false">H25*I25</f>
        <v>0</v>
      </c>
      <c r="K25" s="151"/>
      <c r="L25" s="297"/>
    </row>
    <row r="26" s="140" customFormat="true" ht="12" hidden="false" customHeight="false" outlineLevel="0" collapsed="false">
      <c r="A26" s="121"/>
      <c r="B26" s="437"/>
      <c r="C26" s="149" t="n">
        <f aca="false">IFERROR(IF(ISNUMBER(H26),IF(ISNUMBER(#REF!),#REF!+1,IF(ISNUMBER(H25),C25+1,C24+1)),""),"")</f>
        <v>65</v>
      </c>
      <c r="D26" s="149"/>
      <c r="E26" s="150"/>
      <c r="F26" s="323" t="s">
        <v>429</v>
      </c>
      <c r="G26" s="324" t="s">
        <v>430</v>
      </c>
      <c r="H26" s="439" t="n">
        <v>6</v>
      </c>
      <c r="I26" s="153"/>
      <c r="J26" s="153" t="n">
        <f aca="false">H26*I26</f>
        <v>0</v>
      </c>
      <c r="K26" s="151"/>
      <c r="L26" s="297"/>
    </row>
    <row r="27" s="140" customFormat="true" ht="12" hidden="false" customHeight="false" outlineLevel="0" collapsed="false">
      <c r="A27" s="121"/>
      <c r="B27" s="437"/>
      <c r="C27" s="149" t="n">
        <f aca="false">IFERROR(IF(ISNUMBER(H27),IF(ISNUMBER(#REF!),#REF!+1,IF(ISNUMBER(H26),C26+1,C25+1)),""),"")</f>
        <v>66</v>
      </c>
      <c r="D27" s="149"/>
      <c r="E27" s="150"/>
      <c r="F27" s="323" t="s">
        <v>431</v>
      </c>
      <c r="G27" s="324" t="s">
        <v>430</v>
      </c>
      <c r="H27" s="439" t="n">
        <v>4</v>
      </c>
      <c r="I27" s="153"/>
      <c r="J27" s="153" t="n">
        <f aca="false">H27*I27</f>
        <v>0</v>
      </c>
      <c r="K27" s="151"/>
      <c r="L27" s="297"/>
    </row>
    <row r="28" s="140" customFormat="true" ht="12" hidden="false" customHeight="false" outlineLevel="0" collapsed="false">
      <c r="A28" s="121"/>
      <c r="B28" s="437"/>
      <c r="C28" s="149" t="n">
        <f aca="false">IFERROR(IF(ISNUMBER(H28),IF(ISNUMBER(#REF!),#REF!+1,IF(ISNUMBER(H27),C27+1,C26+1)),""),"")</f>
        <v>67</v>
      </c>
      <c r="D28" s="149"/>
      <c r="E28" s="150"/>
      <c r="F28" s="323" t="s">
        <v>432</v>
      </c>
      <c r="G28" s="324" t="s">
        <v>430</v>
      </c>
      <c r="H28" s="439" t="n">
        <v>6</v>
      </c>
      <c r="I28" s="153"/>
      <c r="J28" s="153" t="n">
        <f aca="false">H28*I28</f>
        <v>0</v>
      </c>
      <c r="K28" s="151"/>
      <c r="L28" s="297"/>
    </row>
    <row r="29" s="140" customFormat="true" ht="15" hidden="false" customHeight="false" outlineLevel="0" collapsed="false">
      <c r="A29" s="121"/>
      <c r="B29" s="437"/>
      <c r="C29" s="149" t="str">
        <f aca="false">IFERROR(IF(ISNUMBER(H29),IF(ISNUMBER(#REF!),#REF!+1,IF(ISNUMBER(H28),C28+1,C27+1)),""),"")</f>
        <v/>
      </c>
      <c r="D29" s="149"/>
      <c r="E29" s="150"/>
      <c r="F29" s="443" t="s">
        <v>609</v>
      </c>
      <c r="G29" s="152"/>
      <c r="H29" s="439"/>
      <c r="I29" s="153"/>
      <c r="J29" s="153"/>
      <c r="K29" s="151"/>
      <c r="L29" s="297"/>
    </row>
    <row r="30" s="140" customFormat="true" ht="24" hidden="false" customHeight="false" outlineLevel="0" collapsed="false">
      <c r="A30" s="121"/>
      <c r="B30" s="437"/>
      <c r="C30" s="149" t="n">
        <v>65</v>
      </c>
      <c r="D30" s="149"/>
      <c r="E30" s="150" t="s">
        <v>610</v>
      </c>
      <c r="F30" s="150" t="s">
        <v>611</v>
      </c>
      <c r="G30" s="152" t="s">
        <v>86</v>
      </c>
      <c r="H30" s="439" t="n">
        <v>1</v>
      </c>
      <c r="I30" s="153"/>
      <c r="J30" s="153" t="n">
        <f aca="false">ROUND(I30*H30,2)</f>
        <v>0</v>
      </c>
      <c r="K30" s="151"/>
      <c r="L30" s="297"/>
    </row>
    <row r="31" s="140" customFormat="true" ht="24" hidden="false" customHeight="false" outlineLevel="0" collapsed="false">
      <c r="A31" s="121"/>
      <c r="B31" s="437"/>
      <c r="C31" s="149" t="n">
        <f aca="false">IFERROR(IF(ISNUMBER(H31),IF(ISNUMBER(#REF!),#REF!+1,IF(ISNUMBER(H30),C30+1,#REF!+1)),""),"")</f>
        <v>66</v>
      </c>
      <c r="D31" s="149"/>
      <c r="E31" s="150"/>
      <c r="F31" s="444" t="s">
        <v>612</v>
      </c>
      <c r="G31" s="152" t="s">
        <v>86</v>
      </c>
      <c r="H31" s="439" t="n">
        <v>1</v>
      </c>
      <c r="I31" s="153"/>
      <c r="J31" s="153" t="n">
        <f aca="false">ROUND(I31*H31,2)</f>
        <v>0</v>
      </c>
      <c r="K31" s="151"/>
      <c r="L31" s="297"/>
    </row>
    <row r="32" s="140" customFormat="true" ht="67.5" hidden="false" customHeight="false" outlineLevel="0" collapsed="false">
      <c r="A32" s="121"/>
      <c r="B32" s="437"/>
      <c r="C32" s="149" t="str">
        <f aca="false">IFERROR(IF(ISNUMBER(H32),IF(ISNUMBER(#REF!),#REF!+1,IF(ISNUMBER(H31),C31+1,C30+1)),""),"")</f>
        <v/>
      </c>
      <c r="D32" s="149"/>
      <c r="E32" s="150"/>
      <c r="F32" s="442" t="s">
        <v>613</v>
      </c>
      <c r="G32" s="152"/>
      <c r="H32" s="439"/>
      <c r="I32" s="153"/>
      <c r="J32" s="153"/>
      <c r="K32" s="151"/>
      <c r="L32" s="297"/>
    </row>
    <row r="33" s="140" customFormat="true" ht="133.5" hidden="false" customHeight="false" outlineLevel="0" collapsed="false">
      <c r="A33" s="121"/>
      <c r="B33" s="437"/>
      <c r="C33" s="149" t="n">
        <f aca="false">IFERROR(IF(ISNUMBER(H33),IF(ISNUMBER(#REF!),#REF!+1,IF(ISNUMBER(H32),C32+1,C31+1)),""),"")</f>
        <v>67</v>
      </c>
      <c r="D33" s="149"/>
      <c r="E33" s="150" t="s">
        <v>614</v>
      </c>
      <c r="F33" s="151" t="s">
        <v>615</v>
      </c>
      <c r="G33" s="152" t="s">
        <v>86</v>
      </c>
      <c r="H33" s="439" t="n">
        <v>2</v>
      </c>
      <c r="I33" s="153"/>
      <c r="J33" s="153" t="n">
        <f aca="false">ROUND(I33*H33,2)</f>
        <v>0</v>
      </c>
      <c r="K33" s="151"/>
      <c r="L33" s="297"/>
    </row>
    <row r="34" s="140" customFormat="true" ht="36" hidden="false" customHeight="false" outlineLevel="0" collapsed="false">
      <c r="A34" s="121"/>
      <c r="B34" s="437"/>
      <c r="C34" s="149" t="n">
        <f aca="false">IFERROR(IF(ISNUMBER(H34),IF(ISNUMBER(#REF!),#REF!+1,IF(ISNUMBER(H33),C33+1,C32+1)),""),"")</f>
        <v>68</v>
      </c>
      <c r="D34" s="149"/>
      <c r="E34" s="150"/>
      <c r="F34" s="323" t="s">
        <v>616</v>
      </c>
      <c r="G34" s="152" t="s">
        <v>86</v>
      </c>
      <c r="H34" s="439" t="n">
        <v>2</v>
      </c>
      <c r="I34" s="153"/>
      <c r="J34" s="153" t="n">
        <f aca="false">ROUND(I34*H34,2)</f>
        <v>0</v>
      </c>
      <c r="K34" s="151"/>
      <c r="L34" s="297"/>
    </row>
    <row r="35" s="140" customFormat="true" ht="45" hidden="false" customHeight="false" outlineLevel="0" collapsed="false">
      <c r="A35" s="121"/>
      <c r="B35" s="437"/>
      <c r="C35" s="149" t="str">
        <f aca="false">IFERROR(IF(ISNUMBER(H35),IF(ISNUMBER(#REF!),#REF!+1,IF(ISNUMBER(H34),C34+1,C33+1)),""),"")</f>
        <v/>
      </c>
      <c r="D35" s="149"/>
      <c r="E35" s="323"/>
      <c r="F35" s="340" t="s">
        <v>617</v>
      </c>
      <c r="G35" s="152"/>
      <c r="H35" s="439"/>
      <c r="I35" s="153"/>
      <c r="J35" s="153"/>
      <c r="K35" s="151"/>
      <c r="L35" s="297"/>
    </row>
    <row r="36" s="140" customFormat="true" ht="36" hidden="false" customHeight="false" outlineLevel="0" collapsed="false">
      <c r="A36" s="121"/>
      <c r="B36" s="437"/>
      <c r="C36" s="149" t="n">
        <f aca="false">IFERROR(IF(ISNUMBER(H36),IF(ISNUMBER(#REF!),#REF!+1,IF(ISNUMBER(H35),C35+1,C34+1)),""),"")</f>
        <v>69</v>
      </c>
      <c r="D36" s="149"/>
      <c r="E36" s="150" t="s">
        <v>618</v>
      </c>
      <c r="F36" s="323" t="s">
        <v>619</v>
      </c>
      <c r="G36" s="152" t="s">
        <v>86</v>
      </c>
      <c r="H36" s="439" t="n">
        <v>1</v>
      </c>
      <c r="I36" s="153"/>
      <c r="J36" s="153" t="n">
        <f aca="false">ROUND(I36*H36,2)</f>
        <v>0</v>
      </c>
      <c r="K36" s="151"/>
      <c r="L36" s="297"/>
    </row>
    <row r="37" s="140" customFormat="true" ht="24" hidden="false" customHeight="false" outlineLevel="0" collapsed="false">
      <c r="A37" s="121"/>
      <c r="B37" s="437"/>
      <c r="C37" s="149" t="n">
        <f aca="false">IFERROR(IF(ISNUMBER(H37),IF(ISNUMBER(#REF!),#REF!+1,IF(ISNUMBER(H36),C36+1,C35+1)),""),"")</f>
        <v>70</v>
      </c>
      <c r="D37" s="149"/>
      <c r="E37" s="150"/>
      <c r="F37" s="323" t="s">
        <v>620</v>
      </c>
      <c r="G37" s="152" t="s">
        <v>86</v>
      </c>
      <c r="H37" s="439" t="n">
        <v>1</v>
      </c>
      <c r="I37" s="153"/>
      <c r="J37" s="153" t="n">
        <f aca="false">ROUND(I37*H37,2)</f>
        <v>0</v>
      </c>
      <c r="K37" s="151"/>
      <c r="L37" s="297"/>
    </row>
    <row r="38" s="140" customFormat="true" ht="112.5" hidden="false" customHeight="false" outlineLevel="0" collapsed="false">
      <c r="A38" s="121"/>
      <c r="B38" s="437"/>
      <c r="C38" s="149" t="str">
        <f aca="false">IFERROR(IF(ISNUMBER(H38),IF(ISNUMBER(#REF!),#REF!+1,IF(ISNUMBER(H37),C37+1,C36+1)),""),"")</f>
        <v/>
      </c>
      <c r="D38" s="149"/>
      <c r="E38" s="150"/>
      <c r="F38" s="442" t="s">
        <v>621</v>
      </c>
      <c r="G38" s="152"/>
      <c r="H38" s="439"/>
      <c r="I38" s="153"/>
      <c r="J38" s="153"/>
      <c r="K38" s="151"/>
      <c r="L38" s="297"/>
      <c r="P38" s="140" t="n">
        <f aca="false">R38/Q38</f>
        <v>12.6490721594597</v>
      </c>
      <c r="Q38" s="140" t="n">
        <f aca="false">27.757*(((16+1023)+(1004+1009))/4)*(((3879+3766)+(3905+3802))/4)</f>
        <v>81283432.258</v>
      </c>
      <c r="R38" s="140" t="n">
        <f aca="false">48.96*5*4200*1000</f>
        <v>1028160000</v>
      </c>
    </row>
    <row r="39" s="140" customFormat="true" ht="24" hidden="false" customHeight="false" outlineLevel="0" collapsed="false">
      <c r="A39" s="121"/>
      <c r="B39" s="437"/>
      <c r="C39" s="149" t="n">
        <f aca="false">IFERROR(IF(ISNUMBER(H39),IF(ISNUMBER(#REF!),#REF!+1,IF(ISNUMBER(H38),C38+1,C37+1)),""),"")</f>
        <v>71</v>
      </c>
      <c r="D39" s="149"/>
      <c r="E39" s="150" t="s">
        <v>622</v>
      </c>
      <c r="F39" s="323" t="s">
        <v>623</v>
      </c>
      <c r="G39" s="152" t="s">
        <v>86</v>
      </c>
      <c r="H39" s="439" t="n">
        <v>1</v>
      </c>
      <c r="I39" s="153"/>
      <c r="J39" s="153" t="n">
        <f aca="false">ROUND(I39*H39,2)</f>
        <v>0</v>
      </c>
      <c r="K39" s="151"/>
      <c r="L39" s="297"/>
    </row>
    <row r="40" s="140" customFormat="true" ht="24" hidden="false" customHeight="false" outlineLevel="0" collapsed="false">
      <c r="A40" s="121"/>
      <c r="B40" s="437"/>
      <c r="C40" s="149" t="n">
        <f aca="false">IFERROR(IF(ISNUMBER(H40),IF(ISNUMBER(#REF!),#REF!+1,IF(ISNUMBER(H39),C39+1,C38+1)),""),"")</f>
        <v>72</v>
      </c>
      <c r="D40" s="149"/>
      <c r="E40" s="150"/>
      <c r="F40" s="323" t="s">
        <v>620</v>
      </c>
      <c r="G40" s="152" t="s">
        <v>86</v>
      </c>
      <c r="H40" s="439" t="n">
        <v>1</v>
      </c>
      <c r="I40" s="153"/>
      <c r="J40" s="153" t="n">
        <f aca="false">ROUND(I40*H40,2)</f>
        <v>0</v>
      </c>
      <c r="K40" s="151"/>
      <c r="L40" s="297"/>
    </row>
    <row r="41" s="140" customFormat="true" ht="135" hidden="false" customHeight="false" outlineLevel="0" collapsed="false">
      <c r="A41" s="121"/>
      <c r="B41" s="437"/>
      <c r="C41" s="149" t="str">
        <f aca="false">IFERROR(IF(ISNUMBER(H41),IF(ISNUMBER(#REF!),#REF!+1,IF(ISNUMBER(H40),C40+1,C39+1)),""),"")</f>
        <v/>
      </c>
      <c r="D41" s="149"/>
      <c r="E41" s="150"/>
      <c r="F41" s="442" t="s">
        <v>624</v>
      </c>
      <c r="G41" s="152"/>
      <c r="H41" s="439"/>
      <c r="I41" s="153"/>
      <c r="J41" s="153"/>
      <c r="K41" s="151"/>
      <c r="L41" s="297"/>
    </row>
    <row r="42" s="140" customFormat="true" ht="84" hidden="false" customHeight="false" outlineLevel="0" collapsed="false">
      <c r="A42" s="121"/>
      <c r="B42" s="437"/>
      <c r="C42" s="149" t="n">
        <f aca="false">IFERROR(IF(ISNUMBER(H42),IF(ISNUMBER(#REF!),#REF!+1,IF(ISNUMBER(H41),C41+1,C40+1)),""),"")</f>
        <v>73</v>
      </c>
      <c r="D42" s="149"/>
      <c r="E42" s="150" t="s">
        <v>625</v>
      </c>
      <c r="F42" s="323" t="s">
        <v>626</v>
      </c>
      <c r="G42" s="152" t="s">
        <v>86</v>
      </c>
      <c r="H42" s="439" t="n">
        <v>2</v>
      </c>
      <c r="I42" s="153"/>
      <c r="J42" s="153" t="n">
        <f aca="false">ROUND(I42*H42,2)</f>
        <v>0</v>
      </c>
      <c r="K42" s="151"/>
      <c r="L42" s="297"/>
    </row>
    <row r="43" s="140" customFormat="true" ht="12" hidden="false" customHeight="false" outlineLevel="0" collapsed="false">
      <c r="A43" s="121"/>
      <c r="B43" s="437"/>
      <c r="C43" s="149" t="n">
        <f aca="false">IFERROR(IF(ISNUMBER(H43),IF(ISNUMBER(#REF!),#REF!+1,IF(ISNUMBER(H42),C42+1,C41+1)),""),"")</f>
        <v>74</v>
      </c>
      <c r="D43" s="149"/>
      <c r="E43" s="150"/>
      <c r="F43" s="323" t="s">
        <v>627</v>
      </c>
      <c r="G43" s="152" t="s">
        <v>86</v>
      </c>
      <c r="H43" s="439" t="n">
        <v>2</v>
      </c>
      <c r="I43" s="153"/>
      <c r="J43" s="153" t="n">
        <f aca="false">ROUND(I43*H43,2)</f>
        <v>0</v>
      </c>
      <c r="K43" s="151"/>
      <c r="L43" s="297"/>
    </row>
    <row r="44" s="140" customFormat="true" ht="45" hidden="false" customHeight="false" outlineLevel="0" collapsed="false">
      <c r="A44" s="121"/>
      <c r="B44" s="437"/>
      <c r="C44" s="149" t="str">
        <f aca="false">IFERROR(IF(ISNUMBER(H44),IF(ISNUMBER(#REF!),#REF!+1,IF(ISNUMBER(H43),C43+1,C42+1)),""),"")</f>
        <v/>
      </c>
      <c r="D44" s="149"/>
      <c r="E44" s="150"/>
      <c r="F44" s="340" t="s">
        <v>628</v>
      </c>
      <c r="G44" s="152"/>
      <c r="H44" s="439"/>
      <c r="I44" s="153"/>
      <c r="J44" s="153"/>
      <c r="K44" s="151"/>
      <c r="L44" s="297"/>
    </row>
    <row r="45" s="140" customFormat="true" ht="84" hidden="false" customHeight="false" outlineLevel="0" collapsed="false">
      <c r="A45" s="121"/>
      <c r="B45" s="437"/>
      <c r="C45" s="149" t="n">
        <f aca="false">IFERROR(IF(ISNUMBER(H45),IF(ISNUMBER(#REF!),#REF!+1,IF(ISNUMBER(H44),C44+1,C43+1)),""),"")</f>
        <v>75</v>
      </c>
      <c r="D45" s="149"/>
      <c r="E45" s="150" t="s">
        <v>629</v>
      </c>
      <c r="F45" s="323" t="s">
        <v>630</v>
      </c>
      <c r="G45" s="152" t="s">
        <v>86</v>
      </c>
      <c r="H45" s="439" t="n">
        <v>1</v>
      </c>
      <c r="I45" s="153"/>
      <c r="J45" s="153" t="n">
        <f aca="false">ROUND(I45*H45,2)</f>
        <v>0</v>
      </c>
      <c r="K45" s="151"/>
      <c r="L45" s="297"/>
    </row>
    <row r="46" s="140" customFormat="true" ht="12" hidden="false" customHeight="false" outlineLevel="0" collapsed="false">
      <c r="A46" s="121"/>
      <c r="B46" s="437"/>
      <c r="C46" s="149" t="n">
        <f aca="false">IFERROR(IF(ISNUMBER(H46),IF(ISNUMBER(#REF!),#REF!+1,IF(ISNUMBER(H45),C45+1,C44+1)),""),"")</f>
        <v>76</v>
      </c>
      <c r="D46" s="149"/>
      <c r="E46" s="150"/>
      <c r="F46" s="323" t="s">
        <v>627</v>
      </c>
      <c r="G46" s="152" t="s">
        <v>86</v>
      </c>
      <c r="H46" s="439" t="n">
        <v>1</v>
      </c>
      <c r="I46" s="153"/>
      <c r="J46" s="153" t="n">
        <f aca="false">ROUND(I46*H46,2)</f>
        <v>0</v>
      </c>
      <c r="K46" s="151"/>
      <c r="L46" s="297"/>
    </row>
    <row r="47" s="140" customFormat="true" ht="45" hidden="false" customHeight="false" outlineLevel="0" collapsed="false">
      <c r="A47" s="121"/>
      <c r="B47" s="437"/>
      <c r="C47" s="149" t="str">
        <f aca="false">IFERROR(IF(ISNUMBER(H47),IF(ISNUMBER(#REF!),#REF!+1,IF(ISNUMBER(H46),C46+1,C45+1)),""),"")</f>
        <v/>
      </c>
      <c r="D47" s="149"/>
      <c r="E47" s="150"/>
      <c r="F47" s="340" t="s">
        <v>628</v>
      </c>
      <c r="G47" s="152"/>
      <c r="H47" s="439"/>
      <c r="I47" s="153"/>
      <c r="J47" s="153"/>
      <c r="K47" s="151"/>
      <c r="L47" s="297"/>
    </row>
    <row r="48" s="140" customFormat="true" ht="72" hidden="false" customHeight="false" outlineLevel="0" collapsed="false">
      <c r="A48" s="121"/>
      <c r="B48" s="437"/>
      <c r="C48" s="149" t="n">
        <f aca="false">IFERROR(IF(ISNUMBER(H48),IF(ISNUMBER(#REF!),#REF!+1,IF(ISNUMBER(H47),C47+1,C46+1)),""),"")</f>
        <v>77</v>
      </c>
      <c r="D48" s="149"/>
      <c r="E48" s="150" t="s">
        <v>631</v>
      </c>
      <c r="F48" s="323" t="s">
        <v>632</v>
      </c>
      <c r="G48" s="152" t="s">
        <v>86</v>
      </c>
      <c r="H48" s="439" t="n">
        <v>1</v>
      </c>
      <c r="I48" s="153"/>
      <c r="J48" s="153" t="n">
        <f aca="false">ROUND(I48*H48,2)</f>
        <v>0</v>
      </c>
      <c r="K48" s="151"/>
      <c r="L48" s="297"/>
    </row>
    <row r="49" s="140" customFormat="true" ht="12" hidden="false" customHeight="false" outlineLevel="0" collapsed="false">
      <c r="A49" s="121"/>
      <c r="B49" s="437"/>
      <c r="C49" s="149" t="n">
        <f aca="false">IFERROR(IF(ISNUMBER(H49),IF(ISNUMBER(#REF!),#REF!+1,IF(ISNUMBER(H48),C48+1,C47+1)),""),"")</f>
        <v>78</v>
      </c>
      <c r="D49" s="149"/>
      <c r="E49" s="150"/>
      <c r="F49" s="323" t="s">
        <v>627</v>
      </c>
      <c r="G49" s="152" t="s">
        <v>86</v>
      </c>
      <c r="H49" s="439" t="n">
        <v>1</v>
      </c>
      <c r="I49" s="153"/>
      <c r="J49" s="153" t="n">
        <f aca="false">ROUND(I49*H49,2)</f>
        <v>0</v>
      </c>
      <c r="K49" s="151"/>
      <c r="L49" s="297"/>
    </row>
    <row r="50" s="140" customFormat="true" ht="45" hidden="false" customHeight="false" outlineLevel="0" collapsed="false">
      <c r="A50" s="121"/>
      <c r="B50" s="437"/>
      <c r="C50" s="149" t="str">
        <f aca="false">IFERROR(IF(ISNUMBER(H50),IF(ISNUMBER(#REF!),#REF!+1,IF(ISNUMBER(H49),C49+1,C48+1)),""),"")</f>
        <v/>
      </c>
      <c r="D50" s="149"/>
      <c r="E50" s="150"/>
      <c r="F50" s="340" t="s">
        <v>628</v>
      </c>
      <c r="G50" s="152"/>
      <c r="H50" s="439"/>
      <c r="I50" s="153"/>
      <c r="J50" s="153"/>
      <c r="K50" s="151"/>
      <c r="L50" s="297"/>
    </row>
    <row r="51" s="140" customFormat="true" ht="84" hidden="false" customHeight="false" outlineLevel="0" collapsed="false">
      <c r="A51" s="121"/>
      <c r="B51" s="437"/>
      <c r="C51" s="149" t="n">
        <f aca="false">IFERROR(IF(ISNUMBER(H51),IF(ISNUMBER(#REF!),#REF!+1,IF(ISNUMBER(H50),C50+1,C49+1)),""),"")</f>
        <v>79</v>
      </c>
      <c r="D51" s="149"/>
      <c r="E51" s="150" t="s">
        <v>633</v>
      </c>
      <c r="F51" s="323" t="s">
        <v>634</v>
      </c>
      <c r="G51" s="152" t="s">
        <v>86</v>
      </c>
      <c r="H51" s="439" t="n">
        <v>2</v>
      </c>
      <c r="I51" s="153"/>
      <c r="J51" s="153" t="n">
        <f aca="false">ROUND(I51*H51,2)</f>
        <v>0</v>
      </c>
      <c r="K51" s="151"/>
      <c r="L51" s="297"/>
    </row>
    <row r="52" s="140" customFormat="true" ht="12" hidden="false" customHeight="false" outlineLevel="0" collapsed="false">
      <c r="A52" s="121"/>
      <c r="B52" s="437"/>
      <c r="C52" s="149" t="n">
        <f aca="false">IFERROR(IF(ISNUMBER(H52),IF(ISNUMBER(#REF!),#REF!+1,IF(ISNUMBER(H51),C51+1,C50+1)),""),"")</f>
        <v>80</v>
      </c>
      <c r="D52" s="149"/>
      <c r="E52" s="150"/>
      <c r="F52" s="323" t="s">
        <v>635</v>
      </c>
      <c r="G52" s="152" t="s">
        <v>86</v>
      </c>
      <c r="H52" s="439" t="n">
        <v>2</v>
      </c>
      <c r="I52" s="153"/>
      <c r="J52" s="153" t="n">
        <f aca="false">ROUND(I52*H52,2)</f>
        <v>0</v>
      </c>
      <c r="K52" s="151"/>
      <c r="L52" s="297"/>
    </row>
    <row r="53" s="140" customFormat="true" ht="45" hidden="false" customHeight="false" outlineLevel="0" collapsed="false">
      <c r="A53" s="121"/>
      <c r="B53" s="437"/>
      <c r="C53" s="149" t="str">
        <f aca="false">IFERROR(IF(ISNUMBER(H53),IF(ISNUMBER(#REF!),#REF!+1,IF(ISNUMBER(H52),C52+1,C51+1)),""),"")</f>
        <v/>
      </c>
      <c r="D53" s="149"/>
      <c r="E53" s="150"/>
      <c r="F53" s="340" t="s">
        <v>636</v>
      </c>
      <c r="G53" s="152"/>
      <c r="H53" s="439"/>
      <c r="I53" s="153"/>
      <c r="J53" s="153"/>
      <c r="K53" s="151"/>
      <c r="L53" s="297"/>
    </row>
    <row r="54" s="140" customFormat="true" ht="60" hidden="false" customHeight="false" outlineLevel="0" collapsed="false">
      <c r="A54" s="121"/>
      <c r="B54" s="437"/>
      <c r="C54" s="149" t="n">
        <f aca="false">IFERROR(IF(ISNUMBER(H54),IF(ISNUMBER(#REF!),#REF!+1,IF(ISNUMBER(H53),C53+1,C52+1)),""),"")</f>
        <v>81</v>
      </c>
      <c r="D54" s="149"/>
      <c r="E54" s="150" t="s">
        <v>637</v>
      </c>
      <c r="F54" s="323" t="s">
        <v>638</v>
      </c>
      <c r="G54" s="152" t="s">
        <v>86</v>
      </c>
      <c r="H54" s="439" t="n">
        <v>1</v>
      </c>
      <c r="I54" s="153"/>
      <c r="J54" s="153" t="n">
        <f aca="false">ROUND(I54*H54,2)</f>
        <v>0</v>
      </c>
      <c r="K54" s="151"/>
      <c r="L54" s="297"/>
    </row>
    <row r="55" s="140" customFormat="true" ht="24" hidden="false" customHeight="false" outlineLevel="0" collapsed="false">
      <c r="A55" s="121"/>
      <c r="B55" s="437"/>
      <c r="C55" s="149" t="n">
        <f aca="false">IFERROR(IF(ISNUMBER(H55),IF(ISNUMBER(#REF!),#REF!+1,IF(ISNUMBER(H54),C54+1,C53+1)),""),"")</f>
        <v>82</v>
      </c>
      <c r="D55" s="149"/>
      <c r="E55" s="150"/>
      <c r="F55" s="323" t="s">
        <v>639</v>
      </c>
      <c r="G55" s="152"/>
      <c r="H55" s="439" t="n">
        <f aca="false">H54</f>
        <v>1</v>
      </c>
      <c r="I55" s="153"/>
      <c r="J55" s="153" t="n">
        <f aca="false">ROUND(I55*H55,2)</f>
        <v>0</v>
      </c>
      <c r="K55" s="151"/>
      <c r="L55" s="297"/>
    </row>
    <row r="56" s="140" customFormat="true" ht="24" hidden="false" customHeight="false" outlineLevel="0" collapsed="false">
      <c r="A56" s="121"/>
      <c r="B56" s="437"/>
      <c r="C56" s="149" t="n">
        <f aca="false">IFERROR(IF(ISNUMBER(H56),IF(ISNUMBER(#REF!),#REF!+1,IF(ISNUMBER(H55),C55+1,C54+1)),""),"")</f>
        <v>83</v>
      </c>
      <c r="D56" s="149"/>
      <c r="E56" s="150"/>
      <c r="F56" s="323" t="s">
        <v>640</v>
      </c>
      <c r="G56" s="152"/>
      <c r="H56" s="439" t="n">
        <f aca="false">H54</f>
        <v>1</v>
      </c>
      <c r="I56" s="153"/>
      <c r="J56" s="153" t="n">
        <f aca="false">ROUND(I56*H56,2)</f>
        <v>0</v>
      </c>
      <c r="K56" s="151"/>
      <c r="L56" s="297"/>
    </row>
    <row r="57" s="140" customFormat="true" ht="45" hidden="false" customHeight="false" outlineLevel="0" collapsed="false">
      <c r="A57" s="121"/>
      <c r="B57" s="437"/>
      <c r="C57" s="149" t="str">
        <f aca="false">IFERROR(IF(ISNUMBER(H57),IF(ISNUMBER(#REF!),#REF!+1,IF(ISNUMBER(H56),C56+1,C55+1)),""),"")</f>
        <v/>
      </c>
      <c r="D57" s="149"/>
      <c r="E57" s="150"/>
      <c r="F57" s="340" t="s">
        <v>641</v>
      </c>
      <c r="G57" s="152"/>
      <c r="H57" s="439"/>
      <c r="I57" s="153"/>
      <c r="J57" s="153"/>
      <c r="K57" s="151"/>
      <c r="L57" s="297"/>
    </row>
    <row r="58" s="140" customFormat="true" ht="60" hidden="false" customHeight="false" outlineLevel="0" collapsed="false">
      <c r="A58" s="121"/>
      <c r="B58" s="437"/>
      <c r="C58" s="149" t="n">
        <f aca="false">IFERROR(IF(ISNUMBER(H58),IF(ISNUMBER(#REF!),#REF!+1,IF(ISNUMBER(H57),C57+1,C56+1)),""),"")</f>
        <v>84</v>
      </c>
      <c r="D58" s="149"/>
      <c r="E58" s="150" t="s">
        <v>642</v>
      </c>
      <c r="F58" s="323" t="s">
        <v>643</v>
      </c>
      <c r="G58" s="152" t="s">
        <v>86</v>
      </c>
      <c r="H58" s="439" t="n">
        <v>1</v>
      </c>
      <c r="I58" s="153"/>
      <c r="J58" s="153" t="n">
        <f aca="false">ROUND(I58*H58,2)</f>
        <v>0</v>
      </c>
      <c r="K58" s="151"/>
      <c r="L58" s="297"/>
    </row>
    <row r="59" s="140" customFormat="true" ht="24" hidden="false" customHeight="false" outlineLevel="0" collapsed="false">
      <c r="A59" s="121"/>
      <c r="B59" s="437"/>
      <c r="C59" s="149" t="n">
        <f aca="false">IFERROR(IF(ISNUMBER(H59),IF(ISNUMBER(#REF!),#REF!+1,IF(ISNUMBER(H58),C58+1,C57+1)),""),"")</f>
        <v>85</v>
      </c>
      <c r="D59" s="149"/>
      <c r="E59" s="150"/>
      <c r="F59" s="323" t="s">
        <v>644</v>
      </c>
      <c r="G59" s="152"/>
      <c r="H59" s="439" t="n">
        <f aca="false">H58</f>
        <v>1</v>
      </c>
      <c r="I59" s="153"/>
      <c r="J59" s="153" t="n">
        <f aca="false">ROUND(I59*H59,2)</f>
        <v>0</v>
      </c>
      <c r="K59" s="151"/>
      <c r="L59" s="297"/>
    </row>
    <row r="60" s="140" customFormat="true" ht="24" hidden="false" customHeight="false" outlineLevel="0" collapsed="false">
      <c r="A60" s="121"/>
      <c r="B60" s="437"/>
      <c r="C60" s="149" t="n">
        <f aca="false">IFERROR(IF(ISNUMBER(H60),IF(ISNUMBER(#REF!),#REF!+1,IF(ISNUMBER(H59),C59+1,C58+1)),""),"")</f>
        <v>86</v>
      </c>
      <c r="D60" s="149"/>
      <c r="E60" s="150"/>
      <c r="F60" s="323" t="s">
        <v>640</v>
      </c>
      <c r="G60" s="152"/>
      <c r="H60" s="439" t="n">
        <f aca="false">H58</f>
        <v>1</v>
      </c>
      <c r="I60" s="153"/>
      <c r="J60" s="153" t="n">
        <f aca="false">ROUND(I60*H60,2)</f>
        <v>0</v>
      </c>
      <c r="K60" s="151"/>
      <c r="L60" s="297"/>
    </row>
    <row r="61" s="140" customFormat="true" ht="45" hidden="false" customHeight="false" outlineLevel="0" collapsed="false">
      <c r="A61" s="121"/>
      <c r="B61" s="437"/>
      <c r="C61" s="149" t="str">
        <f aca="false">IFERROR(IF(ISNUMBER(H61),IF(ISNUMBER(#REF!),#REF!+1,IF(ISNUMBER(H60),C60+1,C59+1)),""),"")</f>
        <v/>
      </c>
      <c r="D61" s="149"/>
      <c r="E61" s="150"/>
      <c r="F61" s="340" t="s">
        <v>641</v>
      </c>
      <c r="G61" s="152"/>
      <c r="H61" s="439"/>
      <c r="I61" s="153"/>
      <c r="J61" s="153"/>
      <c r="K61" s="151"/>
      <c r="L61" s="297"/>
    </row>
    <row r="62" s="140" customFormat="true" ht="48" hidden="false" customHeight="false" outlineLevel="0" collapsed="false">
      <c r="A62" s="121"/>
      <c r="B62" s="437"/>
      <c r="C62" s="149" t="n">
        <f aca="false">IFERROR(IF(ISNUMBER(H62),IF(ISNUMBER(#REF!),#REF!+1,IF(ISNUMBER(H61),C61+1,C60+1)),""),"")</f>
        <v>87</v>
      </c>
      <c r="D62" s="149"/>
      <c r="E62" s="150" t="s">
        <v>645</v>
      </c>
      <c r="F62" s="323" t="s">
        <v>646</v>
      </c>
      <c r="G62" s="152" t="s">
        <v>86</v>
      </c>
      <c r="H62" s="439" t="n">
        <v>1</v>
      </c>
      <c r="I62" s="153"/>
      <c r="J62" s="153" t="n">
        <f aca="false">ROUND(I62*H62,2)</f>
        <v>0</v>
      </c>
      <c r="K62" s="151"/>
      <c r="L62" s="297"/>
    </row>
    <row r="63" s="140" customFormat="true" ht="24" hidden="false" customHeight="false" outlineLevel="0" collapsed="false">
      <c r="A63" s="121"/>
      <c r="B63" s="437"/>
      <c r="C63" s="149" t="n">
        <f aca="false">IFERROR(IF(ISNUMBER(H63),IF(ISNUMBER(#REF!),#REF!+1,IF(ISNUMBER(H62),C62+1,C61+1)),""),"")</f>
        <v>88</v>
      </c>
      <c r="D63" s="149"/>
      <c r="E63" s="150"/>
      <c r="F63" s="323" t="s">
        <v>647</v>
      </c>
      <c r="G63" s="152"/>
      <c r="H63" s="439" t="n">
        <f aca="false">H62</f>
        <v>1</v>
      </c>
      <c r="I63" s="153"/>
      <c r="J63" s="153" t="n">
        <f aca="false">ROUND(I63*H63,2)</f>
        <v>0</v>
      </c>
      <c r="K63" s="151"/>
      <c r="L63" s="297"/>
    </row>
    <row r="64" s="140" customFormat="true" ht="24" hidden="false" customHeight="false" outlineLevel="0" collapsed="false">
      <c r="A64" s="121"/>
      <c r="B64" s="437"/>
      <c r="C64" s="149" t="n">
        <f aca="false">IFERROR(IF(ISNUMBER(H64),IF(ISNUMBER(#REF!),#REF!+1,IF(ISNUMBER(H63),C63+1,C62+1)),""),"")</f>
        <v>89</v>
      </c>
      <c r="D64" s="149"/>
      <c r="E64" s="150"/>
      <c r="F64" s="323" t="s">
        <v>640</v>
      </c>
      <c r="G64" s="152"/>
      <c r="H64" s="439" t="n">
        <f aca="false">H62</f>
        <v>1</v>
      </c>
      <c r="I64" s="153"/>
      <c r="J64" s="153" t="n">
        <f aca="false">ROUND(I64*H64,2)</f>
        <v>0</v>
      </c>
      <c r="K64" s="151"/>
      <c r="L64" s="297"/>
    </row>
    <row r="65" s="140" customFormat="true" ht="45" hidden="false" customHeight="false" outlineLevel="0" collapsed="false">
      <c r="A65" s="121"/>
      <c r="B65" s="437"/>
      <c r="C65" s="149" t="str">
        <f aca="false">IFERROR(IF(ISNUMBER(H65),IF(ISNUMBER(#REF!),#REF!+1,IF(ISNUMBER(H64),C64+1,C63+1)),""),"")</f>
        <v/>
      </c>
      <c r="D65" s="149"/>
      <c r="E65" s="150"/>
      <c r="F65" s="445" t="s">
        <v>641</v>
      </c>
      <c r="G65" s="152"/>
      <c r="H65" s="439"/>
      <c r="I65" s="153"/>
      <c r="J65" s="153"/>
      <c r="K65" s="151"/>
      <c r="L65" s="297"/>
    </row>
    <row r="66" s="140" customFormat="true" ht="48" hidden="false" customHeight="false" outlineLevel="0" collapsed="false">
      <c r="A66" s="121"/>
      <c r="B66" s="437"/>
      <c r="C66" s="149" t="n">
        <f aca="false">IFERROR(IF(ISNUMBER(H66),IF(ISNUMBER(#REF!),#REF!+1,IF(ISNUMBER(H65),C65+1,C64+1)),""),"")</f>
        <v>90</v>
      </c>
      <c r="D66" s="149"/>
      <c r="E66" s="150" t="s">
        <v>648</v>
      </c>
      <c r="F66" s="323" t="s">
        <v>649</v>
      </c>
      <c r="G66" s="152" t="s">
        <v>86</v>
      </c>
      <c r="H66" s="439" t="n">
        <v>1</v>
      </c>
      <c r="I66" s="153"/>
      <c r="J66" s="153" t="n">
        <f aca="false">ROUND(I66*H66,2)</f>
        <v>0</v>
      </c>
      <c r="K66" s="151"/>
      <c r="L66" s="297"/>
    </row>
    <row r="67" s="140" customFormat="true" ht="24" hidden="false" customHeight="false" outlineLevel="0" collapsed="false">
      <c r="A67" s="121"/>
      <c r="B67" s="437"/>
      <c r="C67" s="149" t="n">
        <f aca="false">IFERROR(IF(ISNUMBER(H67),IF(ISNUMBER(#REF!),#REF!+1,IF(ISNUMBER(H66),C66+1,C65+1)),""),"")</f>
        <v>91</v>
      </c>
      <c r="D67" s="149"/>
      <c r="E67" s="150"/>
      <c r="F67" s="323" t="s">
        <v>647</v>
      </c>
      <c r="G67" s="152"/>
      <c r="H67" s="439" t="n">
        <f aca="false">H66</f>
        <v>1</v>
      </c>
      <c r="I67" s="153"/>
      <c r="J67" s="153" t="n">
        <f aca="false">ROUND(I67*H67,2)</f>
        <v>0</v>
      </c>
      <c r="K67" s="151"/>
      <c r="L67" s="297"/>
    </row>
    <row r="68" s="140" customFormat="true" ht="24" hidden="false" customHeight="false" outlineLevel="0" collapsed="false">
      <c r="A68" s="121"/>
      <c r="B68" s="437"/>
      <c r="C68" s="149" t="n">
        <f aca="false">IFERROR(IF(ISNUMBER(H68),IF(ISNUMBER(#REF!),#REF!+1,IF(ISNUMBER(H67),C67+1,C66+1)),""),"")</f>
        <v>92</v>
      </c>
      <c r="D68" s="149"/>
      <c r="E68" s="150"/>
      <c r="F68" s="323" t="s">
        <v>640</v>
      </c>
      <c r="G68" s="152"/>
      <c r="H68" s="439" t="n">
        <f aca="false">H66</f>
        <v>1</v>
      </c>
      <c r="I68" s="153"/>
      <c r="J68" s="153" t="n">
        <f aca="false">ROUND(I68*H68,2)</f>
        <v>0</v>
      </c>
      <c r="K68" s="151"/>
      <c r="L68" s="297"/>
    </row>
    <row r="69" s="140" customFormat="true" ht="45" hidden="false" customHeight="false" outlineLevel="0" collapsed="false">
      <c r="A69" s="121"/>
      <c r="B69" s="437"/>
      <c r="C69" s="149" t="str">
        <f aca="false">IFERROR(IF(ISNUMBER(H69),IF(ISNUMBER(#REF!),#REF!+1,IF(ISNUMBER(H68),C68+1,C67+1)),""),"")</f>
        <v/>
      </c>
      <c r="D69" s="149"/>
      <c r="E69" s="150"/>
      <c r="F69" s="445" t="s">
        <v>641</v>
      </c>
      <c r="G69" s="152"/>
      <c r="H69" s="439"/>
      <c r="I69" s="153"/>
      <c r="J69" s="153"/>
      <c r="K69" s="151"/>
      <c r="L69" s="297"/>
    </row>
    <row r="70" s="140" customFormat="true" ht="15" hidden="false" customHeight="false" outlineLevel="0" collapsed="false">
      <c r="A70" s="121"/>
      <c r="B70" s="437"/>
      <c r="C70" s="149" t="str">
        <f aca="false">IFERROR(IF(ISNUMBER(H70),IF(ISNUMBER(#REF!),#REF!+1,IF(ISNUMBER(H65),C65+1,C64+1)),""),"")</f>
        <v/>
      </c>
      <c r="D70" s="149"/>
      <c r="E70" s="150"/>
      <c r="F70" s="443" t="s">
        <v>650</v>
      </c>
      <c r="G70" s="446"/>
      <c r="H70" s="447"/>
      <c r="I70" s="153"/>
      <c r="J70" s="153"/>
      <c r="K70" s="151"/>
      <c r="L70" s="297"/>
    </row>
    <row r="71" s="140" customFormat="true" ht="67.5" hidden="false" customHeight="false" outlineLevel="0" collapsed="false">
      <c r="A71" s="121"/>
      <c r="B71" s="437"/>
      <c r="C71" s="149" t="str">
        <f aca="false">IFERROR(IF(ISNUMBER(H71),IF(ISNUMBER(#REF!),#REF!+1,IF(ISNUMBER(H70),C70+1,C65+1)),""),"")</f>
        <v/>
      </c>
      <c r="D71" s="149"/>
      <c r="E71" s="150"/>
      <c r="F71" s="448" t="s">
        <v>651</v>
      </c>
      <c r="G71" s="446"/>
      <c r="H71" s="447"/>
      <c r="I71" s="153"/>
      <c r="J71" s="153"/>
      <c r="K71" s="151"/>
      <c r="L71" s="297"/>
    </row>
    <row r="72" s="140" customFormat="true" ht="36" hidden="false" customHeight="false" outlineLevel="0" collapsed="false">
      <c r="A72" s="121"/>
      <c r="B72" s="437"/>
      <c r="C72" s="149" t="n">
        <f aca="false">C68+1</f>
        <v>93</v>
      </c>
      <c r="D72" s="149"/>
      <c r="E72" s="150"/>
      <c r="F72" s="150" t="s">
        <v>652</v>
      </c>
      <c r="G72" s="152" t="s">
        <v>86</v>
      </c>
      <c r="H72" s="439" t="n">
        <v>1</v>
      </c>
      <c r="I72" s="153"/>
      <c r="J72" s="153" t="n">
        <f aca="false">ROUND(I72*H72,2)</f>
        <v>0</v>
      </c>
      <c r="K72" s="151"/>
      <c r="L72" s="297"/>
    </row>
    <row r="73" s="140" customFormat="true" ht="24" hidden="false" customHeight="false" outlineLevel="0" collapsed="false">
      <c r="A73" s="121"/>
      <c r="B73" s="437"/>
      <c r="C73" s="149" t="n">
        <f aca="false">IFERROR(IF(ISNUMBER(H73),IF(ISNUMBER(#REF!),#REF!+1,IF(ISNUMBER(H72),C72+1,C71+1)),""),"")</f>
        <v>94</v>
      </c>
      <c r="D73" s="149"/>
      <c r="E73" s="150"/>
      <c r="F73" s="151" t="s">
        <v>653</v>
      </c>
      <c r="G73" s="152" t="s">
        <v>86</v>
      </c>
      <c r="H73" s="439" t="n">
        <v>3</v>
      </c>
      <c r="I73" s="153"/>
      <c r="J73" s="153" t="n">
        <f aca="false">ROUND(I73*H73,2)</f>
        <v>0</v>
      </c>
      <c r="K73" s="151"/>
      <c r="L73" s="297"/>
    </row>
    <row r="74" s="140" customFormat="true" ht="24" hidden="false" customHeight="false" outlineLevel="0" collapsed="false">
      <c r="A74" s="121"/>
      <c r="B74" s="437"/>
      <c r="C74" s="149" t="n">
        <f aca="false">IFERROR(IF(ISNUMBER(H74),IF(ISNUMBER(#REF!),#REF!+1,IF(ISNUMBER(H73),C73+1,C72+1)),""),"")</f>
        <v>95</v>
      </c>
      <c r="D74" s="149"/>
      <c r="E74" s="150"/>
      <c r="F74" s="150" t="s">
        <v>654</v>
      </c>
      <c r="G74" s="152" t="s">
        <v>86</v>
      </c>
      <c r="H74" s="439" t="n">
        <v>3</v>
      </c>
      <c r="I74" s="153"/>
      <c r="J74" s="153" t="n">
        <f aca="false">ROUND(I74*H74,2)</f>
        <v>0</v>
      </c>
      <c r="K74" s="151"/>
      <c r="L74" s="297"/>
    </row>
    <row r="75" s="140" customFormat="true" ht="24" hidden="false" customHeight="false" outlineLevel="0" collapsed="false">
      <c r="A75" s="121"/>
      <c r="B75" s="437"/>
      <c r="C75" s="149" t="n">
        <f aca="false">IFERROR(IF(ISNUMBER(H75),IF(ISNUMBER(#REF!),#REF!+1,IF(ISNUMBER(H74),C74+1,C73+1)),""),"")</f>
        <v>96</v>
      </c>
      <c r="D75" s="149"/>
      <c r="E75" s="150"/>
      <c r="F75" s="150" t="s">
        <v>655</v>
      </c>
      <c r="G75" s="152" t="s">
        <v>86</v>
      </c>
      <c r="H75" s="439" t="n">
        <v>3</v>
      </c>
      <c r="I75" s="153"/>
      <c r="J75" s="153" t="n">
        <f aca="false">ROUND(I75*H75,2)</f>
        <v>0</v>
      </c>
      <c r="K75" s="151"/>
      <c r="L75" s="297"/>
    </row>
    <row r="76" s="140" customFormat="true" ht="36" hidden="false" customHeight="false" outlineLevel="0" collapsed="false">
      <c r="A76" s="121"/>
      <c r="B76" s="437"/>
      <c r="C76" s="149" t="n">
        <f aca="false">IFERROR(IF(ISNUMBER(H76),IF(ISNUMBER(#REF!),#REF!+1,IF(ISNUMBER(H75),C75+1,C74+1)),""),"")</f>
        <v>97</v>
      </c>
      <c r="D76" s="149"/>
      <c r="E76" s="150"/>
      <c r="F76" s="151" t="s">
        <v>656</v>
      </c>
      <c r="G76" s="152" t="s">
        <v>86</v>
      </c>
      <c r="H76" s="439" t="n">
        <v>1</v>
      </c>
      <c r="I76" s="153"/>
      <c r="J76" s="153" t="n">
        <f aca="false">ROUND(I76*H76,2)</f>
        <v>0</v>
      </c>
      <c r="K76" s="151"/>
      <c r="L76" s="297"/>
    </row>
    <row r="77" s="140" customFormat="true" ht="24" hidden="false" customHeight="false" outlineLevel="0" collapsed="false">
      <c r="A77" s="121"/>
      <c r="B77" s="437"/>
      <c r="C77" s="149" t="n">
        <f aca="false">IFERROR(IF(ISNUMBER(H77),IF(ISNUMBER(#REF!),#REF!+1,IF(ISNUMBER(H76),C76+1,C75+1)),""),"")</f>
        <v>98</v>
      </c>
      <c r="D77" s="149"/>
      <c r="E77" s="150"/>
      <c r="F77" s="150" t="s">
        <v>657</v>
      </c>
      <c r="G77" s="152" t="s">
        <v>86</v>
      </c>
      <c r="H77" s="439" t="n">
        <v>1</v>
      </c>
      <c r="I77" s="153"/>
      <c r="J77" s="153" t="n">
        <f aca="false">ROUND(I77*H77,2)</f>
        <v>0</v>
      </c>
      <c r="K77" s="151"/>
      <c r="L77" s="297"/>
    </row>
    <row r="78" s="140" customFormat="true" ht="24" hidden="false" customHeight="false" outlineLevel="0" collapsed="false">
      <c r="A78" s="121"/>
      <c r="B78" s="437"/>
      <c r="C78" s="149" t="n">
        <f aca="false">IFERROR(IF(ISNUMBER(H78),IF(ISNUMBER(#REF!),#REF!+1,IF(ISNUMBER(H77),C77+1,C76+1)),""),"")</f>
        <v>99</v>
      </c>
      <c r="D78" s="149"/>
      <c r="E78" s="150"/>
      <c r="F78" s="150" t="s">
        <v>658</v>
      </c>
      <c r="G78" s="152" t="s">
        <v>86</v>
      </c>
      <c r="H78" s="439" t="n">
        <v>1</v>
      </c>
      <c r="I78" s="153"/>
      <c r="J78" s="153" t="n">
        <f aca="false">ROUND(I78*H78,2)</f>
        <v>0</v>
      </c>
      <c r="K78" s="151"/>
      <c r="L78" s="297"/>
    </row>
    <row r="79" s="140" customFormat="true" ht="24" hidden="false" customHeight="false" outlineLevel="0" collapsed="false">
      <c r="A79" s="121"/>
      <c r="B79" s="437"/>
      <c r="C79" s="149" t="n">
        <f aca="false">IFERROR(IF(ISNUMBER(H79),IF(ISNUMBER(#REF!),#REF!+1,IF(ISNUMBER(H78),C78+1,C77+1)),""),"")</f>
        <v>100</v>
      </c>
      <c r="D79" s="149"/>
      <c r="E79" s="150"/>
      <c r="F79" s="150" t="s">
        <v>659</v>
      </c>
      <c r="G79" s="152" t="s">
        <v>86</v>
      </c>
      <c r="H79" s="439" t="n">
        <v>1</v>
      </c>
      <c r="I79" s="153"/>
      <c r="J79" s="153" t="n">
        <f aca="false">ROUND(I79*H79,2)</f>
        <v>0</v>
      </c>
      <c r="K79" s="151"/>
      <c r="L79" s="297"/>
    </row>
    <row r="80" s="140" customFormat="true" ht="24" hidden="false" customHeight="false" outlineLevel="0" collapsed="false">
      <c r="A80" s="121"/>
      <c r="B80" s="437"/>
      <c r="C80" s="149" t="n">
        <f aca="false">IFERROR(IF(ISNUMBER(H80),IF(ISNUMBER(#REF!),#REF!+1,IF(ISNUMBER(H79),C79+1,C78+1)),""),"")</f>
        <v>101</v>
      </c>
      <c r="D80" s="149"/>
      <c r="E80" s="150"/>
      <c r="F80" s="323" t="s">
        <v>660</v>
      </c>
      <c r="G80" s="152" t="s">
        <v>86</v>
      </c>
      <c r="H80" s="439" t="n">
        <v>3</v>
      </c>
      <c r="I80" s="153"/>
      <c r="J80" s="153" t="n">
        <f aca="false">ROUND(I80*H80,2)</f>
        <v>0</v>
      </c>
      <c r="K80" s="151"/>
      <c r="L80" s="297"/>
    </row>
    <row r="81" s="140" customFormat="true" ht="24" hidden="false" customHeight="false" outlineLevel="0" collapsed="false">
      <c r="A81" s="121"/>
      <c r="B81" s="437"/>
      <c r="C81" s="149" t="n">
        <f aca="false">IFERROR(IF(ISNUMBER(H81),IF(ISNUMBER(#REF!),#REF!+1,IF(ISNUMBER(H80),C80+1,C77+1)),""),"")</f>
        <v>102</v>
      </c>
      <c r="D81" s="149"/>
      <c r="E81" s="150"/>
      <c r="F81" s="323" t="s">
        <v>661</v>
      </c>
      <c r="G81" s="152" t="s">
        <v>86</v>
      </c>
      <c r="H81" s="439" t="n">
        <v>2</v>
      </c>
      <c r="I81" s="153"/>
      <c r="J81" s="153" t="n">
        <f aca="false">ROUND(I81*H81,2)</f>
        <v>0</v>
      </c>
      <c r="K81" s="151"/>
      <c r="L81" s="297"/>
    </row>
    <row r="82" s="140" customFormat="true" ht="24" hidden="false" customHeight="false" outlineLevel="0" collapsed="false">
      <c r="A82" s="121"/>
      <c r="B82" s="437"/>
      <c r="C82" s="149" t="n">
        <f aca="false">IFERROR(IF(ISNUMBER(H82),IF(ISNUMBER(#REF!),#REF!+1,IF(ISNUMBER(H81),C81+1,C80+1)),""),"")</f>
        <v>103</v>
      </c>
      <c r="D82" s="149"/>
      <c r="E82" s="150"/>
      <c r="F82" s="323" t="s">
        <v>662</v>
      </c>
      <c r="G82" s="152" t="s">
        <v>86</v>
      </c>
      <c r="H82" s="439" t="n">
        <v>5</v>
      </c>
      <c r="I82" s="153"/>
      <c r="J82" s="153" t="n">
        <f aca="false">ROUND(I82*H82,2)</f>
        <v>0</v>
      </c>
      <c r="K82" s="151"/>
      <c r="L82" s="297"/>
    </row>
    <row r="83" s="140" customFormat="true" ht="24" hidden="false" customHeight="false" outlineLevel="0" collapsed="false">
      <c r="A83" s="121"/>
      <c r="B83" s="437"/>
      <c r="C83" s="149" t="n">
        <f aca="false">IFERROR(IF(ISNUMBER(H83),IF(ISNUMBER(#REF!),#REF!+1,IF(ISNUMBER(H82),C82+1,C80+1)),""),"")</f>
        <v>104</v>
      </c>
      <c r="D83" s="149"/>
      <c r="E83" s="150"/>
      <c r="F83" s="323" t="s">
        <v>663</v>
      </c>
      <c r="G83" s="152" t="s">
        <v>86</v>
      </c>
      <c r="H83" s="439" t="n">
        <v>7</v>
      </c>
      <c r="I83" s="153"/>
      <c r="J83" s="153" t="n">
        <f aca="false">ROUND(I83*H83,2)</f>
        <v>0</v>
      </c>
      <c r="K83" s="151"/>
      <c r="L83" s="297"/>
      <c r="N83" s="140" t="n">
        <v>32</v>
      </c>
    </row>
    <row r="84" s="140" customFormat="true" ht="24" hidden="false" customHeight="false" outlineLevel="0" collapsed="false">
      <c r="A84" s="121"/>
      <c r="B84" s="437"/>
      <c r="C84" s="149" t="n">
        <f aca="false">IFERROR(IF(ISNUMBER(H84),IF(ISNUMBER(#REF!),#REF!+1,IF(ISNUMBER(H83),C83+1,C82+1)),""),"")</f>
        <v>105</v>
      </c>
      <c r="D84" s="149"/>
      <c r="E84" s="150"/>
      <c r="F84" s="323" t="s">
        <v>664</v>
      </c>
      <c r="G84" s="152" t="s">
        <v>86</v>
      </c>
      <c r="H84" s="439" t="n">
        <f aca="false">H83</f>
        <v>7</v>
      </c>
      <c r="I84" s="153"/>
      <c r="J84" s="153" t="n">
        <f aca="false">ROUND(I84*H84,2)</f>
        <v>0</v>
      </c>
      <c r="K84" s="151"/>
      <c r="L84" s="297"/>
    </row>
    <row r="85" s="140" customFormat="true" ht="24" hidden="false" customHeight="false" outlineLevel="0" collapsed="false">
      <c r="A85" s="121"/>
      <c r="B85" s="437"/>
      <c r="C85" s="149" t="n">
        <f aca="false">IFERROR(IF(ISNUMBER(H85),IF(ISNUMBER(#REF!),#REF!+1,IF(ISNUMBER(H84),C84+1,C83+1)),""),"")</f>
        <v>106</v>
      </c>
      <c r="D85" s="149"/>
      <c r="E85" s="150"/>
      <c r="F85" s="323" t="s">
        <v>665</v>
      </c>
      <c r="G85" s="152" t="s">
        <v>86</v>
      </c>
      <c r="H85" s="439" t="n">
        <v>20</v>
      </c>
      <c r="I85" s="153"/>
      <c r="J85" s="153" t="n">
        <f aca="false">ROUND(I85*H85,2)</f>
        <v>0</v>
      </c>
      <c r="K85" s="151"/>
      <c r="L85" s="297"/>
      <c r="N85" s="140" t="n">
        <v>12</v>
      </c>
    </row>
    <row r="86" s="140" customFormat="true" ht="24" hidden="false" customHeight="false" outlineLevel="0" collapsed="false">
      <c r="A86" s="121"/>
      <c r="B86" s="437"/>
      <c r="C86" s="149" t="n">
        <f aca="false">IFERROR(IF(ISNUMBER(H86),IF(ISNUMBER(#REF!),#REF!+1,IF(ISNUMBER(H85),C85+1,C84+1)),""),"")</f>
        <v>107</v>
      </c>
      <c r="D86" s="149"/>
      <c r="E86" s="150"/>
      <c r="F86" s="323" t="s">
        <v>666</v>
      </c>
      <c r="G86" s="152" t="s">
        <v>86</v>
      </c>
      <c r="H86" s="439" t="n">
        <f aca="false">H85</f>
        <v>20</v>
      </c>
      <c r="I86" s="153"/>
      <c r="J86" s="153" t="n">
        <f aca="false">ROUND(I86*H86,2)</f>
        <v>0</v>
      </c>
      <c r="K86" s="151"/>
      <c r="L86" s="297"/>
    </row>
    <row r="87" s="140" customFormat="true" ht="24" hidden="false" customHeight="false" outlineLevel="0" collapsed="false">
      <c r="A87" s="121"/>
      <c r="B87" s="437"/>
      <c r="C87" s="149" t="n">
        <f aca="false">IFERROR(IF(ISNUMBER(H87),IF(ISNUMBER(#REF!),#REF!+1,IF(ISNUMBER(H86),C86+1,C85+1)),""),"")</f>
        <v>108</v>
      </c>
      <c r="D87" s="149"/>
      <c r="E87" s="150"/>
      <c r="F87" s="323" t="s">
        <v>667</v>
      </c>
      <c r="G87" s="152" t="s">
        <v>86</v>
      </c>
      <c r="H87" s="439" t="n">
        <f aca="false">4+8</f>
        <v>12</v>
      </c>
      <c r="I87" s="153"/>
      <c r="J87" s="153" t="n">
        <f aca="false">ROUND(I87*H87,2)</f>
        <v>0</v>
      </c>
      <c r="K87" s="151"/>
      <c r="L87" s="297"/>
      <c r="N87" s="140" t="n">
        <v>2</v>
      </c>
    </row>
    <row r="88" s="140" customFormat="true" ht="24" hidden="false" customHeight="false" outlineLevel="0" collapsed="false">
      <c r="A88" s="121"/>
      <c r="B88" s="437"/>
      <c r="C88" s="149" t="n">
        <f aca="false">IFERROR(IF(ISNUMBER(H88),IF(ISNUMBER(#REF!),#REF!+1,IF(ISNUMBER(H87),C87+1,C86+1)),""),"")</f>
        <v>109</v>
      </c>
      <c r="D88" s="149"/>
      <c r="E88" s="150"/>
      <c r="F88" s="323" t="s">
        <v>668</v>
      </c>
      <c r="G88" s="152" t="s">
        <v>86</v>
      </c>
      <c r="H88" s="439" t="n">
        <f aca="false">H87</f>
        <v>12</v>
      </c>
      <c r="I88" s="153"/>
      <c r="J88" s="153" t="n">
        <f aca="false">ROUND(I88*H88,2)</f>
        <v>0</v>
      </c>
      <c r="K88" s="151"/>
      <c r="L88" s="297"/>
    </row>
    <row r="89" s="140" customFormat="true" ht="24" hidden="false" customHeight="false" outlineLevel="0" collapsed="false">
      <c r="A89" s="121"/>
      <c r="B89" s="437"/>
      <c r="C89" s="149" t="n">
        <f aca="false">IFERROR(IF(ISNUMBER(H89),IF(ISNUMBER(#REF!),#REF!+1,IF(ISNUMBER(H88),C88+1,C87+1)),""),"")</f>
        <v>110</v>
      </c>
      <c r="D89" s="149"/>
      <c r="E89" s="150"/>
      <c r="F89" s="323" t="s">
        <v>669</v>
      </c>
      <c r="G89" s="152" t="s">
        <v>86</v>
      </c>
      <c r="H89" s="439" t="n">
        <v>0</v>
      </c>
      <c r="I89" s="153"/>
      <c r="J89" s="153" t="n">
        <f aca="false">ROUND(I89*H89,2)</f>
        <v>0</v>
      </c>
      <c r="K89" s="151"/>
      <c r="L89" s="297"/>
    </row>
    <row r="90" s="140" customFormat="true" ht="24" hidden="false" customHeight="false" outlineLevel="0" collapsed="false">
      <c r="A90" s="121"/>
      <c r="B90" s="437"/>
      <c r="C90" s="149" t="n">
        <f aca="false">IFERROR(IF(ISNUMBER(H90),IF(ISNUMBER(#REF!),#REF!+1,IF(ISNUMBER(H89),C89+1,C88+1)),""),"")</f>
        <v>111</v>
      </c>
      <c r="D90" s="149"/>
      <c r="E90" s="150"/>
      <c r="F90" s="323" t="s">
        <v>670</v>
      </c>
      <c r="G90" s="152" t="s">
        <v>86</v>
      </c>
      <c r="H90" s="439" t="n">
        <v>0</v>
      </c>
      <c r="I90" s="153"/>
      <c r="J90" s="153" t="n">
        <f aca="false">ROUND(I90*H90,2)</f>
        <v>0</v>
      </c>
      <c r="K90" s="151"/>
      <c r="L90" s="297"/>
    </row>
    <row r="91" s="140" customFormat="true" ht="24" hidden="false" customHeight="false" outlineLevel="0" collapsed="false">
      <c r="A91" s="121"/>
      <c r="B91" s="437"/>
      <c r="C91" s="149" t="n">
        <f aca="false">IFERROR(IF(ISNUMBER(H91),IF(ISNUMBER(#REF!),#REF!+1,IF(ISNUMBER(H90),C90+1,C89+1)),""),"")</f>
        <v>112</v>
      </c>
      <c r="D91" s="149"/>
      <c r="E91" s="150"/>
      <c r="F91" s="323" t="s">
        <v>671</v>
      </c>
      <c r="G91" s="152" t="s">
        <v>86</v>
      </c>
      <c r="H91" s="439" t="n">
        <f aca="false">3*12</f>
        <v>36</v>
      </c>
      <c r="I91" s="153"/>
      <c r="J91" s="153" t="n">
        <f aca="false">ROUND(I91*H91,2)</f>
        <v>0</v>
      </c>
      <c r="K91" s="151"/>
      <c r="L91" s="297"/>
    </row>
    <row r="92" s="140" customFormat="true" ht="33.75" hidden="false" customHeight="false" outlineLevel="0" collapsed="false">
      <c r="A92" s="121"/>
      <c r="B92" s="437"/>
      <c r="C92" s="149" t="str">
        <f aca="false">IFERROR(IF(ISNUMBER(H92),IF(ISNUMBER(#REF!),#REF!+1,IF(ISNUMBER(H91),C91+1,C90+1)),""),"")</f>
        <v/>
      </c>
      <c r="D92" s="149"/>
      <c r="E92" s="150"/>
      <c r="F92" s="445" t="s">
        <v>672</v>
      </c>
      <c r="G92" s="152"/>
      <c r="H92" s="439"/>
      <c r="I92" s="153"/>
      <c r="J92" s="153"/>
      <c r="K92" s="151"/>
      <c r="L92" s="297"/>
    </row>
    <row r="93" s="140" customFormat="true" ht="24" hidden="false" customHeight="false" outlineLevel="0" collapsed="false">
      <c r="A93" s="121"/>
      <c r="B93" s="437"/>
      <c r="C93" s="149" t="n">
        <f aca="false">IFERROR(IF(ISNUMBER(H93),IF(ISNUMBER(#REF!),#REF!+1,IF(ISNUMBER(H92),C92+1,C91+1)),""),"")</f>
        <v>113</v>
      </c>
      <c r="D93" s="149"/>
      <c r="E93" s="150"/>
      <c r="F93" s="323" t="s">
        <v>673</v>
      </c>
      <c r="G93" s="152" t="s">
        <v>86</v>
      </c>
      <c r="H93" s="439" t="n">
        <v>12</v>
      </c>
      <c r="I93" s="153"/>
      <c r="J93" s="153" t="n">
        <f aca="false">ROUND(I93*H93,2)</f>
        <v>0</v>
      </c>
      <c r="K93" s="151"/>
      <c r="L93" s="297"/>
    </row>
    <row r="94" s="140" customFormat="true" ht="12" hidden="false" customHeight="false" outlineLevel="0" collapsed="false">
      <c r="A94" s="121"/>
      <c r="B94" s="437"/>
      <c r="C94" s="149" t="n">
        <f aca="false">IFERROR(IF(ISNUMBER(H94),IF(ISNUMBER(#REF!),#REF!+1,IF(ISNUMBER(H93),C93+1,#REF!+1)),""),"")</f>
        <v>114</v>
      </c>
      <c r="D94" s="149"/>
      <c r="E94" s="150"/>
      <c r="F94" s="323" t="s">
        <v>674</v>
      </c>
      <c r="G94" s="152" t="s">
        <v>86</v>
      </c>
      <c r="H94" s="439" t="n">
        <v>12</v>
      </c>
      <c r="I94" s="153"/>
      <c r="J94" s="153" t="n">
        <f aca="false">ROUND(I94*H94,2)</f>
        <v>0</v>
      </c>
      <c r="K94" s="151"/>
      <c r="L94" s="297"/>
    </row>
    <row r="95" s="140" customFormat="true" ht="24" hidden="false" customHeight="false" outlineLevel="0" collapsed="false">
      <c r="A95" s="121"/>
      <c r="B95" s="437"/>
      <c r="C95" s="149" t="n">
        <f aca="false">IFERROR(IF(ISNUMBER(H95),IF(ISNUMBER(#REF!),#REF!+1,IF(ISNUMBER(H94),C94+1,C93+1)),""),"")</f>
        <v>115</v>
      </c>
      <c r="D95" s="149"/>
      <c r="E95" s="150"/>
      <c r="F95" s="323" t="s">
        <v>675</v>
      </c>
      <c r="G95" s="152" t="s">
        <v>86</v>
      </c>
      <c r="H95" s="439" t="n">
        <v>12</v>
      </c>
      <c r="I95" s="153"/>
      <c r="J95" s="153" t="n">
        <f aca="false">ROUND(I95*H95,2)</f>
        <v>0</v>
      </c>
      <c r="K95" s="151"/>
      <c r="L95" s="297"/>
    </row>
    <row r="96" s="140" customFormat="true" ht="24" hidden="false" customHeight="false" outlineLevel="0" collapsed="false">
      <c r="A96" s="121"/>
      <c r="B96" s="437"/>
      <c r="C96" s="149" t="n">
        <f aca="false">IFERROR(IF(ISNUMBER(H96),IF(ISNUMBER(#REF!),#REF!+1,IF(ISNUMBER(H95),C95+1,C94+1)),""),"")</f>
        <v>116</v>
      </c>
      <c r="D96" s="149"/>
      <c r="E96" s="150"/>
      <c r="F96" s="323" t="s">
        <v>676</v>
      </c>
      <c r="G96" s="152" t="s">
        <v>86</v>
      </c>
      <c r="H96" s="439" t="n">
        <v>2</v>
      </c>
      <c r="I96" s="153"/>
      <c r="J96" s="153" t="n">
        <f aca="false">ROUND(I96*H96,2)</f>
        <v>0</v>
      </c>
      <c r="K96" s="151"/>
      <c r="L96" s="297"/>
    </row>
    <row r="97" s="140" customFormat="true" ht="24" hidden="false" customHeight="false" outlineLevel="0" collapsed="false">
      <c r="A97" s="121"/>
      <c r="B97" s="437"/>
      <c r="C97" s="149" t="n">
        <f aca="false">IFERROR(IF(ISNUMBER(H97),IF(ISNUMBER(#REF!),#REF!+1,IF(ISNUMBER(H96),C96+1,C95+1)),""),"")</f>
        <v>117</v>
      </c>
      <c r="D97" s="149"/>
      <c r="E97" s="150"/>
      <c r="F97" s="323" t="s">
        <v>677</v>
      </c>
      <c r="G97" s="152" t="s">
        <v>86</v>
      </c>
      <c r="H97" s="439" t="n">
        <f aca="false">H96</f>
        <v>2</v>
      </c>
      <c r="I97" s="153"/>
      <c r="J97" s="153" t="n">
        <f aca="false">ROUND(I97*H97,2)</f>
        <v>0</v>
      </c>
      <c r="K97" s="151"/>
      <c r="L97" s="297"/>
    </row>
    <row r="98" s="140" customFormat="true" ht="24" hidden="false" customHeight="false" outlineLevel="0" collapsed="false">
      <c r="A98" s="121"/>
      <c r="B98" s="437"/>
      <c r="C98" s="149" t="n">
        <f aca="false">IFERROR(IF(ISNUMBER(H98),IF(ISNUMBER(#REF!),#REF!+1,IF(ISNUMBER(H97),C97+1,C96+1)),""),"")</f>
        <v>118</v>
      </c>
      <c r="D98" s="149"/>
      <c r="E98" s="150"/>
      <c r="F98" s="323" t="s">
        <v>678</v>
      </c>
      <c r="G98" s="152" t="s">
        <v>86</v>
      </c>
      <c r="H98" s="439" t="n">
        <v>2</v>
      </c>
      <c r="I98" s="153"/>
      <c r="J98" s="153" t="n">
        <f aca="false">ROUND(I98*H98,2)</f>
        <v>0</v>
      </c>
      <c r="K98" s="151"/>
      <c r="L98" s="297"/>
    </row>
    <row r="99" s="140" customFormat="true" ht="24" hidden="false" customHeight="false" outlineLevel="0" collapsed="false">
      <c r="A99" s="121"/>
      <c r="B99" s="437"/>
      <c r="C99" s="149" t="n">
        <f aca="false">IFERROR(IF(ISNUMBER(H99),IF(ISNUMBER(#REF!),#REF!+1,IF(ISNUMBER(H98),C98+1,C97+1)),""),"")</f>
        <v>119</v>
      </c>
      <c r="D99" s="149"/>
      <c r="E99" s="150"/>
      <c r="F99" s="323" t="s">
        <v>679</v>
      </c>
      <c r="G99" s="152" t="s">
        <v>86</v>
      </c>
      <c r="H99" s="439" t="n">
        <f aca="false">H98</f>
        <v>2</v>
      </c>
      <c r="I99" s="153"/>
      <c r="J99" s="153" t="n">
        <f aca="false">ROUND(I99*H99,2)</f>
        <v>0</v>
      </c>
      <c r="K99" s="151"/>
      <c r="L99" s="297"/>
    </row>
    <row r="100" s="140" customFormat="true" ht="24" hidden="false" customHeight="false" outlineLevel="0" collapsed="false">
      <c r="A100" s="121"/>
      <c r="B100" s="437"/>
      <c r="C100" s="149" t="n">
        <f aca="false">IFERROR(IF(ISNUMBER(H100),IF(ISNUMBER(#REF!),#REF!+1,IF(ISNUMBER(H99),C99+1,C98+1)),""),"")</f>
        <v>120</v>
      </c>
      <c r="D100" s="149"/>
      <c r="E100" s="150"/>
      <c r="F100" s="323" t="s">
        <v>680</v>
      </c>
      <c r="G100" s="152" t="s">
        <v>86</v>
      </c>
      <c r="H100" s="439" t="n">
        <v>3</v>
      </c>
      <c r="I100" s="153"/>
      <c r="J100" s="153" t="n">
        <f aca="false">ROUND(I100*H100,2)</f>
        <v>0</v>
      </c>
      <c r="K100" s="151"/>
      <c r="L100" s="297"/>
    </row>
    <row r="101" s="140" customFormat="true" ht="24" hidden="false" customHeight="false" outlineLevel="0" collapsed="false">
      <c r="A101" s="121"/>
      <c r="B101" s="437"/>
      <c r="C101" s="149" t="n">
        <f aca="false">IFERROR(IF(ISNUMBER(H101),IF(ISNUMBER(#REF!),#REF!+1,IF(ISNUMBER(H100),C100+1,C99+1)),""),"")</f>
        <v>121</v>
      </c>
      <c r="D101" s="149"/>
      <c r="E101" s="150"/>
      <c r="F101" s="323" t="s">
        <v>681</v>
      </c>
      <c r="G101" s="152" t="s">
        <v>86</v>
      </c>
      <c r="H101" s="439" t="n">
        <f aca="false">H100</f>
        <v>3</v>
      </c>
      <c r="I101" s="153"/>
      <c r="J101" s="153" t="n">
        <f aca="false">ROUND(I101*H101,2)</f>
        <v>0</v>
      </c>
      <c r="K101" s="151"/>
      <c r="L101" s="297"/>
    </row>
    <row r="102" s="140" customFormat="true" ht="24" hidden="false" customHeight="false" outlineLevel="0" collapsed="false">
      <c r="A102" s="121"/>
      <c r="B102" s="437"/>
      <c r="C102" s="149" t="n">
        <f aca="false">IFERROR(IF(ISNUMBER(H102),IF(ISNUMBER(#REF!),#REF!+1,IF(ISNUMBER(H101),C101+1,C100+1)),""),"")</f>
        <v>122</v>
      </c>
      <c r="D102" s="149"/>
      <c r="E102" s="150"/>
      <c r="F102" s="151" t="s">
        <v>682</v>
      </c>
      <c r="G102" s="152" t="s">
        <v>86</v>
      </c>
      <c r="H102" s="439" t="n">
        <v>1</v>
      </c>
      <c r="I102" s="153"/>
      <c r="J102" s="153" t="n">
        <f aca="false">ROUND(I102*H102,2)</f>
        <v>0</v>
      </c>
      <c r="K102" s="151"/>
      <c r="L102" s="297"/>
    </row>
    <row r="103" s="140" customFormat="true" ht="24" hidden="false" customHeight="false" outlineLevel="0" collapsed="false">
      <c r="A103" s="121"/>
      <c r="B103" s="437"/>
      <c r="C103" s="149" t="n">
        <f aca="false">IFERROR(IF(ISNUMBER(H103),IF(ISNUMBER(#REF!),#REF!+1,IF(ISNUMBER(H102),C102+1,C101+1)),""),"")</f>
        <v>123</v>
      </c>
      <c r="D103" s="149"/>
      <c r="E103" s="150"/>
      <c r="F103" s="323" t="s">
        <v>683</v>
      </c>
      <c r="G103" s="152" t="s">
        <v>86</v>
      </c>
      <c r="H103" s="439" t="n">
        <f aca="false">H102</f>
        <v>1</v>
      </c>
      <c r="I103" s="153"/>
      <c r="J103" s="153" t="n">
        <f aca="false">ROUND(I103*H103,2)</f>
        <v>0</v>
      </c>
      <c r="K103" s="151"/>
      <c r="L103" s="297"/>
    </row>
    <row r="104" s="140" customFormat="true" ht="24" hidden="false" customHeight="false" outlineLevel="0" collapsed="false">
      <c r="A104" s="121"/>
      <c r="B104" s="437"/>
      <c r="C104" s="149" t="n">
        <f aca="false">IFERROR(IF(ISNUMBER(H104),IF(ISNUMBER(#REF!),#REF!+1,IF(ISNUMBER(H103),C103+1,C102+1)),""),"")</f>
        <v>124</v>
      </c>
      <c r="D104" s="149"/>
      <c r="E104" s="150"/>
      <c r="F104" s="151" t="s">
        <v>684</v>
      </c>
      <c r="G104" s="152" t="s">
        <v>86</v>
      </c>
      <c r="H104" s="439" t="n">
        <v>3</v>
      </c>
      <c r="I104" s="153"/>
      <c r="J104" s="153" t="n">
        <f aca="false">ROUND(I104*H104,2)</f>
        <v>0</v>
      </c>
      <c r="K104" s="151"/>
      <c r="L104" s="297"/>
    </row>
    <row r="105" s="140" customFormat="true" ht="24" hidden="false" customHeight="false" outlineLevel="0" collapsed="false">
      <c r="A105" s="121"/>
      <c r="B105" s="437"/>
      <c r="C105" s="149" t="n">
        <f aca="false">IFERROR(IF(ISNUMBER(H105),IF(ISNUMBER(#REF!),#REF!+1,IF(ISNUMBER(H104),C104+1,C103+1)),""),"")</f>
        <v>125</v>
      </c>
      <c r="D105" s="149"/>
      <c r="E105" s="150"/>
      <c r="F105" s="323" t="s">
        <v>685</v>
      </c>
      <c r="G105" s="152" t="s">
        <v>86</v>
      </c>
      <c r="H105" s="439" t="n">
        <f aca="false">H104</f>
        <v>3</v>
      </c>
      <c r="I105" s="153"/>
      <c r="J105" s="153" t="n">
        <f aca="false">ROUND(I105*H105,2)</f>
        <v>0</v>
      </c>
      <c r="K105" s="151"/>
      <c r="L105" s="297"/>
    </row>
    <row r="106" s="140" customFormat="true" ht="24" hidden="false" customHeight="false" outlineLevel="0" collapsed="false">
      <c r="A106" s="121"/>
      <c r="B106" s="437"/>
      <c r="C106" s="149" t="n">
        <f aca="false">IFERROR(IF(ISNUMBER(H106),IF(ISNUMBER(#REF!),#REF!+1,IF(ISNUMBER(H105),C105+1,C102+1)),""),"")</f>
        <v>126</v>
      </c>
      <c r="D106" s="149"/>
      <c r="E106" s="150"/>
      <c r="F106" s="323" t="s">
        <v>686</v>
      </c>
      <c r="G106" s="152" t="s">
        <v>86</v>
      </c>
      <c r="H106" s="439" t="n">
        <v>1</v>
      </c>
      <c r="I106" s="153"/>
      <c r="J106" s="153" t="n">
        <f aca="false">ROUND(I106*H106,2)</f>
        <v>0</v>
      </c>
      <c r="K106" s="151"/>
      <c r="L106" s="297"/>
    </row>
    <row r="107" s="140" customFormat="true" ht="12" hidden="false" customHeight="false" outlineLevel="0" collapsed="false">
      <c r="A107" s="121"/>
      <c r="B107" s="437"/>
      <c r="C107" s="149" t="n">
        <f aca="false">IFERROR(IF(ISNUMBER(H107),IF(ISNUMBER(#REF!),#REF!+1,IF(ISNUMBER(H106),C106+1,C103+1)),""),"")</f>
        <v>127</v>
      </c>
      <c r="D107" s="149"/>
      <c r="E107" s="150"/>
      <c r="F107" s="323" t="s">
        <v>687</v>
      </c>
      <c r="G107" s="152" t="s">
        <v>86</v>
      </c>
      <c r="H107" s="439" t="n">
        <f aca="false">H106</f>
        <v>1</v>
      </c>
      <c r="I107" s="153"/>
      <c r="J107" s="153" t="n">
        <f aca="false">ROUND(I107*H107,2)</f>
        <v>0</v>
      </c>
      <c r="K107" s="151"/>
      <c r="L107" s="297"/>
    </row>
    <row r="108" s="140" customFormat="true" ht="24" hidden="false" customHeight="false" outlineLevel="0" collapsed="false">
      <c r="A108" s="121"/>
      <c r="B108" s="437"/>
      <c r="C108" s="149" t="n">
        <f aca="false">IFERROR(IF(ISNUMBER(H108),IF(ISNUMBER(#REF!),#REF!+1,IF(ISNUMBER(H107),C107+1,C106+1)),""),"")</f>
        <v>128</v>
      </c>
      <c r="D108" s="149"/>
      <c r="E108" s="150"/>
      <c r="F108" s="323" t="s">
        <v>688</v>
      </c>
      <c r="G108" s="152" t="s">
        <v>86</v>
      </c>
      <c r="H108" s="439" t="n">
        <v>4</v>
      </c>
      <c r="I108" s="153"/>
      <c r="J108" s="153" t="n">
        <f aca="false">ROUND(I108*H108,2)</f>
        <v>0</v>
      </c>
      <c r="K108" s="151"/>
      <c r="L108" s="297"/>
    </row>
    <row r="109" s="140" customFormat="true" ht="24" hidden="false" customHeight="false" outlineLevel="0" collapsed="false">
      <c r="A109" s="121"/>
      <c r="B109" s="437"/>
      <c r="C109" s="149" t="n">
        <f aca="false">IFERROR(IF(ISNUMBER(H109),IF(ISNUMBER(#REF!),#REF!+1,IF(ISNUMBER(H108),C108+1,C107+1)),""),"")</f>
        <v>129</v>
      </c>
      <c r="D109" s="149"/>
      <c r="E109" s="150"/>
      <c r="F109" s="323" t="s">
        <v>689</v>
      </c>
      <c r="G109" s="152" t="s">
        <v>86</v>
      </c>
      <c r="H109" s="439" t="n">
        <f aca="false">H108</f>
        <v>4</v>
      </c>
      <c r="I109" s="153"/>
      <c r="J109" s="153" t="n">
        <f aca="false">ROUND(I109*H109,2)</f>
        <v>0</v>
      </c>
      <c r="K109" s="151"/>
      <c r="L109" s="297"/>
    </row>
    <row r="110" s="140" customFormat="true" ht="36" hidden="false" customHeight="false" outlineLevel="0" collapsed="false">
      <c r="A110" s="121"/>
      <c r="B110" s="437"/>
      <c r="C110" s="149" t="n">
        <f aca="false">IFERROR(IF(ISNUMBER(H110),IF(ISNUMBER(#REF!),#REF!+1,IF(ISNUMBER(H109),C109+1,C108+1)),""),"")</f>
        <v>130</v>
      </c>
      <c r="D110" s="149"/>
      <c r="E110" s="150"/>
      <c r="F110" s="323" t="s">
        <v>690</v>
      </c>
      <c r="G110" s="152" t="s">
        <v>86</v>
      </c>
      <c r="H110" s="439" t="n">
        <v>8</v>
      </c>
      <c r="I110" s="153"/>
      <c r="J110" s="153" t="n">
        <f aca="false">ROUND(I110*H110,2)</f>
        <v>0</v>
      </c>
      <c r="K110" s="151"/>
      <c r="L110" s="297"/>
    </row>
    <row r="111" s="140" customFormat="true" ht="12" hidden="false" customHeight="false" outlineLevel="0" collapsed="false">
      <c r="A111" s="121"/>
      <c r="B111" s="437"/>
      <c r="C111" s="149" t="n">
        <f aca="false">IFERROR(IF(ISNUMBER(H111),IF(ISNUMBER(#REF!),#REF!+1,IF(ISNUMBER(H110),C110+1,C109+1)),""),"")</f>
        <v>131</v>
      </c>
      <c r="D111" s="149"/>
      <c r="E111" s="150"/>
      <c r="F111" s="323" t="s">
        <v>691</v>
      </c>
      <c r="G111" s="152" t="s">
        <v>86</v>
      </c>
      <c r="H111" s="439" t="n">
        <f aca="false">H110</f>
        <v>8</v>
      </c>
      <c r="I111" s="153"/>
      <c r="J111" s="153" t="n">
        <f aca="false">ROUND(I111*H111,2)</f>
        <v>0</v>
      </c>
      <c r="K111" s="151"/>
      <c r="L111" s="297"/>
    </row>
    <row r="112" s="140" customFormat="true" ht="12" hidden="false" customHeight="false" outlineLevel="0" collapsed="false">
      <c r="A112" s="121"/>
      <c r="B112" s="437"/>
      <c r="C112" s="149" t="n">
        <f aca="false">IFERROR(IF(ISNUMBER(H112),IF(ISNUMBER(#REF!),#REF!+1,IF(ISNUMBER(H111),C111+1,C110+1)),""),"")</f>
        <v>132</v>
      </c>
      <c r="D112" s="149"/>
      <c r="E112" s="150"/>
      <c r="F112" s="323" t="s">
        <v>692</v>
      </c>
      <c r="G112" s="152" t="s">
        <v>86</v>
      </c>
      <c r="H112" s="439" t="n">
        <f aca="false">H111</f>
        <v>8</v>
      </c>
      <c r="I112" s="153"/>
      <c r="J112" s="153" t="n">
        <f aca="false">ROUND(I112*H112,2)</f>
        <v>0</v>
      </c>
      <c r="K112" s="151"/>
      <c r="L112" s="297"/>
    </row>
    <row r="113" s="140" customFormat="true" ht="36" hidden="false" customHeight="false" outlineLevel="0" collapsed="false">
      <c r="A113" s="121"/>
      <c r="B113" s="437"/>
      <c r="C113" s="149" t="n">
        <f aca="false">IFERROR(IF(ISNUMBER(H113),IF(ISNUMBER(#REF!),#REF!+1,IF(ISNUMBER(H112),C112+1,C111+1)),""),"")</f>
        <v>133</v>
      </c>
      <c r="D113" s="149"/>
      <c r="E113" s="150"/>
      <c r="F113" s="323" t="s">
        <v>693</v>
      </c>
      <c r="G113" s="152" t="s">
        <v>86</v>
      </c>
      <c r="H113" s="439" t="n">
        <v>7</v>
      </c>
      <c r="I113" s="153"/>
      <c r="J113" s="153" t="n">
        <f aca="false">ROUND(I113*H113,2)</f>
        <v>0</v>
      </c>
      <c r="K113" s="151"/>
      <c r="L113" s="297"/>
    </row>
    <row r="114" s="140" customFormat="true" ht="12" hidden="false" customHeight="false" outlineLevel="0" collapsed="false">
      <c r="A114" s="121"/>
      <c r="B114" s="437"/>
      <c r="C114" s="149" t="n">
        <f aca="false">IFERROR(IF(ISNUMBER(H114),IF(ISNUMBER(#REF!),#REF!+1,IF(ISNUMBER(H113),C113+1,C112+1)),""),"")</f>
        <v>134</v>
      </c>
      <c r="D114" s="149"/>
      <c r="E114" s="150"/>
      <c r="F114" s="323" t="s">
        <v>694</v>
      </c>
      <c r="G114" s="152" t="s">
        <v>86</v>
      </c>
      <c r="H114" s="439" t="n">
        <f aca="false">H113</f>
        <v>7</v>
      </c>
      <c r="I114" s="153"/>
      <c r="J114" s="153" t="n">
        <f aca="false">ROUND(I114*H114,2)</f>
        <v>0</v>
      </c>
      <c r="K114" s="151"/>
      <c r="L114" s="297"/>
    </row>
    <row r="115" s="140" customFormat="true" ht="48" hidden="false" customHeight="false" outlineLevel="0" collapsed="false">
      <c r="A115" s="121"/>
      <c r="B115" s="437"/>
      <c r="C115" s="149" t="n">
        <f aca="false">IFERROR(IF(ISNUMBER(H115),IF(ISNUMBER(#REF!),#REF!+1,IF(ISNUMBER(H114),C114+1,C113+1)),""),"")</f>
        <v>135</v>
      </c>
      <c r="D115" s="149"/>
      <c r="E115" s="150"/>
      <c r="F115" s="323" t="s">
        <v>695</v>
      </c>
      <c r="G115" s="324" t="s">
        <v>86</v>
      </c>
      <c r="H115" s="439" t="n">
        <v>10</v>
      </c>
      <c r="I115" s="153"/>
      <c r="J115" s="153" t="n">
        <f aca="false">ROUND(I115*H115,2)</f>
        <v>0</v>
      </c>
      <c r="K115" s="151"/>
      <c r="L115" s="297"/>
    </row>
    <row r="116" s="140" customFormat="true" ht="12" hidden="false" customHeight="false" outlineLevel="0" collapsed="false">
      <c r="A116" s="121"/>
      <c r="B116" s="437"/>
      <c r="C116" s="149" t="n">
        <f aca="false">IFERROR(IF(ISNUMBER(H116),IF(ISNUMBER(#REF!),#REF!+1,IF(ISNUMBER(H115),C115+1,C114+1)),""),"")</f>
        <v>136</v>
      </c>
      <c r="D116" s="149"/>
      <c r="E116" s="150"/>
      <c r="F116" s="323" t="s">
        <v>696</v>
      </c>
      <c r="G116" s="324" t="s">
        <v>86</v>
      </c>
      <c r="H116" s="439" t="n">
        <f aca="false">H115</f>
        <v>10</v>
      </c>
      <c r="I116" s="153"/>
      <c r="J116" s="153" t="n">
        <f aca="false">ROUND(I116*H116,2)</f>
        <v>0</v>
      </c>
      <c r="K116" s="151"/>
      <c r="L116" s="297"/>
    </row>
    <row r="117" s="140" customFormat="true" ht="24" hidden="false" customHeight="false" outlineLevel="0" collapsed="false">
      <c r="A117" s="121"/>
      <c r="B117" s="437"/>
      <c r="C117" s="149" t="n">
        <f aca="false">IFERROR(IF(ISNUMBER(H117),IF(ISNUMBER(#REF!),#REF!+1,IF(ISNUMBER(H116),C116+1,C115+1)),""),"")</f>
        <v>137</v>
      </c>
      <c r="D117" s="149"/>
      <c r="E117" s="150"/>
      <c r="F117" s="151" t="s">
        <v>697</v>
      </c>
      <c r="G117" s="152" t="s">
        <v>86</v>
      </c>
      <c r="H117" s="439" t="n">
        <f aca="false">H118</f>
        <v>15</v>
      </c>
      <c r="I117" s="153"/>
      <c r="J117" s="153" t="n">
        <f aca="false">ROUND(I117*H117,2)</f>
        <v>0</v>
      </c>
      <c r="K117" s="151"/>
      <c r="L117" s="297"/>
    </row>
    <row r="118" s="140" customFormat="true" ht="12" hidden="false" customHeight="false" outlineLevel="0" collapsed="false">
      <c r="A118" s="121"/>
      <c r="B118" s="437"/>
      <c r="C118" s="149" t="n">
        <f aca="false">IFERROR(IF(ISNUMBER(H118),IF(ISNUMBER(#REF!),#REF!+1,IF(ISNUMBER(H117),C117+1,C116+1)),""),"")</f>
        <v>138</v>
      </c>
      <c r="D118" s="149"/>
      <c r="E118" s="150"/>
      <c r="F118" s="323" t="s">
        <v>698</v>
      </c>
      <c r="G118" s="324" t="s">
        <v>86</v>
      </c>
      <c r="H118" s="439" t="n">
        <f aca="false">4+2+2+1+1+1+1+1+2</f>
        <v>15</v>
      </c>
      <c r="I118" s="153"/>
      <c r="J118" s="153" t="n">
        <f aca="false">ROUND(I118*H118,2)</f>
        <v>0</v>
      </c>
      <c r="K118" s="151"/>
      <c r="L118" s="297"/>
    </row>
    <row r="119" s="140" customFormat="true" ht="12" hidden="false" customHeight="false" outlineLevel="0" collapsed="false">
      <c r="A119" s="121"/>
      <c r="B119" s="437"/>
      <c r="C119" s="149" t="n">
        <f aca="false">IFERROR(IF(ISNUMBER(H119),IF(ISNUMBER(#REF!),#REF!+1,IF(ISNUMBER(H118),C118+1,C117+1)),""),"")</f>
        <v>139</v>
      </c>
      <c r="D119" s="149"/>
      <c r="E119" s="150"/>
      <c r="F119" s="323" t="s">
        <v>699</v>
      </c>
      <c r="G119" s="324" t="s">
        <v>86</v>
      </c>
      <c r="H119" s="439" t="n">
        <f aca="false">H118</f>
        <v>15</v>
      </c>
      <c r="I119" s="153"/>
      <c r="J119" s="153" t="n">
        <f aca="false">ROUND(I119*H119,2)</f>
        <v>0</v>
      </c>
      <c r="K119" s="151"/>
      <c r="L119" s="297"/>
    </row>
    <row r="120" s="140" customFormat="true" ht="12" hidden="false" customHeight="false" outlineLevel="0" collapsed="false">
      <c r="A120" s="121"/>
      <c r="B120" s="437"/>
      <c r="C120" s="149" t="n">
        <f aca="false">IFERROR(IF(ISNUMBER(H120),IF(ISNUMBER(#REF!),#REF!+1,IF(ISNUMBER(H119),C119+1,C118+1)),""),"")</f>
        <v>140</v>
      </c>
      <c r="D120" s="149"/>
      <c r="E120" s="150"/>
      <c r="F120" s="323" t="s">
        <v>700</v>
      </c>
      <c r="G120" s="324" t="s">
        <v>86</v>
      </c>
      <c r="H120" s="439" t="n">
        <f aca="false">H118+H115+H109+H110</f>
        <v>37</v>
      </c>
      <c r="I120" s="153"/>
      <c r="J120" s="153" t="n">
        <f aca="false">ROUND(I120*H120,2)</f>
        <v>0</v>
      </c>
      <c r="K120" s="151"/>
      <c r="L120" s="297"/>
    </row>
    <row r="121" s="140" customFormat="true" ht="12" hidden="false" customHeight="false" outlineLevel="0" collapsed="false">
      <c r="A121" s="121"/>
      <c r="B121" s="437"/>
      <c r="C121" s="149" t="n">
        <f aca="false">IFERROR(IF(ISNUMBER(H121),IF(ISNUMBER(#REF!),#REF!+1,IF(ISNUMBER(H120),C120+1,C119+1)),""),"")</f>
        <v>141</v>
      </c>
      <c r="D121" s="149"/>
      <c r="E121" s="150"/>
      <c r="F121" s="323" t="s">
        <v>701</v>
      </c>
      <c r="G121" s="324" t="s">
        <v>86</v>
      </c>
      <c r="H121" s="439" t="n">
        <f aca="false">H120</f>
        <v>37</v>
      </c>
      <c r="I121" s="153"/>
      <c r="J121" s="153" t="n">
        <f aca="false">ROUND(I121*H121,2)</f>
        <v>0</v>
      </c>
      <c r="K121" s="151"/>
      <c r="L121" s="297"/>
    </row>
    <row r="122" s="140" customFormat="true" ht="12" hidden="false" customHeight="false" outlineLevel="0" collapsed="false">
      <c r="A122" s="121"/>
      <c r="B122" s="437"/>
      <c r="C122" s="149" t="n">
        <f aca="false">IFERROR(IF(ISNUMBER(H122),IF(ISNUMBER(#REF!),#REF!+1,IF(ISNUMBER(H121),C121+1,C120+1)),""),"")</f>
        <v>142</v>
      </c>
      <c r="D122" s="149"/>
      <c r="E122" s="150"/>
      <c r="F122" s="323" t="s">
        <v>702</v>
      </c>
      <c r="G122" s="324" t="s">
        <v>86</v>
      </c>
      <c r="H122" s="439" t="n">
        <f aca="false">H120</f>
        <v>37</v>
      </c>
      <c r="I122" s="153"/>
      <c r="J122" s="153" t="n">
        <f aca="false">ROUND(I122*H122,2)</f>
        <v>0</v>
      </c>
      <c r="K122" s="151"/>
      <c r="L122" s="297"/>
    </row>
    <row r="123" s="140" customFormat="true" ht="15" hidden="false" customHeight="false" outlineLevel="0" collapsed="false">
      <c r="A123" s="121"/>
      <c r="B123" s="437"/>
      <c r="C123" s="149" t="str">
        <f aca="false">IFERROR(IF(ISNUMBER(H123),IF(ISNUMBER(#REF!),#REF!+1,IF(ISNUMBER(#REF!),#REF!+1,#REF!+1)),""),"")</f>
        <v/>
      </c>
      <c r="D123" s="149"/>
      <c r="E123" s="150"/>
      <c r="F123" s="449" t="s">
        <v>703</v>
      </c>
      <c r="G123" s="450"/>
      <c r="H123" s="451"/>
      <c r="I123" s="153"/>
      <c r="J123" s="153"/>
      <c r="K123" s="151"/>
      <c r="L123" s="297"/>
    </row>
    <row r="124" s="140" customFormat="true" ht="56.25" hidden="false" customHeight="false" outlineLevel="0" collapsed="false">
      <c r="A124" s="121"/>
      <c r="B124" s="437"/>
      <c r="C124" s="149" t="str">
        <f aca="false">IFERROR(IF(ISNUMBER(H124),IF(ISNUMBER(#REF!),#REF!+1,IF(ISNUMBER(H123),C123+1,#REF!+1)),""),"")</f>
        <v/>
      </c>
      <c r="D124" s="149"/>
      <c r="E124" s="150"/>
      <c r="F124" s="340" t="s">
        <v>704</v>
      </c>
      <c r="G124" s="181"/>
      <c r="H124" s="452"/>
      <c r="I124" s="153"/>
      <c r="J124" s="153"/>
      <c r="K124" s="151"/>
      <c r="L124" s="297"/>
    </row>
    <row r="125" s="140" customFormat="true" ht="58.9" hidden="false" customHeight="true" outlineLevel="0" collapsed="false">
      <c r="A125" s="121"/>
      <c r="B125" s="437"/>
      <c r="C125" s="149" t="n">
        <f aca="false">C122+1</f>
        <v>143</v>
      </c>
      <c r="D125" s="149"/>
      <c r="E125" s="150"/>
      <c r="F125" s="151" t="s">
        <v>705</v>
      </c>
      <c r="G125" s="152" t="s">
        <v>119</v>
      </c>
      <c r="H125" s="439" t="n">
        <f aca="false">(3+5.5+1.5+2+2+4)+4</f>
        <v>22</v>
      </c>
      <c r="I125" s="153"/>
      <c r="J125" s="153" t="n">
        <f aca="false">ROUND(I125*H125,2)</f>
        <v>0</v>
      </c>
      <c r="K125" s="151"/>
      <c r="L125" s="297"/>
      <c r="P125" s="439"/>
    </row>
    <row r="126" s="140" customFormat="true" ht="12" hidden="false" customHeight="false" outlineLevel="0" collapsed="false">
      <c r="A126" s="121"/>
      <c r="B126" s="437"/>
      <c r="C126" s="149" t="n">
        <f aca="false">IFERROR(IF(ISNUMBER(H126),IF(ISNUMBER(#REF!),#REF!+1,IF(ISNUMBER(H125),C125+1,C124+1)),""),"")</f>
        <v>144</v>
      </c>
      <c r="D126" s="149"/>
      <c r="E126" s="150"/>
      <c r="F126" s="151" t="s">
        <v>706</v>
      </c>
      <c r="G126" s="152" t="s">
        <v>86</v>
      </c>
      <c r="H126" s="439" t="n">
        <f aca="false">8+5</f>
        <v>13</v>
      </c>
      <c r="I126" s="153"/>
      <c r="J126" s="153" t="n">
        <f aca="false">ROUND(I126*H126,2)</f>
        <v>0</v>
      </c>
      <c r="K126" s="151"/>
      <c r="L126" s="297"/>
    </row>
    <row r="127" s="140" customFormat="true" ht="12" hidden="false" customHeight="false" outlineLevel="0" collapsed="false">
      <c r="A127" s="121"/>
      <c r="B127" s="437"/>
      <c r="C127" s="149" t="n">
        <f aca="false">IFERROR(IF(ISNUMBER(H127),IF(ISNUMBER(#REF!),#REF!+1,IF(ISNUMBER(H126),C126+1,C125+1)),""),"")</f>
        <v>145</v>
      </c>
      <c r="D127" s="149"/>
      <c r="E127" s="150"/>
      <c r="F127" s="151" t="s">
        <v>707</v>
      </c>
      <c r="G127" s="152" t="s">
        <v>86</v>
      </c>
      <c r="H127" s="439" t="n">
        <v>5</v>
      </c>
      <c r="I127" s="153"/>
      <c r="J127" s="153" t="n">
        <f aca="false">ROUND(I127*H127,2)</f>
        <v>0</v>
      </c>
      <c r="K127" s="151"/>
      <c r="L127" s="297"/>
    </row>
    <row r="128" s="140" customFormat="true" ht="24" hidden="false" customHeight="false" outlineLevel="0" collapsed="false">
      <c r="A128" s="121"/>
      <c r="B128" s="437"/>
      <c r="C128" s="149" t="n">
        <f aca="false">IFERROR(IF(ISNUMBER(H128),IF(ISNUMBER(#REF!),#REF!+1,IF(ISNUMBER(H127),C127+1,C126+1)),""),"")</f>
        <v>146</v>
      </c>
      <c r="D128" s="149"/>
      <c r="E128" s="150"/>
      <c r="F128" s="150" t="s">
        <v>708</v>
      </c>
      <c r="G128" s="152" t="s">
        <v>86</v>
      </c>
      <c r="H128" s="439" t="n">
        <v>2</v>
      </c>
      <c r="I128" s="153"/>
      <c r="J128" s="153" t="n">
        <f aca="false">ROUND(I128*H128,2)</f>
        <v>0</v>
      </c>
      <c r="K128" s="151"/>
      <c r="L128" s="297"/>
    </row>
    <row r="129" s="140" customFormat="true" ht="12" hidden="false" customHeight="false" outlineLevel="0" collapsed="false">
      <c r="A129" s="121"/>
      <c r="B129" s="437"/>
      <c r="C129" s="149" t="n">
        <f aca="false">IFERROR(IF(ISNUMBER(H129),IF(ISNUMBER(#REF!),#REF!+1,IF(ISNUMBER(H128),C128+1,C127+1)),""),"")</f>
        <v>147</v>
      </c>
      <c r="D129" s="149"/>
      <c r="E129" s="150"/>
      <c r="F129" s="150" t="s">
        <v>709</v>
      </c>
      <c r="G129" s="152" t="s">
        <v>86</v>
      </c>
      <c r="H129" s="439" t="n">
        <f aca="false">2+8</f>
        <v>10</v>
      </c>
      <c r="I129" s="153"/>
      <c r="J129" s="153" t="n">
        <f aca="false">ROUND(I129*H129,2)</f>
        <v>0</v>
      </c>
      <c r="K129" s="151"/>
      <c r="L129" s="297"/>
    </row>
    <row r="130" s="140" customFormat="true" ht="52.5" hidden="false" customHeight="true" outlineLevel="0" collapsed="false">
      <c r="A130" s="121"/>
      <c r="B130" s="437"/>
      <c r="C130" s="149" t="n">
        <f aca="false">IFERROR(IF(ISNUMBER(H130),IF(ISNUMBER(#REF!),#REF!+1,IF(ISNUMBER(#REF!),#REF!+1,C129+1)),""),"")</f>
        <v>148</v>
      </c>
      <c r="D130" s="149"/>
      <c r="E130" s="150"/>
      <c r="F130" s="151" t="s">
        <v>710</v>
      </c>
      <c r="G130" s="152" t="s">
        <v>119</v>
      </c>
      <c r="H130" s="439" t="n">
        <f aca="false">ROUND((14*2+4+1*2+2+1+2+1+2+6+2+2+1+4+2+2+2+8*2+2+2)*1.15,0)</f>
        <v>95</v>
      </c>
      <c r="I130" s="153"/>
      <c r="J130" s="153" t="n">
        <f aca="false">ROUND(I130*H130,2)</f>
        <v>0</v>
      </c>
      <c r="K130" s="151"/>
      <c r="L130" s="297"/>
      <c r="M130" s="140" t="n">
        <f aca="false">ROUND((14*2+4+1*2+2+1+2+1+2+6+2+2+1+4+2+2+2+8*2+2+2)*1.15,0)</f>
        <v>95</v>
      </c>
      <c r="N130" s="140" t="n">
        <f aca="false">(8+2)+(13+2)+2*2+6.5*2+6+5+2+2+2+4+2+2+2+3+2+2+2+4+5*2+1*2</f>
        <v>94</v>
      </c>
      <c r="Q130" s="453" t="s">
        <v>711</v>
      </c>
      <c r="R130" s="453" t="s">
        <v>712</v>
      </c>
    </row>
    <row r="131" s="140" customFormat="true" ht="12" hidden="false" customHeight="false" outlineLevel="0" collapsed="false">
      <c r="A131" s="121"/>
      <c r="B131" s="437"/>
      <c r="C131" s="149" t="n">
        <f aca="false">IFERROR(IF(ISNUMBER(H131),IF(ISNUMBER(#REF!),#REF!+1,IF(ISNUMBER(H130),C130+1,#REF!+1)),""),"")</f>
        <v>149</v>
      </c>
      <c r="D131" s="149"/>
      <c r="E131" s="150"/>
      <c r="F131" s="151" t="s">
        <v>713</v>
      </c>
      <c r="G131" s="152" t="s">
        <v>86</v>
      </c>
      <c r="H131" s="439" t="n">
        <f aca="false">34+4</f>
        <v>38</v>
      </c>
      <c r="I131" s="153"/>
      <c r="J131" s="153" t="n">
        <f aca="false">ROUND(I131*H131,2)</f>
        <v>0</v>
      </c>
      <c r="K131" s="151"/>
      <c r="L131" s="297"/>
    </row>
    <row r="132" s="140" customFormat="true" ht="12" hidden="false" customHeight="false" outlineLevel="0" collapsed="false">
      <c r="A132" s="121"/>
      <c r="B132" s="437"/>
      <c r="C132" s="149" t="n">
        <f aca="false">IFERROR(IF(ISNUMBER(H132),IF(ISNUMBER(#REF!),#REF!+1,IF(ISNUMBER(H131),C131+1,#REF!+1)),""),"")</f>
        <v>150</v>
      </c>
      <c r="D132" s="149"/>
      <c r="E132" s="150"/>
      <c r="F132" s="150" t="s">
        <v>714</v>
      </c>
      <c r="G132" s="152" t="s">
        <v>86</v>
      </c>
      <c r="H132" s="439" t="n">
        <v>12</v>
      </c>
      <c r="I132" s="153"/>
      <c r="J132" s="153" t="n">
        <f aca="false">ROUND(I132*H132,2)</f>
        <v>0</v>
      </c>
      <c r="K132" s="151"/>
      <c r="L132" s="297"/>
    </row>
    <row r="133" s="140" customFormat="true" ht="12" hidden="false" customHeight="false" outlineLevel="0" collapsed="false">
      <c r="A133" s="121"/>
      <c r="B133" s="437"/>
      <c r="C133" s="149" t="n">
        <f aca="false">IFERROR(IF(ISNUMBER(H133),IF(ISNUMBER(#REF!),#REF!+1,IF(ISNUMBER(H132),C132+1,#REF!+1)),""),"")</f>
        <v>151</v>
      </c>
      <c r="D133" s="149"/>
      <c r="E133" s="150"/>
      <c r="F133" s="150" t="s">
        <v>715</v>
      </c>
      <c r="G133" s="152" t="s">
        <v>86</v>
      </c>
      <c r="H133" s="439" t="n">
        <f aca="false">2*2+4+12</f>
        <v>20</v>
      </c>
      <c r="I133" s="153"/>
      <c r="J133" s="153" t="n">
        <f aca="false">ROUND(I133*H133,2)</f>
        <v>0</v>
      </c>
      <c r="K133" s="151"/>
      <c r="L133" s="297"/>
    </row>
    <row r="134" s="140" customFormat="true" ht="48" hidden="false" customHeight="false" outlineLevel="0" collapsed="false">
      <c r="A134" s="121"/>
      <c r="B134" s="437"/>
      <c r="C134" s="149" t="n">
        <f aca="false">IFERROR(IF(ISNUMBER(H134),IF(ISNUMBER(#REF!),#REF!+1,IF(ISNUMBER(#REF!),#REF!+1,C133+1)),""),"")</f>
        <v>152</v>
      </c>
      <c r="D134" s="149"/>
      <c r="E134" s="150"/>
      <c r="F134" s="151" t="s">
        <v>716</v>
      </c>
      <c r="G134" s="152" t="s">
        <v>119</v>
      </c>
      <c r="H134" s="439" t="n">
        <f aca="false">ROUND((10+10+6+6+2+2+2+2+4+4+2+2+2+2+1+1)*1.1,0)</f>
        <v>64</v>
      </c>
      <c r="I134" s="153"/>
      <c r="J134" s="153" t="n">
        <f aca="false">ROUND(I134*H134,2)</f>
        <v>0</v>
      </c>
      <c r="K134" s="151"/>
      <c r="L134" s="297"/>
    </row>
    <row r="135" s="140" customFormat="true" ht="12" hidden="false" customHeight="false" outlineLevel="0" collapsed="false">
      <c r="A135" s="121"/>
      <c r="B135" s="437"/>
      <c r="C135" s="149" t="n">
        <f aca="false">IFERROR(IF(ISNUMBER(H135),IF(ISNUMBER(#REF!),#REF!+1,IF(ISNUMBER(#REF!),#REF!+1,C134+1)),""),"")</f>
        <v>153</v>
      </c>
      <c r="D135" s="149"/>
      <c r="E135" s="150"/>
      <c r="F135" s="150" t="s">
        <v>717</v>
      </c>
      <c r="G135" s="152" t="s">
        <v>86</v>
      </c>
      <c r="H135" s="439" t="n">
        <f aca="false">5*2</f>
        <v>10</v>
      </c>
      <c r="I135" s="153"/>
      <c r="J135" s="153" t="n">
        <f aca="false">ROUND(I135*H135,2)</f>
        <v>0</v>
      </c>
      <c r="K135" s="151"/>
      <c r="L135" s="297"/>
    </row>
    <row r="136" s="140" customFormat="true" ht="12" hidden="false" customHeight="false" outlineLevel="0" collapsed="false">
      <c r="A136" s="121"/>
      <c r="B136" s="437"/>
      <c r="C136" s="149" t="n">
        <f aca="false">IFERROR(IF(ISNUMBER(H136),IF(ISNUMBER(#REF!),#REF!+1,IF(ISNUMBER(#REF!),#REF!+1,C135+1)),""),"")</f>
        <v>154</v>
      </c>
      <c r="D136" s="149"/>
      <c r="E136" s="150"/>
      <c r="F136" s="150" t="s">
        <v>718</v>
      </c>
      <c r="G136" s="152" t="s">
        <v>86</v>
      </c>
      <c r="H136" s="439" t="n">
        <f aca="false">2*2</f>
        <v>4</v>
      </c>
      <c r="I136" s="153"/>
      <c r="J136" s="153" t="n">
        <f aca="false">ROUND(I136*H136,2)</f>
        <v>0</v>
      </c>
      <c r="K136" s="151"/>
      <c r="L136" s="297"/>
    </row>
    <row r="137" s="140" customFormat="true" ht="12" hidden="false" customHeight="false" outlineLevel="0" collapsed="false">
      <c r="A137" s="121"/>
      <c r="B137" s="437"/>
      <c r="C137" s="149" t="n">
        <f aca="false">IFERROR(IF(ISNUMBER(H137),IF(ISNUMBER(#REF!),#REF!+1,IF(ISNUMBER(#REF!),#REF!+1,C136+1)),""),"")</f>
        <v>155</v>
      </c>
      <c r="D137" s="149"/>
      <c r="E137" s="150"/>
      <c r="F137" s="150" t="s">
        <v>719</v>
      </c>
      <c r="G137" s="152" t="s">
        <v>86</v>
      </c>
      <c r="H137" s="439" t="n">
        <f aca="false">8+4</f>
        <v>12</v>
      </c>
      <c r="I137" s="153"/>
      <c r="J137" s="153" t="n">
        <f aca="false">ROUND(I137*H137,2)</f>
        <v>0</v>
      </c>
      <c r="K137" s="151"/>
      <c r="L137" s="297"/>
    </row>
    <row r="138" s="140" customFormat="true" ht="48" hidden="false" customHeight="false" outlineLevel="0" collapsed="false">
      <c r="A138" s="121"/>
      <c r="B138" s="437"/>
      <c r="C138" s="149" t="n">
        <f aca="false">IFERROR(IF(ISNUMBER(H138),IF(ISNUMBER(#REF!),#REF!+1,IF(ISNUMBER(H137),C137+1,C136+1)),""),"")</f>
        <v>156</v>
      </c>
      <c r="D138" s="149"/>
      <c r="E138" s="150"/>
      <c r="F138" s="151" t="s">
        <v>720</v>
      </c>
      <c r="G138" s="152" t="s">
        <v>119</v>
      </c>
      <c r="H138" s="439" t="n">
        <f aca="false">2*2+2*2</f>
        <v>8</v>
      </c>
      <c r="I138" s="153"/>
      <c r="J138" s="153" t="n">
        <f aca="false">ROUND(I138*H138,2)</f>
        <v>0</v>
      </c>
      <c r="K138" s="151"/>
      <c r="L138" s="297"/>
    </row>
    <row r="139" s="140" customFormat="true" ht="12" hidden="false" customHeight="false" outlineLevel="0" collapsed="false">
      <c r="A139" s="121"/>
      <c r="B139" s="437"/>
      <c r="C139" s="149" t="n">
        <f aca="false">IFERROR(IF(ISNUMBER(H139),IF(ISNUMBER(#REF!),#REF!+1,IF(ISNUMBER(H138),C138+1,C137+1)),""),"")</f>
        <v>157</v>
      </c>
      <c r="D139" s="149"/>
      <c r="E139" s="150"/>
      <c r="F139" s="150" t="s">
        <v>721</v>
      </c>
      <c r="G139" s="152" t="s">
        <v>86</v>
      </c>
      <c r="H139" s="439" t="n">
        <f aca="false">4*2</f>
        <v>8</v>
      </c>
      <c r="I139" s="153"/>
      <c r="J139" s="153" t="n">
        <f aca="false">ROUND(I139*H139,2)</f>
        <v>0</v>
      </c>
      <c r="K139" s="151"/>
      <c r="L139" s="297"/>
    </row>
    <row r="140" s="140" customFormat="true" ht="12" hidden="false" customHeight="false" outlineLevel="0" collapsed="false">
      <c r="A140" s="121"/>
      <c r="B140" s="437"/>
      <c r="C140" s="149" t="n">
        <f aca="false">IFERROR(IF(ISNUMBER(H140),IF(ISNUMBER(#REF!),#REF!+1,IF(ISNUMBER(H139),C139+1,C138+1)),""),"")</f>
        <v>158</v>
      </c>
      <c r="D140" s="149"/>
      <c r="E140" s="150"/>
      <c r="F140" s="150" t="s">
        <v>722</v>
      </c>
      <c r="G140" s="152" t="s">
        <v>86</v>
      </c>
      <c r="H140" s="439" t="n">
        <f aca="false">2*2</f>
        <v>4</v>
      </c>
      <c r="I140" s="153"/>
      <c r="J140" s="153" t="n">
        <f aca="false">ROUND(I140*H140,2)</f>
        <v>0</v>
      </c>
      <c r="K140" s="151"/>
      <c r="L140" s="297"/>
    </row>
    <row r="141" s="140" customFormat="true" ht="48" hidden="false" customHeight="false" outlineLevel="0" collapsed="false">
      <c r="A141" s="121"/>
      <c r="B141" s="437"/>
      <c r="C141" s="149" t="n">
        <f aca="false">IFERROR(IF(ISNUMBER(H141),IF(ISNUMBER(#REF!),#REF!+1,IF(ISNUMBER(H140),C140+1,C139+1)),""),"")</f>
        <v>159</v>
      </c>
      <c r="D141" s="149"/>
      <c r="E141" s="150"/>
      <c r="F141" s="151" t="s">
        <v>723</v>
      </c>
      <c r="G141" s="152" t="s">
        <v>119</v>
      </c>
      <c r="H141" s="439" t="n">
        <v>4</v>
      </c>
      <c r="I141" s="153"/>
      <c r="J141" s="153" t="n">
        <f aca="false">ROUND(I141*H141,2)</f>
        <v>0</v>
      </c>
      <c r="K141" s="151"/>
      <c r="L141" s="297"/>
    </row>
    <row r="142" s="140" customFormat="true" ht="48" hidden="false" customHeight="false" outlineLevel="0" collapsed="false">
      <c r="A142" s="121"/>
      <c r="B142" s="437"/>
      <c r="C142" s="149" t="n">
        <f aca="false">IFERROR(IF(ISNUMBER(H142),IF(ISNUMBER(#REF!),#REF!+1,IF(ISNUMBER(H141),C141+1,C140+1)),""),"")</f>
        <v>160</v>
      </c>
      <c r="D142" s="149"/>
      <c r="E142" s="150"/>
      <c r="F142" s="151" t="s">
        <v>724</v>
      </c>
      <c r="G142" s="152" t="s">
        <v>86</v>
      </c>
      <c r="H142" s="439" t="n">
        <f aca="false">12*2*1</f>
        <v>24</v>
      </c>
      <c r="I142" s="153"/>
      <c r="J142" s="153" t="n">
        <f aca="false">ROUND(I142*H142,2)</f>
        <v>0</v>
      </c>
      <c r="K142" s="151"/>
      <c r="L142" s="297"/>
    </row>
    <row r="143" s="140" customFormat="true" ht="16.9" hidden="false" customHeight="true" outlineLevel="0" collapsed="false">
      <c r="A143" s="121"/>
      <c r="B143" s="437"/>
      <c r="C143" s="149" t="n">
        <f aca="false">IFERROR(IF(ISNUMBER(H143),IF(ISNUMBER(#REF!),#REF!+1,IF(ISNUMBER(H142),C142+1,C141+1)),""),"")</f>
        <v>161</v>
      </c>
      <c r="D143" s="149"/>
      <c r="E143" s="150"/>
      <c r="F143" s="150" t="s">
        <v>725</v>
      </c>
      <c r="G143" s="152" t="s">
        <v>86</v>
      </c>
      <c r="H143" s="439" t="n">
        <v>4</v>
      </c>
      <c r="I143" s="153"/>
      <c r="J143" s="153" t="n">
        <f aca="false">ROUND(I143*H143,2)</f>
        <v>0</v>
      </c>
      <c r="K143" s="151"/>
      <c r="L143" s="297"/>
    </row>
    <row r="144" s="140" customFormat="true" ht="62.45" hidden="false" customHeight="true" outlineLevel="0" collapsed="false">
      <c r="A144" s="121"/>
      <c r="B144" s="437"/>
      <c r="C144" s="149" t="n">
        <f aca="false">IFERROR(IF(ISNUMBER(H144),IF(ISNUMBER(#REF!),#REF!+1,IF(ISNUMBER(H143),C143+1,C142+1)),""),"")</f>
        <v>162</v>
      </c>
      <c r="D144" s="149"/>
      <c r="E144" s="150"/>
      <c r="F144" s="151" t="s">
        <v>726</v>
      </c>
      <c r="G144" s="152" t="s">
        <v>119</v>
      </c>
      <c r="H144" s="439" t="n">
        <f aca="false">2+2+2+4</f>
        <v>10</v>
      </c>
      <c r="I144" s="153"/>
      <c r="J144" s="153" t="n">
        <f aca="false">ROUND(I144*H144,2)</f>
        <v>0</v>
      </c>
      <c r="K144" s="151"/>
      <c r="L144" s="297"/>
    </row>
    <row r="145" s="140" customFormat="true" ht="57.6" hidden="false" customHeight="true" outlineLevel="0" collapsed="false">
      <c r="A145" s="121"/>
      <c r="B145" s="437"/>
      <c r="C145" s="149" t="n">
        <f aca="false">IFERROR(IF(ISNUMBER(H145),IF(ISNUMBER(#REF!),#REF!+1,IF(ISNUMBER(H144),C144+1,C143+1)),""),"")</f>
        <v>163</v>
      </c>
      <c r="D145" s="149"/>
      <c r="E145" s="150"/>
      <c r="F145" s="151" t="s">
        <v>727</v>
      </c>
      <c r="G145" s="152" t="s">
        <v>119</v>
      </c>
      <c r="H145" s="439" t="n">
        <v>7</v>
      </c>
      <c r="I145" s="153"/>
      <c r="J145" s="153" t="n">
        <f aca="false">ROUND(I145*H145,2)</f>
        <v>0</v>
      </c>
      <c r="K145" s="151"/>
      <c r="L145" s="297"/>
    </row>
    <row r="146" s="140" customFormat="true" ht="57.6" hidden="false" customHeight="true" outlineLevel="0" collapsed="false">
      <c r="A146" s="121"/>
      <c r="B146" s="437"/>
      <c r="C146" s="149" t="n">
        <f aca="false">IFERROR(IF(ISNUMBER(H146),IF(ISNUMBER(#REF!),#REF!+1,IF(ISNUMBER(H145),C145+1,C144+1)),""),"")</f>
        <v>164</v>
      </c>
      <c r="D146" s="149"/>
      <c r="E146" s="150"/>
      <c r="F146" s="151" t="s">
        <v>728</v>
      </c>
      <c r="G146" s="152" t="s">
        <v>119</v>
      </c>
      <c r="H146" s="439" t="n">
        <f aca="false">ROUND((11+2)*1.2,0)</f>
        <v>16</v>
      </c>
      <c r="I146" s="153"/>
      <c r="J146" s="153" t="n">
        <f aca="false">ROUND(I146*H146,2)</f>
        <v>0</v>
      </c>
      <c r="K146" s="151"/>
      <c r="L146" s="297"/>
    </row>
    <row r="147" s="140" customFormat="true" ht="36" hidden="false" customHeight="false" outlineLevel="0" collapsed="false">
      <c r="A147" s="121"/>
      <c r="B147" s="437"/>
      <c r="C147" s="149" t="n">
        <f aca="false">IFERROR(IF(ISNUMBER(H147),IF(ISNUMBER(#REF!),#REF!+1,IF(ISNUMBER(H146),C146+1,C145+1)),""),"")</f>
        <v>165</v>
      </c>
      <c r="D147" s="149"/>
      <c r="E147" s="150"/>
      <c r="F147" s="151" t="s">
        <v>729</v>
      </c>
      <c r="G147" s="152" t="s">
        <v>119</v>
      </c>
      <c r="H147" s="439" t="n">
        <f aca="false">ROUND((2+2+4+4)*1.2,0)</f>
        <v>14</v>
      </c>
      <c r="I147" s="153"/>
      <c r="J147" s="153" t="n">
        <f aca="false">ROUND(I147*H147,2)</f>
        <v>0</v>
      </c>
      <c r="K147" s="151"/>
      <c r="L147" s="297"/>
    </row>
    <row r="148" s="140" customFormat="true" ht="36" hidden="false" customHeight="false" outlineLevel="0" collapsed="false">
      <c r="A148" s="121"/>
      <c r="B148" s="437"/>
      <c r="C148" s="149" t="n">
        <f aca="false">IFERROR(IF(ISNUMBER(H148),IF(ISNUMBER(#REF!),#REF!+1,IF(ISNUMBER(H147),C147+1,C145+1)),""),"")</f>
        <v>166</v>
      </c>
      <c r="D148" s="149"/>
      <c r="E148" s="150"/>
      <c r="F148" s="151" t="s">
        <v>730</v>
      </c>
      <c r="G148" s="152" t="s">
        <v>119</v>
      </c>
      <c r="H148" s="439" t="n">
        <v>8</v>
      </c>
      <c r="I148" s="153"/>
      <c r="J148" s="153" t="n">
        <f aca="false">ROUND(I148*H148,2)</f>
        <v>0</v>
      </c>
      <c r="K148" s="151"/>
      <c r="L148" s="297"/>
    </row>
    <row r="149" s="140" customFormat="true" ht="36" hidden="false" customHeight="false" outlineLevel="0" collapsed="false">
      <c r="A149" s="121"/>
      <c r="B149" s="437"/>
      <c r="C149" s="149" t="n">
        <f aca="false">IFERROR(IF(ISNUMBER(H149),IF(ISNUMBER(#REF!),#REF!+1,IF(ISNUMBER(H148),C148+1,C147+1)),""),"")</f>
        <v>167</v>
      </c>
      <c r="D149" s="149"/>
      <c r="E149" s="150"/>
      <c r="F149" s="151" t="s">
        <v>731</v>
      </c>
      <c r="G149" s="152" t="s">
        <v>119</v>
      </c>
      <c r="H149" s="439" t="n">
        <v>4</v>
      </c>
      <c r="I149" s="153"/>
      <c r="J149" s="153" t="n">
        <f aca="false">ROUND(I149*H149,2)</f>
        <v>0</v>
      </c>
      <c r="K149" s="151"/>
      <c r="L149" s="297"/>
    </row>
    <row r="150" s="140" customFormat="true" ht="62.45" hidden="false" customHeight="true" outlineLevel="0" collapsed="false">
      <c r="A150" s="121"/>
      <c r="B150" s="437"/>
      <c r="C150" s="149" t="n">
        <f aca="false">IFERROR(IF(ISNUMBER(H150),IF(ISNUMBER(#REF!),#REF!+1,IF(ISNUMBER(H149),C149+1,C148+1)),""),"")</f>
        <v>168</v>
      </c>
      <c r="D150" s="149"/>
      <c r="E150" s="150"/>
      <c r="F150" s="151" t="s">
        <v>732</v>
      </c>
      <c r="G150" s="152" t="s">
        <v>86</v>
      </c>
      <c r="H150" s="439" t="n">
        <f aca="false">H120+3+H107</f>
        <v>41</v>
      </c>
      <c r="I150" s="153"/>
      <c r="J150" s="153" t="n">
        <f aca="false">ROUND(I150*H150,2)</f>
        <v>0</v>
      </c>
      <c r="K150" s="151"/>
      <c r="L150" s="297"/>
    </row>
    <row r="151" s="140" customFormat="true" ht="12" hidden="false" customHeight="false" outlineLevel="0" collapsed="false">
      <c r="A151" s="121"/>
      <c r="B151" s="437"/>
      <c r="C151" s="149" t="n">
        <f aca="false">IFERROR(IF(ISNUMBER(H151),IF(ISNUMBER(#REF!),#REF!+1,IF(ISNUMBER(H150),C150+1,C149+1)),""),"")</f>
        <v>169</v>
      </c>
      <c r="D151" s="149"/>
      <c r="E151" s="150"/>
      <c r="F151" s="151" t="s">
        <v>733</v>
      </c>
      <c r="G151" s="152" t="s">
        <v>86</v>
      </c>
      <c r="H151" s="439" t="n">
        <v>2</v>
      </c>
      <c r="I151" s="153"/>
      <c r="J151" s="153" t="n">
        <f aca="false">ROUND(I151*H151,2)</f>
        <v>0</v>
      </c>
      <c r="K151" s="151"/>
      <c r="L151" s="297"/>
    </row>
    <row r="152" s="140" customFormat="true" ht="24" hidden="false" customHeight="false" outlineLevel="0" collapsed="false">
      <c r="A152" s="121"/>
      <c r="B152" s="437"/>
      <c r="C152" s="149" t="n">
        <f aca="false">IFERROR(IF(ISNUMBER(H152),IF(ISNUMBER(#REF!),#REF!+1,IF(ISNUMBER(H151),C151+1,C150+1)),""),"")</f>
        <v>170</v>
      </c>
      <c r="D152" s="149"/>
      <c r="E152" s="150"/>
      <c r="F152" s="151" t="s">
        <v>734</v>
      </c>
      <c r="G152" s="152" t="s">
        <v>86</v>
      </c>
      <c r="H152" s="439" t="n">
        <v>2</v>
      </c>
      <c r="I152" s="153"/>
      <c r="J152" s="153" t="n">
        <f aca="false">ROUND(I152*H152,2)</f>
        <v>0</v>
      </c>
      <c r="K152" s="151"/>
      <c r="L152" s="297"/>
    </row>
    <row r="153" s="140" customFormat="true" ht="24" hidden="false" customHeight="false" outlineLevel="0" collapsed="false">
      <c r="A153" s="121"/>
      <c r="B153" s="437"/>
      <c r="C153" s="149" t="n">
        <f aca="false">IFERROR(IF(ISNUMBER(H153),IF(ISNUMBER(#REF!),#REF!+1,IF(ISNUMBER(H152),C152+1,C151+1)),""),"")</f>
        <v>171</v>
      </c>
      <c r="D153" s="149"/>
      <c r="E153" s="150"/>
      <c r="F153" s="151" t="s">
        <v>735</v>
      </c>
      <c r="G153" s="152" t="s">
        <v>86</v>
      </c>
      <c r="H153" s="439" t="n">
        <v>65</v>
      </c>
      <c r="I153" s="153"/>
      <c r="J153" s="153" t="n">
        <f aca="false">ROUND(I153*H153,2)</f>
        <v>0</v>
      </c>
      <c r="K153" s="151"/>
      <c r="L153" s="297"/>
    </row>
    <row r="154" s="140" customFormat="true" ht="12" hidden="false" customHeight="false" outlineLevel="0" collapsed="false">
      <c r="A154" s="121"/>
      <c r="B154" s="437"/>
      <c r="C154" s="149" t="n">
        <f aca="false">IFERROR(IF(ISNUMBER(H154),IF(ISNUMBER(#REF!),#REF!+1,IF(ISNUMBER(H153),C153+1,C150+1)),""),"")</f>
        <v>172</v>
      </c>
      <c r="D154" s="149"/>
      <c r="E154" s="150"/>
      <c r="F154" s="151" t="s">
        <v>736</v>
      </c>
      <c r="G154" s="152" t="s">
        <v>119</v>
      </c>
      <c r="H154" s="439" t="n">
        <f aca="false">H125</f>
        <v>22</v>
      </c>
      <c r="I154" s="153"/>
      <c r="J154" s="153" t="n">
        <f aca="false">ROUND(I154*H154,2)</f>
        <v>0</v>
      </c>
      <c r="K154" s="151"/>
      <c r="L154" s="297"/>
    </row>
    <row r="155" s="140" customFormat="true" ht="12" hidden="false" customHeight="false" outlineLevel="0" collapsed="false">
      <c r="A155" s="121"/>
      <c r="B155" s="437"/>
      <c r="C155" s="149" t="n">
        <f aca="false">IFERROR(IF(ISNUMBER(H155),IF(ISNUMBER(#REF!),#REF!+1,IF(ISNUMBER(H154),C154+1,C153+1)),""),"")</f>
        <v>173</v>
      </c>
      <c r="D155" s="149"/>
      <c r="E155" s="150"/>
      <c r="F155" s="151" t="s">
        <v>737</v>
      </c>
      <c r="G155" s="152" t="s">
        <v>119</v>
      </c>
      <c r="H155" s="439" t="n">
        <f aca="false">H125</f>
        <v>22</v>
      </c>
      <c r="I155" s="153"/>
      <c r="J155" s="153" t="n">
        <f aca="false">ROUND(I155*H155,2)</f>
        <v>0</v>
      </c>
      <c r="K155" s="151"/>
      <c r="L155" s="297"/>
    </row>
    <row r="156" s="140" customFormat="true" ht="12" hidden="false" customHeight="false" outlineLevel="0" collapsed="false">
      <c r="A156" s="121"/>
      <c r="B156" s="437"/>
      <c r="C156" s="149" t="n">
        <f aca="false">IFERROR(IF(ISNUMBER(H156),IF(ISNUMBER(#REF!),#REF!+1,IF(ISNUMBER(H155),C155+1,C154+1)),""),"")</f>
        <v>174</v>
      </c>
      <c r="D156" s="149"/>
      <c r="E156" s="150"/>
      <c r="F156" s="151" t="s">
        <v>738</v>
      </c>
      <c r="G156" s="454" t="s">
        <v>119</v>
      </c>
      <c r="H156" s="439" t="n">
        <f aca="false">H130+H134+H138+H141+H144+H145+H141+H142</f>
        <v>216</v>
      </c>
      <c r="I156" s="153"/>
      <c r="J156" s="153" t="n">
        <f aca="false">ROUND(I156*H156,2)</f>
        <v>0</v>
      </c>
      <c r="K156" s="151"/>
      <c r="L156" s="297"/>
    </row>
    <row r="157" s="140" customFormat="true" ht="12" hidden="false" customHeight="false" outlineLevel="0" collapsed="false">
      <c r="A157" s="121"/>
      <c r="B157" s="437"/>
      <c r="C157" s="149" t="n">
        <f aca="false">IFERROR(IF(ISNUMBER(H157),IF(ISNUMBER(#REF!),#REF!+1,IF(ISNUMBER(H156),C156+1,C155+1)),""),"")</f>
        <v>175</v>
      </c>
      <c r="D157" s="149"/>
      <c r="E157" s="150"/>
      <c r="F157" s="151" t="s">
        <v>739</v>
      </c>
      <c r="G157" s="152" t="s">
        <v>119</v>
      </c>
      <c r="H157" s="439" t="n">
        <f aca="false">H156</f>
        <v>216</v>
      </c>
      <c r="I157" s="153"/>
      <c r="J157" s="153" t="n">
        <f aca="false">ROUND(I157*H157,2)</f>
        <v>0</v>
      </c>
      <c r="K157" s="151"/>
      <c r="L157" s="297"/>
    </row>
    <row r="158" s="140" customFormat="true" ht="12" hidden="false" customHeight="false" outlineLevel="0" collapsed="false">
      <c r="A158" s="121"/>
      <c r="B158" s="437"/>
      <c r="C158" s="149" t="str">
        <f aca="false">IFERROR(IF(ISNUMBER(H158),IF(ISNUMBER(#REF!),#REF!+1,IF(ISNUMBER(H157),C157+1,C156+1)),""),"")</f>
        <v/>
      </c>
      <c r="D158" s="149"/>
      <c r="E158" s="150"/>
      <c r="F158" s="151"/>
      <c r="G158" s="152"/>
      <c r="H158" s="439"/>
      <c r="I158" s="153"/>
      <c r="J158" s="153"/>
      <c r="K158" s="151"/>
      <c r="L158" s="297"/>
    </row>
    <row r="159" s="140" customFormat="true" ht="15" hidden="false" customHeight="false" outlineLevel="0" collapsed="false">
      <c r="A159" s="121"/>
      <c r="B159" s="437"/>
      <c r="C159" s="149" t="str">
        <f aca="false">IFERROR(IF(ISNUMBER(H159),IF(ISNUMBER(#REF!),#REF!+1,IF(ISNUMBER(H158),C158+1,C157+1)),""),"")</f>
        <v/>
      </c>
      <c r="D159" s="149"/>
      <c r="E159" s="150"/>
      <c r="F159" s="318" t="s">
        <v>740</v>
      </c>
      <c r="G159" s="346"/>
      <c r="H159" s="455"/>
      <c r="I159" s="456"/>
      <c r="J159" s="456"/>
      <c r="K159" s="151"/>
      <c r="L159" s="297"/>
    </row>
    <row r="160" s="140" customFormat="true" ht="12" hidden="false" customHeight="false" outlineLevel="0" collapsed="false">
      <c r="A160" s="121"/>
      <c r="B160" s="437"/>
      <c r="C160" s="149" t="n">
        <f aca="false">C157+1</f>
        <v>176</v>
      </c>
      <c r="D160" s="149"/>
      <c r="E160" s="150"/>
      <c r="F160" s="151" t="s">
        <v>741</v>
      </c>
      <c r="G160" s="324" t="s">
        <v>119</v>
      </c>
      <c r="H160" s="439" t="n">
        <f aca="false">H125+H130+H134+H138+H141+H144+H145</f>
        <v>210</v>
      </c>
      <c r="I160" s="153"/>
      <c r="J160" s="153" t="n">
        <f aca="false">H160*I160</f>
        <v>0</v>
      </c>
      <c r="K160" s="151"/>
      <c r="L160" s="297"/>
    </row>
    <row r="161" s="140" customFormat="true" ht="12" hidden="false" customHeight="false" outlineLevel="0" collapsed="false">
      <c r="A161" s="121"/>
      <c r="B161" s="437"/>
      <c r="C161" s="149" t="n">
        <f aca="false">IFERROR(IF(ISNUMBER(H161),IF(ISNUMBER(#REF!),#REF!+1,IF(ISNUMBER(H160),C160+1,C159+1)),""),"")</f>
        <v>177</v>
      </c>
      <c r="D161" s="149"/>
      <c r="E161" s="150"/>
      <c r="F161" s="457" t="s">
        <v>742</v>
      </c>
      <c r="G161" s="324" t="s">
        <v>119</v>
      </c>
      <c r="H161" s="439" t="n">
        <f aca="false">H160</f>
        <v>210</v>
      </c>
      <c r="I161" s="153"/>
      <c r="J161" s="153" t="n">
        <f aca="false">H161*I161</f>
        <v>0</v>
      </c>
      <c r="K161" s="151"/>
      <c r="L161" s="297"/>
    </row>
    <row r="162" s="140" customFormat="true" ht="24" hidden="false" customHeight="false" outlineLevel="0" collapsed="false">
      <c r="A162" s="121"/>
      <c r="B162" s="437"/>
      <c r="C162" s="149" t="n">
        <f aca="false">IFERROR(IF(ISNUMBER(H162),IF(ISNUMBER(#REF!),#REF!+1,IF(ISNUMBER(H161),C161+1,C160+1)),""),"")</f>
        <v>178</v>
      </c>
      <c r="D162" s="149"/>
      <c r="E162" s="150"/>
      <c r="F162" s="151" t="s">
        <v>743</v>
      </c>
      <c r="G162" s="324" t="s">
        <v>119</v>
      </c>
      <c r="H162" s="439" t="n">
        <f aca="false">H161</f>
        <v>210</v>
      </c>
      <c r="I162" s="153"/>
      <c r="J162" s="153" t="n">
        <f aca="false">H162*I162</f>
        <v>0</v>
      </c>
      <c r="K162" s="151"/>
      <c r="L162" s="297"/>
    </row>
    <row r="163" s="140" customFormat="true" ht="36" hidden="false" customHeight="false" outlineLevel="0" collapsed="false">
      <c r="A163" s="121"/>
      <c r="B163" s="437"/>
      <c r="C163" s="149" t="n">
        <f aca="false">IFERROR(IF(ISNUMBER(H163),IF(ISNUMBER(#REF!),#REF!+1,IF(ISNUMBER(H162),C162+1,C161+1)),""),"")</f>
        <v>179</v>
      </c>
      <c r="D163" s="149"/>
      <c r="E163" s="150"/>
      <c r="F163" s="151" t="s">
        <v>744</v>
      </c>
      <c r="G163" s="324" t="s">
        <v>119</v>
      </c>
      <c r="H163" s="439" t="n">
        <f aca="false">H162</f>
        <v>210</v>
      </c>
      <c r="I163" s="153"/>
      <c r="J163" s="153" t="n">
        <f aca="false">H163*I163</f>
        <v>0</v>
      </c>
      <c r="K163" s="151"/>
      <c r="L163" s="297"/>
    </row>
    <row r="164" s="140" customFormat="true" ht="12" hidden="false" customHeight="false" outlineLevel="0" collapsed="false">
      <c r="A164" s="121"/>
      <c r="B164" s="437"/>
      <c r="C164" s="149" t="n">
        <f aca="false">IFERROR(IF(ISNUMBER(H164),IF(ISNUMBER(#REF!),#REF!+1,IF(ISNUMBER(H163),C163+1,C162+1)),""),"")</f>
        <v>180</v>
      </c>
      <c r="D164" s="149"/>
      <c r="E164" s="150"/>
      <c r="F164" s="151" t="s">
        <v>745</v>
      </c>
      <c r="G164" s="324" t="s">
        <v>119</v>
      </c>
      <c r="H164" s="439" t="n">
        <f aca="false">20</f>
        <v>20</v>
      </c>
      <c r="I164" s="153"/>
      <c r="J164" s="153" t="n">
        <f aca="false">H164*I164</f>
        <v>0</v>
      </c>
      <c r="K164" s="151"/>
      <c r="L164" s="297"/>
    </row>
    <row r="165" s="140" customFormat="true" ht="24" hidden="false" customHeight="false" outlineLevel="0" collapsed="false">
      <c r="A165" s="121"/>
      <c r="B165" s="437"/>
      <c r="C165" s="149" t="n">
        <f aca="false">IFERROR(IF(ISNUMBER(H165),IF(ISNUMBER(#REF!),#REF!+1,IF(ISNUMBER(H164),C164+1,C163+1)),""),"")</f>
        <v>181</v>
      </c>
      <c r="D165" s="149"/>
      <c r="E165" s="150"/>
      <c r="F165" s="151" t="s">
        <v>746</v>
      </c>
      <c r="G165" s="324" t="s">
        <v>119</v>
      </c>
      <c r="H165" s="439" t="n">
        <f aca="false">H160-H164</f>
        <v>190</v>
      </c>
      <c r="I165" s="153"/>
      <c r="J165" s="153" t="n">
        <f aca="false">H165*I165</f>
        <v>0</v>
      </c>
      <c r="K165" s="151"/>
      <c r="L165" s="297"/>
    </row>
    <row r="166" s="140" customFormat="true" ht="12" hidden="false" customHeight="false" outlineLevel="0" collapsed="false">
      <c r="A166" s="121"/>
      <c r="B166" s="437"/>
      <c r="C166" s="149" t="n">
        <f aca="false">IFERROR(IF(ISNUMBER(H166),IF(ISNUMBER(#REF!),#REF!+1,IF(ISNUMBER(H165),C165+1,C164+1)),""),"")</f>
        <v>182</v>
      </c>
      <c r="D166" s="149"/>
      <c r="E166" s="150"/>
      <c r="F166" s="151" t="s">
        <v>747</v>
      </c>
      <c r="G166" s="324" t="s">
        <v>748</v>
      </c>
      <c r="H166" s="439" t="n">
        <f aca="false">1200/100*35*1.1</f>
        <v>462</v>
      </c>
      <c r="I166" s="153"/>
      <c r="J166" s="153" t="n">
        <f aca="false">H166*I166</f>
        <v>0</v>
      </c>
      <c r="K166" s="151"/>
      <c r="L166" s="297"/>
    </row>
    <row r="167" s="140" customFormat="true" ht="36" hidden="false" customHeight="false" outlineLevel="0" collapsed="false">
      <c r="A167" s="121"/>
      <c r="B167" s="437"/>
      <c r="C167" s="149" t="n">
        <f aca="false">IFERROR(IF(ISNUMBER(H167),IF(ISNUMBER(#REF!),#REF!+1,IF(ISNUMBER(H166),C166+1,C165+1)),""),"")</f>
        <v>183</v>
      </c>
      <c r="D167" s="149"/>
      <c r="E167" s="150"/>
      <c r="F167" s="151" t="s">
        <v>749</v>
      </c>
      <c r="G167" s="324" t="s">
        <v>430</v>
      </c>
      <c r="H167" s="439" t="n">
        <v>36</v>
      </c>
      <c r="I167" s="153"/>
      <c r="J167" s="153" t="n">
        <f aca="false">H167*I167</f>
        <v>0</v>
      </c>
      <c r="K167" s="151"/>
      <c r="L167" s="297"/>
    </row>
    <row r="168" s="140" customFormat="true" ht="12" hidden="false" customHeight="false" outlineLevel="0" collapsed="false">
      <c r="A168" s="121"/>
      <c r="B168" s="437"/>
      <c r="C168" s="149" t="n">
        <f aca="false">IFERROR(IF(ISNUMBER(H168),IF(ISNUMBER(#REF!),#REF!+1,IF(ISNUMBER(H167),C167+1,C166+1)),""),"")</f>
        <v>184</v>
      </c>
      <c r="D168" s="149"/>
      <c r="E168" s="150"/>
      <c r="F168" s="323" t="s">
        <v>750</v>
      </c>
      <c r="G168" s="324" t="s">
        <v>751</v>
      </c>
      <c r="H168" s="439" t="n">
        <v>2</v>
      </c>
      <c r="I168" s="153"/>
      <c r="J168" s="153" t="n">
        <f aca="false">H168*I168</f>
        <v>0</v>
      </c>
      <c r="K168" s="151"/>
      <c r="L168" s="297"/>
    </row>
    <row r="169" s="140" customFormat="true" ht="12" hidden="false" customHeight="false" outlineLevel="0" collapsed="false">
      <c r="A169" s="121"/>
      <c r="B169" s="437"/>
      <c r="C169" s="149" t="n">
        <f aca="false">IFERROR(IF(ISNUMBER(H169),IF(ISNUMBER(#REF!),#REF!+1,IF(ISNUMBER(H168),C168+1,C167+1)),""),"")</f>
        <v>185</v>
      </c>
      <c r="D169" s="149"/>
      <c r="E169" s="150"/>
      <c r="F169" s="323" t="s">
        <v>752</v>
      </c>
      <c r="G169" s="324" t="s">
        <v>751</v>
      </c>
      <c r="H169" s="439" t="n">
        <v>2</v>
      </c>
      <c r="I169" s="153"/>
      <c r="J169" s="153" t="n">
        <f aca="false">H169*I169</f>
        <v>0</v>
      </c>
      <c r="K169" s="151"/>
      <c r="L169" s="297"/>
    </row>
    <row r="170" s="140" customFormat="true" ht="12" hidden="false" customHeight="false" outlineLevel="0" collapsed="false">
      <c r="A170" s="121"/>
      <c r="B170" s="437"/>
      <c r="C170" s="149" t="n">
        <f aca="false">IFERROR(IF(ISNUMBER(H170),IF(ISNUMBER(#REF!),#REF!+1,IF(ISNUMBER(H169),C169+1,C168+1)),""),"")</f>
        <v>186</v>
      </c>
      <c r="D170" s="149"/>
      <c r="E170" s="150"/>
      <c r="F170" s="323" t="s">
        <v>753</v>
      </c>
      <c r="G170" s="324" t="s">
        <v>751</v>
      </c>
      <c r="H170" s="439" t="n">
        <v>2</v>
      </c>
      <c r="I170" s="153"/>
      <c r="J170" s="153" t="n">
        <f aca="false">H170*I170</f>
        <v>0</v>
      </c>
      <c r="K170" s="151"/>
      <c r="L170" s="297"/>
    </row>
    <row r="171" s="140" customFormat="true" ht="12" hidden="false" customHeight="false" outlineLevel="0" collapsed="false">
      <c r="A171" s="121"/>
      <c r="B171" s="437"/>
      <c r="C171" s="149" t="n">
        <f aca="false">IFERROR(IF(ISNUMBER(H171),IF(ISNUMBER(#REF!),#REF!+1,IF(ISNUMBER(H170),C170+1,C169+1)),""),"")</f>
        <v>187</v>
      </c>
      <c r="D171" s="149"/>
      <c r="E171" s="150"/>
      <c r="F171" s="323" t="s">
        <v>193</v>
      </c>
      <c r="G171" s="324" t="s">
        <v>751</v>
      </c>
      <c r="H171" s="439" t="n">
        <v>2</v>
      </c>
      <c r="I171" s="153"/>
      <c r="J171" s="153" t="n">
        <f aca="false">H171*I171</f>
        <v>0</v>
      </c>
      <c r="K171" s="151"/>
      <c r="L171" s="297"/>
    </row>
    <row r="172" s="140" customFormat="true" ht="12" hidden="false" customHeight="false" outlineLevel="0" collapsed="false">
      <c r="A172" s="121"/>
      <c r="B172" s="437"/>
      <c r="C172" s="149" t="n">
        <f aca="false">IFERROR(IF(ISNUMBER(H172),IF(ISNUMBER(#REF!),#REF!+1,IF(ISNUMBER(H171),C171+1,C170+1)),""),"")</f>
        <v>188</v>
      </c>
      <c r="D172" s="149"/>
      <c r="E172" s="150"/>
      <c r="F172" s="323" t="s">
        <v>465</v>
      </c>
      <c r="G172" s="324" t="s">
        <v>751</v>
      </c>
      <c r="H172" s="439" t="n">
        <v>2</v>
      </c>
      <c r="I172" s="153"/>
      <c r="J172" s="153" t="n">
        <f aca="false">H172*I172</f>
        <v>0</v>
      </c>
      <c r="K172" s="151"/>
      <c r="L172" s="297"/>
    </row>
    <row r="173" s="140" customFormat="true" ht="24" hidden="false" customHeight="false" outlineLevel="0" collapsed="false">
      <c r="A173" s="121"/>
      <c r="B173" s="437"/>
      <c r="C173" s="149" t="n">
        <f aca="false">IFERROR(IF(ISNUMBER(H173),IF(ISNUMBER(#REF!),#REF!+1,IF(ISNUMBER(H172),C172+1,C171+1)),""),"")</f>
        <v>189</v>
      </c>
      <c r="D173" s="149"/>
      <c r="E173" s="150"/>
      <c r="F173" s="323" t="s">
        <v>190</v>
      </c>
      <c r="G173" s="324" t="s">
        <v>751</v>
      </c>
      <c r="H173" s="439" t="n">
        <v>2</v>
      </c>
      <c r="I173" s="153"/>
      <c r="J173" s="153" t="n">
        <f aca="false">H173*I173</f>
        <v>0</v>
      </c>
      <c r="K173" s="151"/>
      <c r="L173" s="297"/>
    </row>
    <row r="174" s="140" customFormat="true" ht="24" hidden="false" customHeight="false" outlineLevel="0" collapsed="false">
      <c r="A174" s="121"/>
      <c r="B174" s="437"/>
      <c r="C174" s="149" t="n">
        <f aca="false">IFERROR(IF(ISNUMBER(H174),IF(ISNUMBER(#REF!),#REF!+1,IF(ISNUMBER(H173),C173+1,C172+1)),""),"")</f>
        <v>190</v>
      </c>
      <c r="D174" s="149"/>
      <c r="E174" s="150"/>
      <c r="F174" s="323" t="s">
        <v>189</v>
      </c>
      <c r="G174" s="324" t="s">
        <v>751</v>
      </c>
      <c r="H174" s="439" t="n">
        <v>2</v>
      </c>
      <c r="I174" s="153"/>
      <c r="J174" s="153" t="n">
        <f aca="false">H174*I174</f>
        <v>0</v>
      </c>
      <c r="K174" s="151"/>
      <c r="L174" s="297"/>
    </row>
    <row r="175" s="140" customFormat="true" ht="12" hidden="false" customHeight="false" outlineLevel="0" collapsed="false">
      <c r="A175" s="121"/>
      <c r="B175" s="437"/>
      <c r="C175" s="149" t="n">
        <f aca="false">IFERROR(IF(ISNUMBER(H175),IF(ISNUMBER(#REF!),#REF!+1,IF(ISNUMBER(H174),C174+1,C173+1)),""),"")</f>
        <v>191</v>
      </c>
      <c r="D175" s="149"/>
      <c r="E175" s="150"/>
      <c r="F175" s="323" t="s">
        <v>754</v>
      </c>
      <c r="G175" s="324" t="s">
        <v>751</v>
      </c>
      <c r="H175" s="439" t="n">
        <v>2</v>
      </c>
      <c r="I175" s="153"/>
      <c r="J175" s="153" t="n">
        <f aca="false">H175*I175</f>
        <v>0</v>
      </c>
      <c r="K175" s="151"/>
      <c r="L175" s="297"/>
    </row>
    <row r="176" s="140" customFormat="true" ht="12" hidden="false" customHeight="false" outlineLevel="0" collapsed="false">
      <c r="A176" s="121"/>
      <c r="B176" s="437"/>
      <c r="C176" s="149" t="n">
        <f aca="false">IFERROR(IF(ISNUMBER(H176),IF(ISNUMBER(#REF!),#REF!+1,IF(ISNUMBER(H175),C175+1,C174+1)),""),"")</f>
        <v>192</v>
      </c>
      <c r="D176" s="149"/>
      <c r="E176" s="150"/>
      <c r="F176" s="323" t="s">
        <v>426</v>
      </c>
      <c r="G176" s="324" t="s">
        <v>260</v>
      </c>
      <c r="H176" s="439" t="n">
        <v>1</v>
      </c>
      <c r="I176" s="153"/>
      <c r="J176" s="153" t="n">
        <f aca="false">H176*I176</f>
        <v>0</v>
      </c>
      <c r="K176" s="151"/>
      <c r="L176" s="297"/>
    </row>
    <row r="177" customFormat="false" ht="12" hidden="false" customHeight="false" outlineLevel="0" collapsed="false">
      <c r="A177" s="121"/>
      <c r="B177" s="364"/>
      <c r="C177" s="458"/>
      <c r="D177" s="458"/>
      <c r="E177" s="458"/>
      <c r="F177" s="458"/>
      <c r="G177" s="458"/>
      <c r="H177" s="458"/>
      <c r="I177" s="458"/>
      <c r="J177" s="458"/>
      <c r="K177" s="366"/>
      <c r="L177" s="367"/>
    </row>
    <row r="178" customFormat="false" ht="12" hidden="false" customHeight="false" outlineLevel="0" collapsed="false">
      <c r="A178" s="121"/>
      <c r="B178" s="121"/>
      <c r="C178" s="459"/>
      <c r="E178" s="460"/>
      <c r="F178" s="349"/>
      <c r="G178" s="461"/>
      <c r="H178" s="455"/>
    </row>
    <row r="179" customFormat="false" ht="12" hidden="false" customHeight="false" outlineLevel="0" collapsed="false">
      <c r="A179" s="121"/>
      <c r="B179" s="121"/>
      <c r="C179" s="459"/>
      <c r="E179" s="460"/>
      <c r="F179" s="349"/>
      <c r="G179" s="461"/>
      <c r="H179" s="455"/>
    </row>
    <row r="180" customFormat="false" ht="11.25" hidden="false" customHeight="false" outlineLevel="0" collapsed="false">
      <c r="C180" s="140"/>
    </row>
    <row r="181" customFormat="false" ht="11.25" hidden="false" customHeight="false" outlineLevel="0" collapsed="false">
      <c r="C181" s="140"/>
    </row>
    <row r="182" customFormat="false" ht="12" hidden="false" customHeight="false" outlineLevel="0" collapsed="false">
      <c r="C182" s="459"/>
    </row>
    <row r="183" customFormat="false" ht="12" hidden="false" customHeight="false" outlineLevel="0" collapsed="false">
      <c r="C183" s="459"/>
    </row>
    <row r="184" customFormat="false" ht="11.25" hidden="false" customHeight="false" outlineLevel="0" collapsed="false">
      <c r="C184" s="140"/>
    </row>
    <row r="185" customFormat="false" ht="11.25" hidden="false" customHeight="false" outlineLevel="0" collapsed="false">
      <c r="C185" s="140"/>
    </row>
    <row r="186" customFormat="false" ht="12" hidden="false" customHeight="false" outlineLevel="0" collapsed="false">
      <c r="C186" s="459"/>
    </row>
    <row r="187" customFormat="false" ht="12" hidden="false" customHeight="false" outlineLevel="0" collapsed="false">
      <c r="C187" s="459"/>
    </row>
    <row r="188" customFormat="false" ht="12" hidden="false" customHeight="false" outlineLevel="0" collapsed="false">
      <c r="C188" s="459"/>
    </row>
    <row r="189" customFormat="false" ht="11.25" hidden="false" customHeight="false" outlineLevel="0" collapsed="false">
      <c r="C189" s="140"/>
    </row>
    <row r="190" customFormat="false" ht="11.25" hidden="false" customHeight="false" outlineLevel="0" collapsed="false">
      <c r="C190" s="140"/>
    </row>
    <row r="191" customFormat="false" ht="12" hidden="false" customHeight="false" outlineLevel="0" collapsed="false">
      <c r="C191" s="459"/>
    </row>
    <row r="192" customFormat="false" ht="12" hidden="false" customHeight="false" outlineLevel="0" collapsed="false">
      <c r="C192" s="459"/>
    </row>
    <row r="193" customFormat="false" ht="11.25" hidden="false" customHeight="false" outlineLevel="0" collapsed="false">
      <c r="C193" s="462"/>
    </row>
    <row r="194" customFormat="false" ht="12" hidden="false" customHeight="false" outlineLevel="0" collapsed="false">
      <c r="C194" s="459"/>
    </row>
    <row r="195" customFormat="false" ht="11.25" hidden="false" customHeight="false" outlineLevel="0" collapsed="false">
      <c r="C195" s="140"/>
    </row>
    <row r="196" customFormat="false" ht="11.25" hidden="false" customHeight="false" outlineLevel="0" collapsed="false">
      <c r="C196" s="140"/>
    </row>
    <row r="197" customFormat="false" ht="12" hidden="false" customHeight="false" outlineLevel="0" collapsed="false">
      <c r="C197" s="459"/>
    </row>
    <row r="198" customFormat="false" ht="12" hidden="false" customHeight="false" outlineLevel="0" collapsed="false">
      <c r="C198" s="459"/>
    </row>
    <row r="199" customFormat="false" ht="11.25" hidden="false" customHeight="false" outlineLevel="0" collapsed="false">
      <c r="C199" s="140"/>
    </row>
    <row r="200" customFormat="false" ht="11.25" hidden="false" customHeight="false" outlineLevel="0" collapsed="false">
      <c r="C200" s="140"/>
    </row>
    <row r="201" customFormat="false" ht="12" hidden="false" customHeight="false" outlineLevel="0" collapsed="false">
      <c r="C201" s="459"/>
    </row>
    <row r="202" customFormat="false" ht="12" hidden="false" customHeight="false" outlineLevel="0" collapsed="false">
      <c r="C202" s="459"/>
    </row>
    <row r="203" customFormat="false" ht="12" hidden="false" customHeight="false" outlineLevel="0" collapsed="false">
      <c r="C203" s="459"/>
    </row>
  </sheetData>
  <autoFilter ref="C19:K20"/>
  <mergeCells count="4">
    <mergeCell ref="E6:H7"/>
    <mergeCell ref="E11:H11"/>
    <mergeCell ref="E16:F16"/>
    <mergeCell ref="E17:F17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463" width="4.29"/>
    <col collapsed="false" customWidth="true" hidden="false" outlineLevel="0" max="2" min="2" style="463" width="14.43"/>
    <col collapsed="false" customWidth="true" hidden="false" outlineLevel="0" max="3" min="3" style="464" width="38.29"/>
    <col collapsed="false" customWidth="true" hidden="false" outlineLevel="0" max="4" min="4" style="463" width="4.57"/>
    <col collapsed="false" customWidth="true" hidden="false" outlineLevel="0" max="5" min="5" style="463" width="10.58"/>
    <col collapsed="false" customWidth="true" hidden="false" outlineLevel="0" max="6" min="6" style="463" width="9.85"/>
    <col collapsed="false" customWidth="true" hidden="false" outlineLevel="0" max="7" min="7" style="463" width="12.71"/>
    <col collapsed="false" customWidth="false" hidden="false" outlineLevel="0" max="1024" min="8" style="463" width="9.13"/>
  </cols>
  <sheetData>
    <row r="1" customFormat="false" ht="15.75" hidden="false" customHeight="false" outlineLevel="0" collapsed="false">
      <c r="A1" s="465" t="s">
        <v>755</v>
      </c>
      <c r="B1" s="465"/>
      <c r="C1" s="465"/>
      <c r="D1" s="465"/>
      <c r="E1" s="465"/>
      <c r="F1" s="465"/>
      <c r="G1" s="465"/>
    </row>
    <row r="2" customFormat="false" ht="24.95" hidden="false" customHeight="true" outlineLevel="0" collapsed="false">
      <c r="A2" s="466" t="s">
        <v>756</v>
      </c>
      <c r="B2" s="467"/>
      <c r="C2" s="468"/>
      <c r="D2" s="468"/>
      <c r="E2" s="468"/>
      <c r="F2" s="468"/>
      <c r="G2" s="468"/>
    </row>
    <row r="3" customFormat="false" ht="24.95" hidden="true" customHeight="true" outlineLevel="0" collapsed="false">
      <c r="A3" s="466" t="s">
        <v>757</v>
      </c>
      <c r="B3" s="467"/>
      <c r="C3" s="468"/>
      <c r="D3" s="468"/>
      <c r="E3" s="468"/>
      <c r="F3" s="468"/>
      <c r="G3" s="468"/>
    </row>
    <row r="4" customFormat="false" ht="24.95" hidden="true" customHeight="true" outlineLevel="0" collapsed="false">
      <c r="A4" s="466" t="s">
        <v>758</v>
      </c>
      <c r="B4" s="467"/>
      <c r="C4" s="468"/>
      <c r="D4" s="468"/>
      <c r="E4" s="468"/>
      <c r="F4" s="468"/>
      <c r="G4" s="468"/>
    </row>
    <row r="5" customFormat="false" ht="12.75" hidden="true" customHeight="false" outlineLevel="0" collapsed="false">
      <c r="B5" s="469"/>
      <c r="C5" s="470"/>
      <c r="D5" s="471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11023622047" footer="0.511805555555556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RTS Stavitel +,  © RTS, a.s.&amp;R&amp;"Arial,Regular"Strana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LibreOffice/7.3.7.2$Linux_X86_64 LibreOffice_project/30$Build-2</Application>
  <AppVersion>15.0000</AppVersion>
  <DocSecurity>0</DocSecurity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Vlastník</dc:creator>
  <dc:description/>
  <dc:language>en-US</dc:language>
  <cp:lastModifiedBy/>
  <cp:lastPrinted>2022-07-11T05:40:06Z</cp:lastPrinted>
  <dcterms:modified xsi:type="dcterms:W3CDTF">2024-12-18T14:49:01Z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