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nt\Desktop\DC MFF UK\02 - Komunikace z VŘ\2025-02-05 - od Kun\"/>
    </mc:Choice>
  </mc:AlternateContent>
  <xr:revisionPtr revIDLastSave="0" documentId="13_ncr:1_{906C1278-5807-41ED-943B-1A15916F31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tavba Celkem" sheetId="13" r:id="rId1"/>
    <sheet name="NN 1E" sheetId="27" r:id="rId2"/>
    <sheet name="SLP 1E" sheetId="19" r:id="rId3"/>
    <sheet name="VZT 1E" sheetId="20" r:id="rId4"/>
    <sheet name="GHZ 1E" sheetId="21" r:id="rId5"/>
    <sheet name="NN 2E" sheetId="24" r:id="rId6"/>
    <sheet name="VZT 2E" sheetId="26" r:id="rId7"/>
    <sheet name="ARS 1E+2E" sheetId="29" r:id="rId8"/>
    <sheet name="VzorPolozky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DAT11">'[1]Personál-mzdy'!#REF!</definedName>
    <definedName name="_DAT15">'[1]Personál-mzdy'!#REF!</definedName>
    <definedName name="_DAT2">'[1]Personál-mzdy'!#REF!</definedName>
    <definedName name="_DAT3">'[1]Personál-mzdy'!#REF!</definedName>
    <definedName name="_DAT4">'[1]Personál-mzdy'!#REF!</definedName>
    <definedName name="_DAT5">'[1]Personál-mzdy'!#REF!</definedName>
    <definedName name="_DAT6">'[1]Personál-mzdy'!#REF!</definedName>
    <definedName name="_DAT8">'[1]Personál-mzdy'!#REF!</definedName>
    <definedName name="_E100000">#REF!</definedName>
    <definedName name="_E17000">#REF!</definedName>
    <definedName name="_E19000">#REF!</definedName>
    <definedName name="_E99999">#REF!</definedName>
    <definedName name="_xlnm._FilterDatabase" localSheetId="1" hidden="1">'NN 1E'!$C$30:$K$149</definedName>
    <definedName name="_xlnm._FilterDatabase" localSheetId="5" hidden="1">'NN 2E'!$C$30:$K$159</definedName>
    <definedName name="_xlnm._FilterDatabase" localSheetId="3" hidden="1">'VZT 1E'!$C$19:$K$105</definedName>
    <definedName name="_xlnm._FilterDatabase" localSheetId="6" hidden="1">'VZT 2E'!$C$19:$K$20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BU22">#REF!,#REF!</definedName>
    <definedName name="_PBU5">#REF!,#REF!,#REF!,#REF!,#REF!,#REF!</definedName>
    <definedName name="_RKS22">#REF!</definedName>
    <definedName name="_RKS5">#REF!,#REF!</definedName>
    <definedName name="a">#REF!</definedName>
    <definedName name="ADKM">#REF!</definedName>
    <definedName name="Adresovatelné_analogové_sensory_a_doplňky_adresovatelného_vedení_ZETFAS">[2]Ceník_EPS!#REF!</definedName>
    <definedName name="Adresovatelné_hlásiče_a_doplňky_adresovatelného_vedení_LOOP_500">'[3]Nabídka_EPS od Zettlera'!#REF!</definedName>
    <definedName name="Adresovatelné_hlásiče_adresovatelného_vedení_LOOP_500__zóna_2_dle_ČSN_60079_14">'[3]Nabídka_EPS od Zettlera'!#REF!</definedName>
    <definedName name="Adresovatelné_hlásiče_adresovatelného_vedení_ZETTLER_Expert__zóna_0__1_a_2_dle_ČSN_EN_60079_14">'[3]Nabídka_EPS od Zettlera'!#REF!</definedName>
    <definedName name="Adresovatelné_interaktivní_senzory_a_doplňky_adresovatelného_vedení">'[3]Nabídka_EPS od Zettlera'!#REF!</definedName>
    <definedName name="afterdetail_rozpocty_rkap" localSheetId="2">'SLP 1E'!$G$68</definedName>
    <definedName name="afterdetail_rozpocty_rkap">#REF!</definedName>
    <definedName name="ahoj">#REF!</definedName>
    <definedName name="Akumulátory">'[3]Nabídka_EPS od Zettlera'!#REF!</definedName>
    <definedName name="AL_obvodový_plášť">'[4]SO 11.1A Výkaz výměr'!#REF!</definedName>
    <definedName name="Analog">#REF!</definedName>
    <definedName name="beforeafterdetail_rozpocty_rozpocty.Poznamka2.1" localSheetId="2">'SLP 1E'!$G$56</definedName>
    <definedName name="beforeafterdetail_rozpocty_rozpocty.Poznamka2.1">#REF!</definedName>
    <definedName name="bghrerr">#REF!</definedName>
    <definedName name="bhvfdgvf">#REF!</definedName>
    <definedName name="body_lua_dph" localSheetId="2">'SLP 1E'!$G$45</definedName>
    <definedName name="body_lua_dph">#REF!</definedName>
    <definedName name="body_lua_rekap" localSheetId="2">'SLP 1E'!$G$51</definedName>
    <definedName name="body_lua_rekap">#REF!</definedName>
    <definedName name="body_lua_rozpocty" localSheetId="2">'SLP 1E'!#REF!</definedName>
    <definedName name="body_lua_rozpocty">#REF!</definedName>
    <definedName name="body_rozpocty_rkap" localSheetId="2">'SLP 1E'!$G$64</definedName>
    <definedName name="body_rozpocty_rkap">#REF!</definedName>
    <definedName name="body_rozpocty_rozpocty.Poznamka2" localSheetId="2">'SLP 1E'!$G$55</definedName>
    <definedName name="body_rozpocty_rozpocty.Poznamka2">#REF!</definedName>
    <definedName name="body_rozpocty_rpolozky" localSheetId="2">'SLP 1E'!$G$67</definedName>
    <definedName name="body_rozpocty_rpolozky">#REF!</definedName>
    <definedName name="body_rozpocty_rpolozky.Poznamka2" localSheetId="2">'SLP 1E'!$G$70</definedName>
    <definedName name="body_rozpocty_rpolozky.Poznamka2">#REF!</definedName>
    <definedName name="body_rozpocty_seznam" localSheetId="2">'SLP 1E'!$G$40</definedName>
    <definedName name="body_rozpocty_seznam">#REF!</definedName>
    <definedName name="Celestica">#REF!</definedName>
    <definedName name="celkrozp">#REF!</definedName>
    <definedName name="CENA_CELKEM">#REF!</definedName>
    <definedName name="CENA_CELKEM_FIX">#REF!</definedName>
    <definedName name="Cena_dokumentace">#REF!</definedName>
    <definedName name="CENA_FIX_WIEN">#REF!</definedName>
    <definedName name="Cnadpis">#REF!</definedName>
    <definedName name="costs">[5]Sheet2!$A$2:$B$21</definedName>
    <definedName name="currency">#REF!</definedName>
    <definedName name="Database">#REF!</definedName>
    <definedName name="DATxxx">'[1]Personál-mzdy'!#REF!</definedName>
    <definedName name="dfdaf">#REF!</definedName>
    <definedName name="DKGJSDGS">#REF!</definedName>
    <definedName name="dsfbhbg">#REF!</definedName>
    <definedName name="E10000000">#REF!</definedName>
    <definedName name="exter1">#REF!</definedName>
    <definedName name="Externí_jednotky_a_prvky_sítě_VESDAnet">'[3]Nabídka_EPS od Zettlera'!#REF!</definedName>
    <definedName name="Externí_tabla_obsluhy">'[3]Nabídka_EPS od Zettlera'!#REF!</definedName>
    <definedName name="Hlásiče_a_příslušenství_do_prostředí_s_nebezpečím_výbuchu">'[3]Nabídka_EPS od Zettlera'!#REF!</definedName>
    <definedName name="hovno">#REF!</definedName>
    <definedName name="I_AIM">'[6]výpočet kruhu'!$H$40</definedName>
    <definedName name="I_IM4">'[6]výpočet kruhu'!$J$40</definedName>
    <definedName name="I_IOM">'[6]výpočet kruhu'!$K$40</definedName>
    <definedName name="I_LED">'[6]výpočet kruhu'!$O$40</definedName>
    <definedName name="I_MCP">'[6]výpočet kruhu'!$F$40</definedName>
    <definedName name="I_MOD">'[6]výpočet kruhu'!$N$40</definedName>
    <definedName name="I_OI2">'[6]výpočet kruhu'!$G$40</definedName>
    <definedName name="I_R4">'[6]výpočet kruhu'!$I$40</definedName>
    <definedName name="I_RGW">'[6]výpočet kruhu'!$L$40</definedName>
    <definedName name="I_RSD">'[6]výpočet kruhu'!$M$40</definedName>
    <definedName name="I_SSD">'[6]výpočet kruhu'!$D$40</definedName>
    <definedName name="I_STD">'[6]výpočet kruhu'!$B$40</definedName>
    <definedName name="I_UTD">'[6]výpočet kruhu'!$E$40</definedName>
    <definedName name="IntegralC">'[7]cenová nabídka'!$D$53:$D$56,'[7]cenová nabídka'!$D$58</definedName>
    <definedName name="inter1">#REF!</definedName>
    <definedName name="Izolace_akustické">'[4]SO 11.1A Výkaz výměr'!#REF!</definedName>
    <definedName name="Izolace_proti_vodě">'[4]SO 11.1A Výkaz výměr'!#REF!</definedName>
    <definedName name="JČ22">#REF!</definedName>
    <definedName name="JČ5">#REF!,#REF!,#REF!</definedName>
    <definedName name="jzzuggt">#REF!</definedName>
    <definedName name="Komunikace">'[4]SO 11.1A Výkaz výměr'!#REF!</definedName>
    <definedName name="Konfigurační_a_modelovací_SW_a_příslušenství_VESDA">'[3]Nabídka_EPS od Zettlera'!#REF!</definedName>
    <definedName name="Konstrukce_klempířské">'[4]SO 11.1A Výkaz výměr'!#REF!</definedName>
    <definedName name="Konstrukce_tesařské">'[8]SO 51.4 Výkaz výměr'!#REF!</definedName>
    <definedName name="Konstrukce_truhlářské">'[4]SO 11.1A Výkaz výměr'!#REF!</definedName>
    <definedName name="Konvenční_a_diagnostické_hlásiče_a_doplňky">'[3]Nabídka_EPS od Zettlera'!#REF!</definedName>
    <definedName name="Kouřové_nasávací_hlásiče_VESDA_LaserPLUS">'[3]Nabídka_EPS od Zettlera'!#REF!</definedName>
    <definedName name="Kovové_stavební_doplňkové_konstrukce">'[4]SO 11.1A Výkaz výměr'!#REF!</definedName>
    <definedName name="_xlnm.Criteria">#REF!</definedName>
    <definedName name="KSDK">'[8]SO 51.4 Výkaz výměr'!#REF!</definedName>
    <definedName name="Malby__tapety__nátěry__nástřiky">'[4]SO 11.1A Výkaz výměr'!#REF!</definedName>
    <definedName name="MDKM">#REF!</definedName>
    <definedName name="Monolog">#REF!</definedName>
    <definedName name="Montážní_a_zkušební_zařízení">'[3]Nabídka_EPS od Zettlera'!#REF!</definedName>
    <definedName name="mts">#REF!</definedName>
    <definedName name="Nadpis">#REF!</definedName>
    <definedName name="Náhradní_díly">'[3]Nabídka_EPS od Zettlera'!#REF!</definedName>
    <definedName name="Nasávací_hlásiče">'[3]Nabídka_EPS od Zettlera'!#REF!</definedName>
    <definedName name="Nasávací_potrubí___trubky_a_fitinky_systému_VESDA">'[3]Nabídka_EPS od Zettlera'!#REF!</definedName>
    <definedName name="_xlnm.Print_Titles" localSheetId="1">'NN 1E'!$21:$21</definedName>
    <definedName name="_xlnm.Print_Titles" localSheetId="5">'NN 2E'!$21:$21</definedName>
    <definedName name="_xlnm.Print_Titles" localSheetId="3">'VZT 1E'!$19:$19</definedName>
    <definedName name="_xlnm.Print_Titles" localSheetId="6">'VZT 2E'!$19:$19</definedName>
    <definedName name="Neadresovatelné_hlásiče__zóna_1_a_2_dle_ČSN_60079_14">'[3]Nabídka_EPS od Zettlera'!#REF!</definedName>
    <definedName name="obch_sleva">#REF!</definedName>
    <definedName name="Obklady_keramické">'[4]SO 11.1A Výkaz výměr'!#REF!</definedName>
    <definedName name="_xlnm.Print_Area" localSheetId="4">'GHZ 1E'!$A$1:$I$57</definedName>
    <definedName name="_xlnm.Print_Area" localSheetId="1">'NN 1E'!#REF!,'NN 1E'!#REF!,'NN 1E'!$C$5:$K$149</definedName>
    <definedName name="_xlnm.Print_Area" localSheetId="5">'NN 2E'!#REF!,'NN 2E'!#REF!,'NN 2E'!$C$5:$K$159</definedName>
    <definedName name="_xlnm.Print_Area" localSheetId="6">'VZT 2E'!$B$3:$L$195</definedName>
    <definedName name="Obslužné_pole_požární_ochrany_a_klíčový_trezor_požární_ochrany">'[3]Nabídka_EPS od Zettlera'!#REF!</definedName>
    <definedName name="Ostatní_materiál">'[3]Nabídka_EPS od Zettlera'!#REF!</definedName>
    <definedName name="Ostatní_výrobky">'[8]SO 51.4 Výkaz výměr'!#REF!</definedName>
    <definedName name="Panely_a_desky">'[3]Nabídka_EPS od Zettlera'!#REF!</definedName>
    <definedName name="Pocet_Integral">#REF!</definedName>
    <definedName name="Podhl">'[8]SO 51.4 Výkaz výměr'!#REF!</definedName>
    <definedName name="Podhledy">'[4]SO 11.1A Výkaz výměr'!#REF!</definedName>
    <definedName name="pokusAAAA">#REF!</definedName>
    <definedName name="pokusadres">#REF!</definedName>
    <definedName name="položka_A1">#REF!</definedName>
    <definedName name="pom">'[9]PS-dodávky'!#REF!</definedName>
    <definedName name="pom_výp_zač">#REF!</definedName>
    <definedName name="pom_výpočty">#REF!</definedName>
    <definedName name="prep_schem">#REF!</definedName>
    <definedName name="price_details">#REF!</definedName>
    <definedName name="price_table">#REF!</definedName>
    <definedName name="Print_Area">#REF!</definedName>
    <definedName name="Příslušenství_a_doplňky_ústředen_a_externích_tabel_systému_ZETTLER_Expert">'[3]Nabídka_EPS od Zettlera'!#REF!</definedName>
    <definedName name="Příslušenství_hlásičů__LOOP_500">'[3]Nabídka_EPS od Zettlera'!#REF!</definedName>
    <definedName name="Příslušenství_senzorů__ZETTLER_Expert">'[3]Nabídka_EPS od Zettlera'!#REF!</definedName>
    <definedName name="REKAPITULACE">'[4]SO 11.1A Výkaz výměr'!#REF!</definedName>
    <definedName name="Restricted">#REF!</definedName>
    <definedName name="Rown">'[6]výpočet kruhu'!$N$42</definedName>
    <definedName name="rozvržení_rozp">#REF!</definedName>
    <definedName name="Rt_AIM">'[6]výpočet kruhu'!$H$42</definedName>
    <definedName name="Rt_IM4">'[6]výpočet kruhu'!$J$42</definedName>
    <definedName name="Rt_IOM">'[6]výpočet kruhu'!$K$42</definedName>
    <definedName name="Rt_MCP">'[6]výpočet kruhu'!$F$42</definedName>
    <definedName name="Rt_OI3">'[6]výpočet kruhu'!$G$42</definedName>
    <definedName name="Rt_R4">'[6]výpočet kruhu'!$I$42</definedName>
    <definedName name="Rt_RGW">'[6]výpočet kruhu'!$L$42</definedName>
    <definedName name="Rt_SSD">'[6]výpočet kruhu'!$D$42</definedName>
    <definedName name="Rt_STD">'[6]výpočet kruhu'!$B$42</definedName>
    <definedName name="Rt_UTD">'[6]výpočet kruhu'!$E$42</definedName>
    <definedName name="Sádrokartonové_konstrukce">'[4]SO 11.1A Výkaz výměr'!#REF!</definedName>
    <definedName name="Servisní_nástroje">'[3]Nabídka_EPS od Zettlera'!#REF!</definedName>
    <definedName name="Signalizační_zařízení">'[3]Nabídka_EPS od Zettlera'!#REF!</definedName>
    <definedName name="SORT">#REF!</definedName>
    <definedName name="sorti">[10]Schrack!$G$15:$G$121</definedName>
    <definedName name="ssss">#REF!</definedName>
    <definedName name="STADT22">#REF!</definedName>
    <definedName name="STADT5">#REF!</definedName>
    <definedName name="start">#REF!</definedName>
    <definedName name="start_poz" localSheetId="2">'SLP 1E'!$H$2</definedName>
    <definedName name="start_poz">#REF!</definedName>
    <definedName name="subslevy">#REF!</definedName>
    <definedName name="sum_lua_dph" localSheetId="2">'SLP 1E'!#REF!</definedName>
    <definedName name="sum_lua_dph">#REF!</definedName>
    <definedName name="sum_lua_hlavy" localSheetId="2">'SLP 1E'!$G$52</definedName>
    <definedName name="sum_lua_hlavy">#REF!</definedName>
    <definedName name="sum_rozpocty_rkap" localSheetId="2">'SLP 1E'!$G$71</definedName>
    <definedName name="sum_rozpocty_rkap">#REF!</definedName>
    <definedName name="sum_rozpocty_seznam" localSheetId="2">'SLP 1E'!#REF!</definedName>
    <definedName name="sum_rozpocty_seznam">#REF!</definedName>
    <definedName name="sum_rozpocty_suma" localSheetId="2">'SLP 1E'!$G$46</definedName>
    <definedName name="sum_rozpocty_suma">#REF!</definedName>
    <definedName name="sumpok">#REF!</definedName>
    <definedName name="supp">#REF!</definedName>
    <definedName name="Systém_LOOP_500">'[3]Nabídka_EPS od Zettlera'!#REF!</definedName>
    <definedName name="Systém_ZETTLER_Expert">'[3]Nabídka_EPS od Zettlera'!#REF!</definedName>
    <definedName name="Tiskoviny">'[3]Nabídka_EPS od Zettlera'!#REF!</definedName>
    <definedName name="Tlacitka_EX">[11]Integral!$D$206:$D$209,[11]Integral!$D$216:$D$219</definedName>
    <definedName name="top_lua_dph" localSheetId="2">'SLP 1E'!#REF!</definedName>
    <definedName name="top_lua_dph">#REF!</definedName>
    <definedName name="top_lua_hlavy" localSheetId="2">'SLP 1E'!$G$49</definedName>
    <definedName name="top_lua_hlavy">#REF!</definedName>
    <definedName name="top_rozpocty_rkap" localSheetId="2">'SLP 1E'!$G$62</definedName>
    <definedName name="top_rozpocty_rkap">#REF!</definedName>
    <definedName name="top_rozpocty_seznam" localSheetId="2">'SLP 1E'!$G$37</definedName>
    <definedName name="top_rozpocty_seznam">#REF!</definedName>
    <definedName name="Ústředna_LOOP_500___adresovatelný_systém_s_diagnostickými_hlásiči_požáru">'[3]Nabídka_EPS od Zettlera'!#REF!</definedName>
    <definedName name="Ústředna_PRECEPT___neadresovatelný_systém_EPS">'[3]Nabídka_EPS od Zettlera'!#REF!</definedName>
    <definedName name="Ústředna_ZETTLER_Expert___adresovatelný_analogový_systém_EPS">'[3]Nabídka_EPS od Zettlera'!#REF!</definedName>
    <definedName name="Ústředny">'[3]Nabídka_EPS od Zettlera'!#REF!</definedName>
    <definedName name="Vodorovné_konstrukce">'[8]SO 51.4 Výkaz výměr'!#REF!</definedName>
    <definedName name="výpočty">#REF!</definedName>
    <definedName name="vystup">#REF!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_B7E7C763_C459_487D_8ABA_5CFDDFBD5A84_.wvu.Cols" localSheetId="0" hidden="1">'Stavba Celkem'!$A:$A</definedName>
    <definedName name="Z_B7E7C763_C459_487D_8ABA_5CFDDFBD5A84_.wvu.PrintArea" localSheetId="0" hidden="1">'Stavba Celkem'!$B$1:$J$29</definedName>
    <definedName name="zahrnsazby">#REF!</definedName>
    <definedName name="zahrnslevy">#REF!</definedName>
    <definedName name="Základy">'[8]SO 51.4 Výkaz výměr'!#REF!</definedName>
    <definedName name="Zdroje">'[3]Nabídka_EPS od Zettlera'!#REF!</definedName>
    <definedName name="Zdroje_externí">'[3]Nabídka_EPS od Zettlera'!#REF!</definedName>
    <definedName name="Zemní_práce">'[8]SO 51.4 Výkaz výměr'!#REF!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48" i="29" l="1"/>
  <c r="BI48" i="29"/>
  <c r="BH48" i="29"/>
  <c r="BG48" i="29"/>
  <c r="BF48" i="29"/>
  <c r="T48" i="29"/>
  <c r="R48" i="29"/>
  <c r="P48" i="29"/>
  <c r="J48" i="29"/>
  <c r="BE48" i="29" s="1"/>
  <c r="J27" i="29"/>
  <c r="BE27" i="29" s="1"/>
  <c r="P27" i="29"/>
  <c r="R27" i="29"/>
  <c r="T27" i="29"/>
  <c r="BF27" i="29"/>
  <c r="BG27" i="29"/>
  <c r="BH27" i="29"/>
  <c r="BI27" i="29"/>
  <c r="BK27" i="29"/>
  <c r="J28" i="29"/>
  <c r="BE28" i="29" s="1"/>
  <c r="P28" i="29"/>
  <c r="R28" i="29"/>
  <c r="T28" i="29"/>
  <c r="BF28" i="29"/>
  <c r="BG28" i="29"/>
  <c r="BH28" i="29"/>
  <c r="BI28" i="29"/>
  <c r="BK28" i="29"/>
  <c r="J31" i="29"/>
  <c r="BE31" i="29" s="1"/>
  <c r="P31" i="29"/>
  <c r="R31" i="29"/>
  <c r="T31" i="29"/>
  <c r="BF31" i="29"/>
  <c r="BG31" i="29"/>
  <c r="BH31" i="29"/>
  <c r="BI31" i="29"/>
  <c r="BK31" i="29"/>
  <c r="J33" i="29"/>
  <c r="BE33" i="29" s="1"/>
  <c r="P33" i="29"/>
  <c r="R33" i="29"/>
  <c r="T33" i="29"/>
  <c r="BF33" i="29"/>
  <c r="BG33" i="29"/>
  <c r="BH33" i="29"/>
  <c r="BI33" i="29"/>
  <c r="BK33" i="29"/>
  <c r="P26" i="29" l="1"/>
  <c r="BK26" i="29"/>
  <c r="J26" i="29" s="1"/>
  <c r="T26" i="29"/>
  <c r="R26" i="29"/>
  <c r="F539" i="19" l="1"/>
  <c r="F540" i="19" s="1"/>
  <c r="F507" i="19" s="1"/>
  <c r="R47" i="29"/>
  <c r="R46" i="29" s="1"/>
  <c r="R49" i="29"/>
  <c r="P49" i="29"/>
  <c r="P47" i="29"/>
  <c r="P46" i="29" s="1"/>
  <c r="BK49" i="29"/>
  <c r="BI49" i="29"/>
  <c r="BH49" i="29"/>
  <c r="BG49" i="29"/>
  <c r="BF49" i="29"/>
  <c r="T49" i="29"/>
  <c r="J49" i="29"/>
  <c r="BE49" i="29" s="1"/>
  <c r="BK56" i="29"/>
  <c r="BK55" i="29" s="1"/>
  <c r="J55" i="29" s="1"/>
  <c r="BI56" i="29"/>
  <c r="BH56" i="29"/>
  <c r="BG56" i="29"/>
  <c r="BF56" i="29"/>
  <c r="T56" i="29"/>
  <c r="T55" i="29" s="1"/>
  <c r="R56" i="29"/>
  <c r="R55" i="29" s="1"/>
  <c r="P56" i="29"/>
  <c r="P55" i="29" s="1"/>
  <c r="J56" i="29"/>
  <c r="BE56" i="29" s="1"/>
  <c r="BK53" i="29"/>
  <c r="BK52" i="29" s="1"/>
  <c r="J52" i="29" s="1"/>
  <c r="BI53" i="29"/>
  <c r="BH53" i="29"/>
  <c r="BG53" i="29"/>
  <c r="BF53" i="29"/>
  <c r="T53" i="29"/>
  <c r="T52" i="29" s="1"/>
  <c r="R53" i="29"/>
  <c r="R52" i="29" s="1"/>
  <c r="P53" i="29"/>
  <c r="P52" i="29" s="1"/>
  <c r="J53" i="29"/>
  <c r="BE53" i="29" s="1"/>
  <c r="BK51" i="29"/>
  <c r="BK50" i="29" s="1"/>
  <c r="J50" i="29" s="1"/>
  <c r="BI51" i="29"/>
  <c r="BH51" i="29"/>
  <c r="BG51" i="29"/>
  <c r="BF51" i="29"/>
  <c r="T51" i="29"/>
  <c r="T50" i="29" s="1"/>
  <c r="R51" i="29"/>
  <c r="R50" i="29" s="1"/>
  <c r="P51" i="29"/>
  <c r="P50" i="29" s="1"/>
  <c r="J51" i="29"/>
  <c r="BE51" i="29" s="1"/>
  <c r="BK47" i="29"/>
  <c r="BI47" i="29"/>
  <c r="BH47" i="29"/>
  <c r="BG47" i="29"/>
  <c r="BF47" i="29"/>
  <c r="T47" i="29"/>
  <c r="T46" i="29" s="1"/>
  <c r="J47" i="29"/>
  <c r="BE47" i="29" s="1"/>
  <c r="BK44" i="29"/>
  <c r="BI44" i="29"/>
  <c r="BH44" i="29"/>
  <c r="BG44" i="29"/>
  <c r="BF44" i="29"/>
  <c r="T44" i="29"/>
  <c r="R44" i="29"/>
  <c r="P44" i="29"/>
  <c r="J44" i="29"/>
  <c r="BE44" i="29" s="1"/>
  <c r="BK42" i="29"/>
  <c r="BI42" i="29"/>
  <c r="BH42" i="29"/>
  <c r="BG42" i="29"/>
  <c r="BF42" i="29"/>
  <c r="T42" i="29"/>
  <c r="R42" i="29"/>
  <c r="P42" i="29"/>
  <c r="J42" i="29"/>
  <c r="BE42" i="29" s="1"/>
  <c r="BK41" i="29"/>
  <c r="BI41" i="29"/>
  <c r="BH41" i="29"/>
  <c r="BG41" i="29"/>
  <c r="BF41" i="29"/>
  <c r="T41" i="29"/>
  <c r="R41" i="29"/>
  <c r="P41" i="29"/>
  <c r="J41" i="29"/>
  <c r="BE41" i="29" s="1"/>
  <c r="BK40" i="29"/>
  <c r="BI40" i="29"/>
  <c r="BH40" i="29"/>
  <c r="BG40" i="29"/>
  <c r="BF40" i="29"/>
  <c r="T40" i="29"/>
  <c r="R40" i="29"/>
  <c r="P40" i="29"/>
  <c r="J40" i="29"/>
  <c r="BE40" i="29" s="1"/>
  <c r="BK39" i="29"/>
  <c r="BI39" i="29"/>
  <c r="BH39" i="29"/>
  <c r="BG39" i="29"/>
  <c r="BF39" i="29"/>
  <c r="T39" i="29"/>
  <c r="R39" i="29"/>
  <c r="P39" i="29"/>
  <c r="J39" i="29"/>
  <c r="BE39" i="29" s="1"/>
  <c r="BK36" i="29"/>
  <c r="BI36" i="29"/>
  <c r="BH36" i="29"/>
  <c r="BG36" i="29"/>
  <c r="BF36" i="29"/>
  <c r="T36" i="29"/>
  <c r="R36" i="29"/>
  <c r="P36" i="29"/>
  <c r="J36" i="29"/>
  <c r="BE36" i="29" s="1"/>
  <c r="BK24" i="29"/>
  <c r="BI24" i="29"/>
  <c r="BH24" i="29"/>
  <c r="BG24" i="29"/>
  <c r="BF24" i="29"/>
  <c r="T24" i="29"/>
  <c r="R24" i="29"/>
  <c r="P24" i="29"/>
  <c r="J24" i="29"/>
  <c r="BE24" i="29" s="1"/>
  <c r="BK46" i="29" l="1"/>
  <c r="BK45" i="29"/>
  <c r="J45" i="29" s="1"/>
  <c r="P45" i="29"/>
  <c r="R45" i="29"/>
  <c r="T45" i="29"/>
  <c r="P35" i="29"/>
  <c r="BK35" i="29"/>
  <c r="BK38" i="29"/>
  <c r="J38" i="29" s="1"/>
  <c r="P38" i="29"/>
  <c r="P23" i="29"/>
  <c r="R23" i="29"/>
  <c r="R35" i="29"/>
  <c r="T35" i="29"/>
  <c r="BK23" i="29"/>
  <c r="T38" i="29"/>
  <c r="T23" i="29"/>
  <c r="R38" i="29"/>
  <c r="J35" i="29" l="1"/>
  <c r="BK34" i="29"/>
  <c r="J34" i="29" s="1"/>
  <c r="J23" i="29"/>
  <c r="BK22" i="29"/>
  <c r="J46" i="29"/>
  <c r="T22" i="29"/>
  <c r="R22" i="29"/>
  <c r="P34" i="29"/>
  <c r="P22" i="29"/>
  <c r="T34" i="29"/>
  <c r="R34" i="29"/>
  <c r="BK21" i="29" l="1"/>
  <c r="J21" i="29" s="1"/>
  <c r="F58" i="13" s="1"/>
  <c r="T21" i="29"/>
  <c r="R21" i="29"/>
  <c r="J22" i="29"/>
  <c r="P21" i="29"/>
  <c r="C74" i="26"/>
  <c r="C75" i="26" s="1"/>
  <c r="C76" i="26" s="1"/>
  <c r="C77" i="26" s="1"/>
  <c r="C78" i="26" s="1"/>
  <c r="C79" i="26" s="1"/>
  <c r="C80" i="26" s="1"/>
  <c r="C81" i="26" s="1"/>
  <c r="C82" i="26" s="1"/>
  <c r="C83" i="26" s="1"/>
  <c r="C84" i="26" s="1"/>
  <c r="C85" i="26" s="1"/>
  <c r="C86" i="26" s="1"/>
  <c r="C87" i="26" s="1"/>
  <c r="C88" i="26" s="1"/>
  <c r="C89" i="26" s="1"/>
  <c r="C90" i="26" s="1"/>
  <c r="C91" i="26" s="1"/>
  <c r="J89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8" i="26"/>
  <c r="J87" i="26"/>
  <c r="J90" i="26"/>
  <c r="J91" i="26"/>
  <c r="J71" i="26"/>
  <c r="H68" i="26"/>
  <c r="J68" i="26" s="1"/>
  <c r="C70" i="26"/>
  <c r="C69" i="26"/>
  <c r="J35" i="20"/>
  <c r="C29" i="20"/>
  <c r="C30" i="20" s="1"/>
  <c r="C31" i="20" s="1"/>
  <c r="C32" i="20" s="1"/>
  <c r="C33" i="20" s="1"/>
  <c r="C34" i="20" s="1"/>
  <c r="C35" i="20" s="1"/>
  <c r="J30" i="20"/>
  <c r="J27" i="20"/>
  <c r="J29" i="20"/>
  <c r="J34" i="20"/>
  <c r="J33" i="20"/>
  <c r="J32" i="20"/>
  <c r="J31" i="20"/>
  <c r="J28" i="20"/>
  <c r="J141" i="26"/>
  <c r="J140" i="26"/>
  <c r="F585" i="19" l="1"/>
  <c r="F586" i="19" s="1"/>
  <c r="F554" i="19" s="1"/>
  <c r="J160" i="24"/>
  <c r="J157" i="24"/>
  <c r="J130" i="24"/>
  <c r="J129" i="24"/>
  <c r="J128" i="24"/>
  <c r="J127" i="24"/>
  <c r="J126" i="24"/>
  <c r="J90" i="24"/>
  <c r="J67" i="24"/>
  <c r="J49" i="24"/>
  <c r="J147" i="27"/>
  <c r="J146" i="27"/>
  <c r="J145" i="27"/>
  <c r="J144" i="27"/>
  <c r="J143" i="27"/>
  <c r="J142" i="27"/>
  <c r="J141" i="27"/>
  <c r="J140" i="27"/>
  <c r="J139" i="27"/>
  <c r="J138" i="27"/>
  <c r="J131" i="27"/>
  <c r="J128" i="27"/>
  <c r="J127" i="27"/>
  <c r="J124" i="27"/>
  <c r="J123" i="27"/>
  <c r="J122" i="27"/>
  <c r="J121" i="27"/>
  <c r="J120" i="27"/>
  <c r="J119" i="27"/>
  <c r="J118" i="27"/>
  <c r="J117" i="27"/>
  <c r="J116" i="27"/>
  <c r="J115" i="27"/>
  <c r="J114" i="27"/>
  <c r="J113" i="27"/>
  <c r="J112" i="27"/>
  <c r="J111" i="27"/>
  <c r="J110" i="27"/>
  <c r="J109" i="27"/>
  <c r="J108" i="27"/>
  <c r="J107" i="27"/>
  <c r="J106" i="27"/>
  <c r="J103" i="27"/>
  <c r="J102" i="27"/>
  <c r="J101" i="27"/>
  <c r="J99" i="27"/>
  <c r="J90" i="27"/>
  <c r="J89" i="27"/>
  <c r="J85" i="27"/>
  <c r="J84" i="27"/>
  <c r="J80" i="27"/>
  <c r="J79" i="27"/>
  <c r="J75" i="27"/>
  <c r="J72" i="27"/>
  <c r="J71" i="27"/>
  <c r="J67" i="27"/>
  <c r="J65" i="27"/>
  <c r="J58" i="27"/>
  <c r="J57" i="27"/>
  <c r="J56" i="27"/>
  <c r="J55" i="27"/>
  <c r="J54" i="27"/>
  <c r="J53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F595" i="19"/>
  <c r="F594" i="19"/>
  <c r="F593" i="19"/>
  <c r="F592" i="19"/>
  <c r="F591" i="19"/>
  <c r="F596" i="19" s="1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80" i="19" s="1"/>
  <c r="F545" i="19"/>
  <c r="F546" i="19" s="1"/>
  <c r="F508" i="19" s="1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495" i="19"/>
  <c r="F496" i="19" s="1"/>
  <c r="F438" i="19" s="1"/>
  <c r="F489" i="19"/>
  <c r="F488" i="19"/>
  <c r="F490" i="19" s="1"/>
  <c r="F482" i="19"/>
  <c r="F481" i="19"/>
  <c r="F483" i="19" s="1"/>
  <c r="F475" i="19"/>
  <c r="F469" i="19"/>
  <c r="F468" i="19"/>
  <c r="F467" i="19"/>
  <c r="F466" i="19"/>
  <c r="F465" i="19"/>
  <c r="F464" i="19"/>
  <c r="F463" i="19"/>
  <c r="F470" i="19" s="1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58" i="19" s="1"/>
  <c r="F422" i="19"/>
  <c r="F423" i="19" s="1"/>
  <c r="F347" i="19" s="1"/>
  <c r="F416" i="19"/>
  <c r="F415" i="19"/>
  <c r="F417" i="19" s="1"/>
  <c r="F409" i="19"/>
  <c r="F408" i="19"/>
  <c r="F407" i="19"/>
  <c r="F410" i="19" s="1"/>
  <c r="F401" i="19"/>
  <c r="F402" i="19" s="1"/>
  <c r="F344" i="19" s="1"/>
  <c r="F395" i="19"/>
  <c r="F396" i="19" s="1"/>
  <c r="F343" i="19" s="1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90" i="19" s="1"/>
  <c r="F368" i="19"/>
  <c r="F367" i="19"/>
  <c r="F366" i="19"/>
  <c r="F364" i="19"/>
  <c r="F363" i="19"/>
  <c r="F362" i="19"/>
  <c r="F361" i="19"/>
  <c r="F360" i="19"/>
  <c r="F359" i="19"/>
  <c r="F358" i="19"/>
  <c r="F357" i="19"/>
  <c r="F356" i="19"/>
  <c r="F355" i="19"/>
  <c r="F369" i="19" s="1"/>
  <c r="F330" i="19"/>
  <c r="F324" i="19"/>
  <c r="F323" i="19"/>
  <c r="F322" i="19"/>
  <c r="F321" i="19"/>
  <c r="F325" i="19" s="1"/>
  <c r="F315" i="19"/>
  <c r="F309" i="19"/>
  <c r="F308" i="19"/>
  <c r="F307" i="19"/>
  <c r="F306" i="19"/>
  <c r="F305" i="19"/>
  <c r="F310" i="19" s="1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69" i="19"/>
  <c r="F270" i="19" s="1"/>
  <c r="F223" i="19" s="1"/>
  <c r="F263" i="19"/>
  <c r="F262" i="19"/>
  <c r="F261" i="19"/>
  <c r="F260" i="19"/>
  <c r="F264" i="19" s="1"/>
  <c r="F254" i="19"/>
  <c r="F248" i="19"/>
  <c r="F247" i="19"/>
  <c r="F246" i="19"/>
  <c r="F245" i="19"/>
  <c r="F242" i="19"/>
  <c r="F240" i="19"/>
  <c r="F239" i="19"/>
  <c r="F238" i="19"/>
  <c r="F237" i="19"/>
  <c r="F236" i="19"/>
  <c r="F235" i="19"/>
  <c r="F234" i="19"/>
  <c r="F233" i="19"/>
  <c r="F232" i="19"/>
  <c r="F231" i="19"/>
  <c r="F249" i="19" s="1"/>
  <c r="F211" i="19"/>
  <c r="F205" i="19"/>
  <c r="F204" i="19"/>
  <c r="F206" i="19" s="1"/>
  <c r="F198" i="19"/>
  <c r="F197" i="19"/>
  <c r="F196" i="19"/>
  <c r="F195" i="19"/>
  <c r="F199" i="19" s="1"/>
  <c r="F189" i="19"/>
  <c r="F188" i="19"/>
  <c r="F187" i="19"/>
  <c r="F186" i="19"/>
  <c r="F190" i="19" s="1"/>
  <c r="F180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75" i="19" s="1"/>
  <c r="F152" i="19"/>
  <c r="F151" i="19"/>
  <c r="F149" i="19"/>
  <c r="F148" i="19"/>
  <c r="F147" i="19"/>
  <c r="F146" i="19"/>
  <c r="F144" i="19"/>
  <c r="F153" i="19" s="1"/>
  <c r="F119" i="19"/>
  <c r="F112" i="19"/>
  <c r="F113" i="19" s="1"/>
  <c r="F60" i="19" s="1"/>
  <c r="F106" i="19"/>
  <c r="F105" i="19"/>
  <c r="F104" i="19"/>
  <c r="F107" i="19" s="1"/>
  <c r="F98" i="19"/>
  <c r="F92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87" i="19" s="1"/>
  <c r="J100" i="20"/>
  <c r="J36" i="20"/>
  <c r="J37" i="20"/>
  <c r="C32" i="27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53" i="27"/>
  <c r="C54" i="27" s="1"/>
  <c r="C55" i="27" s="1"/>
  <c r="C56" i="27" s="1"/>
  <c r="C57" i="27" s="1"/>
  <c r="C58" i="27" s="1"/>
  <c r="C62" i="27"/>
  <c r="C66" i="27"/>
  <c r="C67" i="27" s="1"/>
  <c r="C68" i="27" s="1"/>
  <c r="C72" i="27"/>
  <c r="C73" i="27" s="1"/>
  <c r="C74" i="27" s="1"/>
  <c r="C75" i="27" s="1"/>
  <c r="C76" i="27" s="1"/>
  <c r="C77" i="27" s="1"/>
  <c r="C78" i="27" s="1"/>
  <c r="C79" i="27" s="1"/>
  <c r="C80" i="27" s="1"/>
  <c r="C84" i="27"/>
  <c r="C85" i="27" s="1"/>
  <c r="C86" i="27" s="1"/>
  <c r="C87" i="27" s="1"/>
  <c r="C88" i="27" s="1"/>
  <c r="C89" i="27" s="1"/>
  <c r="C90" i="27" s="1"/>
  <c r="C94" i="27"/>
  <c r="C95" i="27" s="1"/>
  <c r="C99" i="27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H100" i="27"/>
  <c r="J100" i="27" s="1"/>
  <c r="C128" i="27"/>
  <c r="C129" i="27" s="1"/>
  <c r="H132" i="27"/>
  <c r="J132" i="27" s="1"/>
  <c r="F61" i="19" l="1"/>
  <c r="F120" i="19"/>
  <c r="F58" i="19"/>
  <c r="F99" i="19"/>
  <c r="F93" i="19"/>
  <c r="F57" i="19" s="1"/>
  <c r="F212" i="19"/>
  <c r="F135" i="19" s="1"/>
  <c r="F181" i="19"/>
  <c r="F131" i="19" s="1"/>
  <c r="F255" i="19"/>
  <c r="F221" i="19" s="1"/>
  <c r="F331" i="19"/>
  <c r="F283" i="19" s="1"/>
  <c r="F316" i="19"/>
  <c r="F281" i="19" s="1"/>
  <c r="F476" i="19"/>
  <c r="F435" i="19" s="1"/>
  <c r="J22" i="27"/>
  <c r="F37" i="13" s="1"/>
  <c r="H37" i="13" s="1"/>
  <c r="J23" i="27"/>
  <c r="F222" i="19"/>
  <c r="F437" i="19"/>
  <c r="J22" i="24"/>
  <c r="F47" i="13" s="1"/>
  <c r="F341" i="19"/>
  <c r="F436" i="19"/>
  <c r="F133" i="19"/>
  <c r="F346" i="19"/>
  <c r="F553" i="19"/>
  <c r="F555" i="19"/>
  <c r="F280" i="19"/>
  <c r="F220" i="19"/>
  <c r="F342" i="19"/>
  <c r="F56" i="19"/>
  <c r="F130" i="19"/>
  <c r="F132" i="19"/>
  <c r="F433" i="19"/>
  <c r="F534" i="19"/>
  <c r="F506" i="19" s="1"/>
  <c r="F345" i="19"/>
  <c r="F434" i="19"/>
  <c r="F59" i="19"/>
  <c r="F282" i="19"/>
  <c r="F134" i="19"/>
  <c r="F129" i="19"/>
  <c r="C130" i="27"/>
  <c r="C131" i="27"/>
  <c r="C132" i="27" s="1"/>
  <c r="C133" i="27" s="1"/>
  <c r="C134" i="27" s="1"/>
  <c r="C135" i="27" s="1"/>
  <c r="C136" i="27" s="1"/>
  <c r="C137" i="27" s="1"/>
  <c r="C138" i="27" s="1"/>
  <c r="C140" i="27" s="1"/>
  <c r="C142" i="27" s="1"/>
  <c r="C143" i="27" s="1"/>
  <c r="C144" i="27" s="1"/>
  <c r="C145" i="27" s="1"/>
  <c r="C146" i="27" s="1"/>
  <c r="C147" i="27" s="1"/>
  <c r="C115" i="27"/>
  <c r="C116" i="27"/>
  <c r="C117" i="27" s="1"/>
  <c r="C118" i="27" s="1"/>
  <c r="C119" i="27" s="1"/>
  <c r="C120" i="27" s="1"/>
  <c r="C121" i="27" s="1"/>
  <c r="C122" i="27" s="1"/>
  <c r="C123" i="27" s="1"/>
  <c r="C124" i="27" s="1"/>
  <c r="C21" i="26"/>
  <c r="C22" i="26"/>
  <c r="C24" i="26"/>
  <c r="J25" i="26"/>
  <c r="J26" i="26"/>
  <c r="J27" i="26"/>
  <c r="J28" i="26"/>
  <c r="C29" i="26"/>
  <c r="J30" i="26"/>
  <c r="C31" i="26"/>
  <c r="C33" i="26" s="1"/>
  <c r="C34" i="26" s="1"/>
  <c r="C36" i="26" s="1"/>
  <c r="C37" i="26" s="1"/>
  <c r="C39" i="26" s="1"/>
  <c r="C40" i="26" s="1"/>
  <c r="C42" i="26" s="1"/>
  <c r="C43" i="26" s="1"/>
  <c r="C45" i="26" s="1"/>
  <c r="C46" i="26" s="1"/>
  <c r="C48" i="26" s="1"/>
  <c r="C49" i="26" s="1"/>
  <c r="C51" i="26" s="1"/>
  <c r="C52" i="26" s="1"/>
  <c r="C54" i="26" s="1"/>
  <c r="J31" i="26"/>
  <c r="C32" i="26"/>
  <c r="J33" i="26"/>
  <c r="J34" i="26"/>
  <c r="C35" i="26"/>
  <c r="J36" i="26"/>
  <c r="J37" i="26"/>
  <c r="C38" i="26"/>
  <c r="J39" i="26"/>
  <c r="J40" i="26"/>
  <c r="C41" i="26"/>
  <c r="J42" i="26"/>
  <c r="J43" i="26"/>
  <c r="C44" i="26"/>
  <c r="J45" i="26"/>
  <c r="J46" i="26"/>
  <c r="C47" i="26"/>
  <c r="J48" i="26"/>
  <c r="J49" i="26"/>
  <c r="C50" i="26"/>
  <c r="J51" i="26"/>
  <c r="J52" i="26"/>
  <c r="C53" i="26"/>
  <c r="J54" i="26"/>
  <c r="H55" i="26"/>
  <c r="J55" i="26" s="1"/>
  <c r="H56" i="26"/>
  <c r="J56" i="26" s="1"/>
  <c r="C57" i="26"/>
  <c r="J58" i="26"/>
  <c r="H59" i="26"/>
  <c r="J59" i="26" s="1"/>
  <c r="H60" i="26"/>
  <c r="J60" i="26" s="1"/>
  <c r="C61" i="26"/>
  <c r="J62" i="26"/>
  <c r="H63" i="26"/>
  <c r="H64" i="26"/>
  <c r="C65" i="26"/>
  <c r="J66" i="26"/>
  <c r="H67" i="26"/>
  <c r="C92" i="26"/>
  <c r="C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H106" i="26"/>
  <c r="J106" i="26"/>
  <c r="J107" i="26"/>
  <c r="H108" i="26"/>
  <c r="J108" i="26"/>
  <c r="H109" i="26"/>
  <c r="H110" i="26" s="1"/>
  <c r="H111" i="26"/>
  <c r="C112" i="26"/>
  <c r="J113" i="26"/>
  <c r="H114" i="26"/>
  <c r="J115" i="26"/>
  <c r="H116" i="26"/>
  <c r="J116" i="26" s="1"/>
  <c r="J117" i="26"/>
  <c r="H118" i="26"/>
  <c r="J118" i="26" s="1"/>
  <c r="J119" i="26"/>
  <c r="H120" i="26"/>
  <c r="J120" i="26" s="1"/>
  <c r="J121" i="26"/>
  <c r="H122" i="26"/>
  <c r="J123" i="26"/>
  <c r="H124" i="26"/>
  <c r="J124" i="26" s="1"/>
  <c r="J125" i="26"/>
  <c r="H126" i="26"/>
  <c r="J127" i="26"/>
  <c r="H128" i="26"/>
  <c r="J128" i="26" s="1"/>
  <c r="J130" i="26"/>
  <c r="H131" i="26"/>
  <c r="J131" i="26" s="1"/>
  <c r="J132" i="26"/>
  <c r="H133" i="26"/>
  <c r="H135" i="26"/>
  <c r="C143" i="26"/>
  <c r="C144" i="26"/>
  <c r="H145" i="26"/>
  <c r="H175" i="26" s="1"/>
  <c r="H146" i="26"/>
  <c r="J146" i="26" s="1"/>
  <c r="J147" i="26"/>
  <c r="J148" i="26"/>
  <c r="H149" i="26"/>
  <c r="J149" i="26" s="1"/>
  <c r="H150" i="26"/>
  <c r="H151" i="26"/>
  <c r="J151" i="26" s="1"/>
  <c r="J152" i="26"/>
  <c r="H153" i="26"/>
  <c r="H154" i="26"/>
  <c r="J154" i="26" s="1"/>
  <c r="H155" i="26"/>
  <c r="H156" i="26"/>
  <c r="J156" i="26" s="1"/>
  <c r="H157" i="26"/>
  <c r="J157" i="26" s="1"/>
  <c r="H158" i="26"/>
  <c r="J158" i="26" s="1"/>
  <c r="H159" i="26"/>
  <c r="H160" i="26"/>
  <c r="J160" i="26" s="1"/>
  <c r="J161" i="26"/>
  <c r="H162" i="26"/>
  <c r="J163" i="26"/>
  <c r="H164" i="26"/>
  <c r="J164" i="26" s="1"/>
  <c r="J165" i="26"/>
  <c r="H166" i="26"/>
  <c r="J166" i="26" s="1"/>
  <c r="H167" i="26"/>
  <c r="J167" i="26" s="1"/>
  <c r="J168" i="26"/>
  <c r="J169" i="26"/>
  <c r="J171" i="26"/>
  <c r="J172" i="26"/>
  <c r="J173" i="26"/>
  <c r="C178" i="26"/>
  <c r="C179" i="26"/>
  <c r="H184" i="26"/>
  <c r="J184" i="26" s="1"/>
  <c r="H186" i="26"/>
  <c r="J186" i="26" s="1"/>
  <c r="J187" i="26"/>
  <c r="J188" i="26"/>
  <c r="J189" i="26"/>
  <c r="J190" i="26"/>
  <c r="J191" i="26"/>
  <c r="J192" i="26"/>
  <c r="J193" i="26"/>
  <c r="J194" i="26"/>
  <c r="F62" i="19" l="1"/>
  <c r="F39" i="19" s="1"/>
  <c r="F136" i="19"/>
  <c r="F40" i="19" s="1"/>
  <c r="F224" i="19"/>
  <c r="F41" i="19" s="1"/>
  <c r="F284" i="19"/>
  <c r="F348" i="19"/>
  <c r="F43" i="19" s="1"/>
  <c r="F439" i="19"/>
  <c r="F509" i="19"/>
  <c r="F45" i="19" s="1"/>
  <c r="J145" i="26"/>
  <c r="J64" i="26"/>
  <c r="J67" i="26"/>
  <c r="H137" i="26"/>
  <c r="J137" i="26" s="1"/>
  <c r="J109" i="26"/>
  <c r="H129" i="26"/>
  <c r="J129" i="26" s="1"/>
  <c r="F44" i="19"/>
  <c r="F556" i="19"/>
  <c r="F46" i="19" s="1"/>
  <c r="F42" i="19"/>
  <c r="H180" i="26"/>
  <c r="H181" i="26" s="1"/>
  <c r="H176" i="26"/>
  <c r="J176" i="26" s="1"/>
  <c r="J135" i="26"/>
  <c r="H185" i="26"/>
  <c r="J180" i="26"/>
  <c r="J110" i="26"/>
  <c r="C55" i="26"/>
  <c r="C56" i="26" s="1"/>
  <c r="C58" i="26" s="1"/>
  <c r="C59" i="26" s="1"/>
  <c r="C60" i="26" s="1"/>
  <c r="C62" i="26" s="1"/>
  <c r="C63" i="26" s="1"/>
  <c r="C64" i="26" s="1"/>
  <c r="C66" i="26" s="1"/>
  <c r="J175" i="26"/>
  <c r="J162" i="26"/>
  <c r="H136" i="26"/>
  <c r="J63" i="26"/>
  <c r="H174" i="26"/>
  <c r="J155" i="26"/>
  <c r="J150" i="26"/>
  <c r="J122" i="26"/>
  <c r="J111" i="26"/>
  <c r="H134" i="26"/>
  <c r="H139" i="26" s="1"/>
  <c r="J159" i="26"/>
  <c r="J133" i="26"/>
  <c r="J114" i="26"/>
  <c r="J153" i="26"/>
  <c r="J126" i="26"/>
  <c r="C127" i="24"/>
  <c r="C128" i="24" s="1"/>
  <c r="C129" i="24" s="1"/>
  <c r="C130" i="24" s="1"/>
  <c r="C67" i="26" l="1"/>
  <c r="C68" i="26" s="1"/>
  <c r="C94" i="26" s="1"/>
  <c r="C95" i="26" s="1"/>
  <c r="C96" i="26" s="1"/>
  <c r="C97" i="26" s="1"/>
  <c r="C98" i="26" s="1"/>
  <c r="C99" i="26" s="1"/>
  <c r="C100" i="26" s="1"/>
  <c r="C101" i="26" s="1"/>
  <c r="C102" i="26" s="1"/>
  <c r="C103" i="26" s="1"/>
  <c r="C104" i="26" s="1"/>
  <c r="C105" i="26" s="1"/>
  <c r="C106" i="26" s="1"/>
  <c r="C107" i="26" s="1"/>
  <c r="C108" i="26" s="1"/>
  <c r="C109" i="26" s="1"/>
  <c r="C110" i="26" s="1"/>
  <c r="H170" i="26"/>
  <c r="J170" i="26" s="1"/>
  <c r="H138" i="26"/>
  <c r="J138" i="26" s="1"/>
  <c r="H177" i="26"/>
  <c r="J177" i="26" s="1"/>
  <c r="J139" i="26"/>
  <c r="F48" i="19"/>
  <c r="F38" i="13" s="1"/>
  <c r="J142" i="26"/>
  <c r="J181" i="26"/>
  <c r="H182" i="26"/>
  <c r="J134" i="26"/>
  <c r="J185" i="26"/>
  <c r="J136" i="26"/>
  <c r="J174" i="26"/>
  <c r="G17" i="13"/>
  <c r="G54" i="21"/>
  <c r="G53" i="21"/>
  <c r="G52" i="21"/>
  <c r="G51" i="21"/>
  <c r="G50" i="21"/>
  <c r="G49" i="21"/>
  <c r="G48" i="21"/>
  <c r="G47" i="21"/>
  <c r="G46" i="21" s="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 s="1"/>
  <c r="G31" i="21"/>
  <c r="G30" i="21"/>
  <c r="G29" i="21"/>
  <c r="D28" i="21"/>
  <c r="G28" i="21" s="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 s="1"/>
  <c r="J108" i="20"/>
  <c r="J107" i="20"/>
  <c r="C106" i="20"/>
  <c r="J105" i="20"/>
  <c r="J104" i="20"/>
  <c r="J103" i="20"/>
  <c r="J102" i="20"/>
  <c r="C99" i="20"/>
  <c r="J98" i="20"/>
  <c r="J97" i="20"/>
  <c r="C96" i="20"/>
  <c r="J95" i="20"/>
  <c r="J94" i="20"/>
  <c r="J93" i="20"/>
  <c r="J92" i="20"/>
  <c r="J91" i="20"/>
  <c r="C90" i="20"/>
  <c r="J89" i="20"/>
  <c r="J88" i="20"/>
  <c r="J87" i="20"/>
  <c r="J86" i="20"/>
  <c r="C85" i="20"/>
  <c r="J84" i="20"/>
  <c r="J83" i="20"/>
  <c r="H81" i="20"/>
  <c r="J81" i="20" s="1"/>
  <c r="H79" i="20"/>
  <c r="J79" i="20" s="1"/>
  <c r="J78" i="20"/>
  <c r="C77" i="20"/>
  <c r="J76" i="20"/>
  <c r="C75" i="20"/>
  <c r="J74" i="20"/>
  <c r="J72" i="20"/>
  <c r="J71" i="20"/>
  <c r="J70" i="20"/>
  <c r="J69" i="20"/>
  <c r="C68" i="20"/>
  <c r="J67" i="20"/>
  <c r="J66" i="20"/>
  <c r="H63" i="20"/>
  <c r="J63" i="20" s="1"/>
  <c r="C62" i="20"/>
  <c r="J61" i="20"/>
  <c r="J60" i="20"/>
  <c r="C58" i="20"/>
  <c r="H56" i="20"/>
  <c r="J55" i="20"/>
  <c r="C53" i="20"/>
  <c r="H52" i="20"/>
  <c r="H57" i="20" s="1"/>
  <c r="J51" i="20"/>
  <c r="J50" i="20"/>
  <c r="C49" i="20"/>
  <c r="J48" i="20"/>
  <c r="J47" i="20"/>
  <c r="C46" i="20"/>
  <c r="J45" i="20"/>
  <c r="C44" i="20"/>
  <c r="J43" i="20"/>
  <c r="J42" i="20"/>
  <c r="J41" i="20"/>
  <c r="J40" i="20"/>
  <c r="C39" i="20"/>
  <c r="J38" i="20"/>
  <c r="J26" i="20"/>
  <c r="J25" i="20"/>
  <c r="C25" i="20"/>
  <c r="C26" i="20" s="1"/>
  <c r="C27" i="20" s="1"/>
  <c r="J24" i="20"/>
  <c r="J22" i="20"/>
  <c r="C114" i="26" l="1"/>
  <c r="C115" i="26" s="1"/>
  <c r="C116" i="26" s="1"/>
  <c r="C117" i="26" s="1"/>
  <c r="C118" i="26" s="1"/>
  <c r="C119" i="26" s="1"/>
  <c r="C120" i="26" s="1"/>
  <c r="C121" i="26" s="1"/>
  <c r="C122" i="26" s="1"/>
  <c r="C123" i="26" s="1"/>
  <c r="C124" i="26" s="1"/>
  <c r="C125" i="26" s="1"/>
  <c r="C126" i="26" s="1"/>
  <c r="C127" i="26" s="1"/>
  <c r="C128" i="26" s="1"/>
  <c r="C129" i="26" s="1"/>
  <c r="C130" i="26" s="1"/>
  <c r="C131" i="26" s="1"/>
  <c r="C132" i="26" s="1"/>
  <c r="C133" i="26" s="1"/>
  <c r="C134" i="26" s="1"/>
  <c r="C135" i="26" s="1"/>
  <c r="C136" i="26" s="1"/>
  <c r="C137" i="26" s="1"/>
  <c r="C138" i="26" s="1"/>
  <c r="C139" i="26" s="1"/>
  <c r="C145" i="26" s="1"/>
  <c r="C146" i="26" s="1"/>
  <c r="C147" i="26" s="1"/>
  <c r="C148" i="26" s="1"/>
  <c r="C149" i="26" s="1"/>
  <c r="C150" i="26" s="1"/>
  <c r="C151" i="26" s="1"/>
  <c r="C152" i="26" s="1"/>
  <c r="C153" i="26" s="1"/>
  <c r="C154" i="26" s="1"/>
  <c r="C155" i="26" s="1"/>
  <c r="C156" i="26" s="1"/>
  <c r="C157" i="26" s="1"/>
  <c r="C158" i="26" s="1"/>
  <c r="C159" i="26" s="1"/>
  <c r="C160" i="26" s="1"/>
  <c r="C161" i="26" s="1"/>
  <c r="C162" i="26" s="1"/>
  <c r="C163" i="26" s="1"/>
  <c r="C164" i="26" s="1"/>
  <c r="C165" i="26" s="1"/>
  <c r="C166" i="26" s="1"/>
  <c r="C167" i="26" s="1"/>
  <c r="C168" i="26" s="1"/>
  <c r="C169" i="26" s="1"/>
  <c r="C170" i="26" s="1"/>
  <c r="C171" i="26" s="1"/>
  <c r="C172" i="26" s="1"/>
  <c r="C173" i="26" s="1"/>
  <c r="C174" i="26" s="1"/>
  <c r="C175" i="26" s="1"/>
  <c r="C176" i="26" s="1"/>
  <c r="C177" i="26" s="1"/>
  <c r="C180" i="26" s="1"/>
  <c r="C181" i="26" s="1"/>
  <c r="C182" i="26" s="1"/>
  <c r="C36" i="20"/>
  <c r="C37" i="20" s="1"/>
  <c r="C38" i="20" s="1"/>
  <c r="C40" i="20" s="1"/>
  <c r="C41" i="20" s="1"/>
  <c r="C42" i="20" s="1"/>
  <c r="C43" i="20" s="1"/>
  <c r="C45" i="20" s="1"/>
  <c r="C47" i="20" s="1"/>
  <c r="C48" i="20" s="1"/>
  <c r="C50" i="20" s="1"/>
  <c r="C51" i="20" s="1"/>
  <c r="C52" i="20" s="1"/>
  <c r="J52" i="20"/>
  <c r="H54" i="20"/>
  <c r="J54" i="20" s="1"/>
  <c r="H183" i="26"/>
  <c r="J182" i="26"/>
  <c r="H47" i="13"/>
  <c r="H59" i="20"/>
  <c r="J57" i="20"/>
  <c r="H82" i="20"/>
  <c r="J56" i="20"/>
  <c r="H80" i="20"/>
  <c r="G56" i="21" l="1"/>
  <c r="F40" i="13" s="1"/>
  <c r="C54" i="20"/>
  <c r="C55" i="20" s="1"/>
  <c r="C56" i="20" s="1"/>
  <c r="C57" i="20" s="1"/>
  <c r="C59" i="20" s="1"/>
  <c r="C60" i="20" s="1"/>
  <c r="C61" i="20" s="1"/>
  <c r="C63" i="20" s="1"/>
  <c r="H64" i="20"/>
  <c r="J64" i="20" s="1"/>
  <c r="J183" i="26"/>
  <c r="C183" i="26"/>
  <c r="C184" i="26" s="1"/>
  <c r="C185" i="26" s="1"/>
  <c r="C186" i="26" s="1"/>
  <c r="C187" i="26" s="1"/>
  <c r="C188" i="26" s="1"/>
  <c r="C189" i="26" s="1"/>
  <c r="C190" i="26" s="1"/>
  <c r="C192" i="26" s="1"/>
  <c r="J82" i="20"/>
  <c r="J80" i="20"/>
  <c r="J59" i="20"/>
  <c r="C194" i="26" l="1"/>
  <c r="J20" i="26"/>
  <c r="F48" i="13" s="1"/>
  <c r="F57" i="13" s="1"/>
  <c r="H57" i="13" s="1"/>
  <c r="C64" i="20"/>
  <c r="H65" i="20"/>
  <c r="J65" i="20" s="1"/>
  <c r="J20" i="20" s="1"/>
  <c r="F39" i="13" s="1"/>
  <c r="C65" i="20" l="1"/>
  <c r="C66" i="20" s="1"/>
  <c r="C69" i="20" s="1"/>
  <c r="C70" i="20" s="1"/>
  <c r="C71" i="20" s="1"/>
  <c r="C72" i="20" s="1"/>
  <c r="C74" i="20" s="1"/>
  <c r="C76" i="20" s="1"/>
  <c r="C78" i="20" s="1"/>
  <c r="C79" i="20" s="1"/>
  <c r="C80" i="20" s="1"/>
  <c r="C81" i="20" s="1"/>
  <c r="C82" i="20" s="1"/>
  <c r="C83" i="20" s="1"/>
  <c r="C84" i="20" s="1"/>
  <c r="C86" i="20" s="1"/>
  <c r="C87" i="20" s="1"/>
  <c r="C88" i="20" s="1"/>
  <c r="C89" i="20" s="1"/>
  <c r="C91" i="20" s="1"/>
  <c r="C92" i="20" s="1"/>
  <c r="C93" i="20" s="1"/>
  <c r="C94" i="20" s="1"/>
  <c r="C95" i="20" s="1"/>
  <c r="C97" i="20" s="1"/>
  <c r="C98" i="20" s="1"/>
  <c r="C100" i="20" s="1"/>
  <c r="C102" i="20" s="1"/>
  <c r="C103" i="20" s="1"/>
  <c r="C104" i="20" s="1"/>
  <c r="C105" i="20" s="1"/>
  <c r="C107" i="20" s="1"/>
  <c r="C108" i="20" s="1"/>
  <c r="C23" i="26" s="1"/>
  <c r="C25" i="26" s="1"/>
  <c r="C26" i="26" s="1"/>
  <c r="C27" i="26" s="1"/>
  <c r="C28" i="26" s="1"/>
  <c r="H48" i="13"/>
  <c r="H49" i="13" s="1"/>
  <c r="F49" i="13"/>
  <c r="H58" i="13" l="1"/>
  <c r="G18" i="13" l="1"/>
  <c r="F41" i="13"/>
  <c r="F56" i="13" s="1"/>
  <c r="H40" i="13"/>
  <c r="H39" i="13"/>
  <c r="H38" i="13"/>
  <c r="H25" i="13"/>
  <c r="G19" i="13" l="1"/>
  <c r="G20" i="13" s="1"/>
  <c r="H56" i="13"/>
  <c r="H59" i="13" s="1"/>
  <c r="F59" i="13"/>
  <c r="H41" i="13"/>
  <c r="G16" i="13" l="1"/>
  <c r="G22" i="13"/>
  <c r="G2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0" authorId="0" shapeId="0" xr:uid="{E19E640A-3856-4EFE-A79B-0B0FAA92146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 shapeId="0" xr:uid="{3A032885-17CC-4226-884F-29CFDE960D98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 shapeId="0" xr:uid="{60B911A8-DB55-4CBF-97EB-FF12E92F8BEF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 shapeId="0" xr:uid="{45C5BFE2-B18C-47CD-9583-06FE4B6E0474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2" authorId="0" shapeId="0" xr:uid="{9D9554FF-EB74-4597-805E-A8DE4F0E636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2" authorId="0" shapeId="0" xr:uid="{9C64A56F-9A6C-4E09-B406-8E82B9BAB41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<sst xmlns="http://schemas.openxmlformats.org/spreadsheetml/2006/main" count="2409" uniqueCount="883">
  <si>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</si>
  <si>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</si>
  <si>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</si>
  <si>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</si>
  <si>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</si>
  <si>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</si>
  <si>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</si>
  <si>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</si>
  <si>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</si>
  <si>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</si>
  <si>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</si>
  <si>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</si>
  <si>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</si>
  <si>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</si>
  <si>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</si>
  <si>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</si>
  <si>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</si>
  <si>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</si>
  <si>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</si>
  <si>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</si>
  <si>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Cena celkem bez DPH</t>
  </si>
  <si>
    <t>Rekapitulace daní</t>
  </si>
  <si>
    <t>IČ:</t>
  </si>
  <si>
    <t>DIČ:</t>
  </si>
  <si>
    <t>Cena celkem s DPH</t>
  </si>
  <si>
    <t>#RTSROZP#</t>
  </si>
  <si>
    <t>Z:</t>
  </si>
  <si>
    <t>Stavba:</t>
  </si>
  <si>
    <t>Místo:</t>
  </si>
  <si>
    <t>Poznámka</t>
  </si>
  <si>
    <t>Kč</t>
  </si>
  <si>
    <t>Celkem s DPH</t>
  </si>
  <si>
    <t>bez DPH</t>
  </si>
  <si>
    <t>DPH</t>
  </si>
  <si>
    <t>Změna využití garáží na serverovnu MFF UK</t>
  </si>
  <si>
    <t>V Holešovičkách 2/747 Praha 8</t>
  </si>
  <si>
    <t>MJ</t>
  </si>
  <si>
    <t>Celkem</t>
  </si>
  <si>
    <t>Montáž</t>
  </si>
  <si>
    <t>m</t>
  </si>
  <si>
    <t>m3</t>
  </si>
  <si>
    <t>m2</t>
  </si>
  <si>
    <t>kg</t>
  </si>
  <si>
    <t/>
  </si>
  <si>
    <t>ks</t>
  </si>
  <si>
    <t>Univerzita Karlova</t>
  </si>
  <si>
    <t>00216208</t>
  </si>
  <si>
    <t>Ovocný trh 560/5</t>
  </si>
  <si>
    <t>CZ00216208</t>
  </si>
  <si>
    <t>11000</t>
  </si>
  <si>
    <t>Praha-Staré Město</t>
  </si>
  <si>
    <t>ALTRON, a.s.</t>
  </si>
  <si>
    <t>64948251</t>
  </si>
  <si>
    <t>Novodvorská 994/138</t>
  </si>
  <si>
    <t>CZ64948251</t>
  </si>
  <si>
    <t>14200</t>
  </si>
  <si>
    <t>Praha-Braník</t>
  </si>
  <si>
    <t>Elektroinstalace NN</t>
  </si>
  <si>
    <t>SOUPIS PRACÍ</t>
  </si>
  <si>
    <t>Objekt:</t>
  </si>
  <si>
    <t>Dokumentace ve stupni pro provádění stavby (DPS)</t>
  </si>
  <si>
    <t>Soupis:</t>
  </si>
  <si>
    <t xml:space="preserve">D.1.4.4 - Silnoproudá elektrotechnika – technologická NN </t>
  </si>
  <si>
    <t>KSO:</t>
  </si>
  <si>
    <t>CC-CZ:</t>
  </si>
  <si>
    <t>Datum:</t>
  </si>
  <si>
    <t>Zadavatel:</t>
  </si>
  <si>
    <t>Ing. Jiří Cetkovský</t>
  </si>
  <si>
    <t>ALTRON, a.s.
Novodvorská 994/138, 142 21 Praha 4</t>
  </si>
  <si>
    <t>Zpracovatel:</t>
  </si>
  <si>
    <t>PČ</t>
  </si>
  <si>
    <t>Typ</t>
  </si>
  <si>
    <t>Kód</t>
  </si>
  <si>
    <t>Popis</t>
  </si>
  <si>
    <t>Množství</t>
  </si>
  <si>
    <t>cena / 1ks</t>
  </si>
  <si>
    <t>cena za Množství</t>
  </si>
  <si>
    <t>ETAPA</t>
  </si>
  <si>
    <t>Náklady soupisu celkem</t>
  </si>
  <si>
    <t>Přípojnicový systém pro napájení racků na datovém sále</t>
  </si>
  <si>
    <t>Hliníkové proudovodné dráhy bez nutnosti údržby (dotahování)</t>
  </si>
  <si>
    <t>5-vodič. systém L1+L2+L3+N+PE (PE propojeno se zapouzdřením)</t>
  </si>
  <si>
    <t>Plný průřez fází, nuly a PE</t>
  </si>
  <si>
    <t>IP52, zapouzdření - ocelový plech, barva RAL7035 (světle šedá)</t>
  </si>
  <si>
    <t>-</t>
  </si>
  <si>
    <t>Připojení k rozváděči</t>
  </si>
  <si>
    <t>Koleno nahoru</t>
  </si>
  <si>
    <t>Koleno levé</t>
  </si>
  <si>
    <t>Koleno pravé</t>
  </si>
  <si>
    <t>Koncová příruba 400 A</t>
  </si>
  <si>
    <t>Tvar Z dolů</t>
  </si>
  <si>
    <t>Tvar Z nahoru</t>
  </si>
  <si>
    <t>Přímý díl s odbočnými místy, pevná délka 2.25 m</t>
  </si>
  <si>
    <t>Přímý díl s odbočnými místy, volitelná délka</t>
  </si>
  <si>
    <t>Přímý díl s odbočnými místy, pevná délka 3.25 m</t>
  </si>
  <si>
    <t>Přímý díl bez odbočných míst, volitelná délka</t>
  </si>
  <si>
    <t>Přímý díl bez odbočných míst, pevná délka 1.25 m</t>
  </si>
  <si>
    <t>Upevňovací třmen 400 A</t>
  </si>
  <si>
    <t>Odbočná skříň s 1x3f jističem (C) 16A, 1x zásuvka 3f/25A</t>
  </si>
  <si>
    <t>Rozváděče NN</t>
  </si>
  <si>
    <t>Rozváděč RDC, specifikace dle schematu zapojení, komplet</t>
  </si>
  <si>
    <t>Rozváděč RTN, specifikace dle schematu zapojení, komplet</t>
  </si>
  <si>
    <t>Rozváděč RSDA, specifikace dle schematu zapojení, komplet</t>
  </si>
  <si>
    <t>Rozváděč RSDB, specifikace dle schematu zapojení, komplet</t>
  </si>
  <si>
    <t>Rozváděč ATS, specifikace dle schematu zapojení, komplet</t>
  </si>
  <si>
    <t>Rozváděč RFV1, specifikace dle schematu zapojení, komplet</t>
  </si>
  <si>
    <t>PDU</t>
  </si>
  <si>
    <t>PDU 3f. 30kW s měřením celkové spotřeby a komunikací ETH, s napájecím kabelem a zástrčkou 3f/63A</t>
  </si>
  <si>
    <t>dodávka profese Slaboproud</t>
  </si>
  <si>
    <t>PDU 3f. 11kW s měřením celkové spotřeby a komunikací ETH, s napájecím kabelem a zástrčkou 3f/25A</t>
  </si>
  <si>
    <t>UPS</t>
  </si>
  <si>
    <t>modul pro UPS ABB DPA500</t>
  </si>
  <si>
    <t>Bateriový rack TP200, včetně baterií, 100Ah</t>
  </si>
  <si>
    <t>Kabelové trasy a prostupy</t>
  </si>
  <si>
    <t>Kabelová trasa S FUNKČNÍ INTEGRITOU PŘI POŽÁRU uvnitř rozvodny RDC pro obvody EPS a E-STOP, umístění na stěně, 100x50</t>
  </si>
  <si>
    <t>Kabelová trasa na podlaze pod zdvojenou podlahou 500x200 pro silnoproudé technologické rozvody</t>
  </si>
  <si>
    <t>Kabelová trasa (bez kabelů) v zemi, 12x chránička kopodur 110mm, rozpěrky po 0,5 metru, zalito betonem</t>
  </si>
  <si>
    <t>Kabelové žlaby a konzole šířky 600mm (nová trasa ve stávajícím kolektoru) (celkem dvě trasy pod sebou)</t>
  </si>
  <si>
    <t>Příchytky a drobný materiál pro vedení kabelů ve stávající trase ve stávajícím kolektoru na stávajících žlabech a konzolích (celkem dvě trasy pod sebou)</t>
  </si>
  <si>
    <t>Prostup z kabelového kolektoru do rozvodny (ATS)</t>
  </si>
  <si>
    <t>Požární ucpávka pro Prostup z kabelového kolektoru do rozvodny (ATS)</t>
  </si>
  <si>
    <t>Kabelový prostup (pod zdvojenou podlahou) ve zdi, rozměr 200x1000 mm</t>
  </si>
  <si>
    <t>Kabelový prostup (pod zdvojenou podlahou) ve zdi, rozměr 250x300 mm</t>
  </si>
  <si>
    <t>Kabelový prostup stropem z rozvodny na střechu pro kabeláž k rozvaděči RFV a k zařízení VZT, průměr 100 mm</t>
  </si>
  <si>
    <t>Elektroinstalační materiál</t>
  </si>
  <si>
    <t>HOP / MET (hlavní ochranná přípojnice)</t>
  </si>
  <si>
    <t>POP (podružná ochranná přípojnice)</t>
  </si>
  <si>
    <t>Tlačítko EMERGENCY STOP, na povrch, komplet, 4xNC, pod sklíčkem</t>
  </si>
  <si>
    <t>Zásuvka 1f, IP43, 16A, na povrch</t>
  </si>
  <si>
    <t>Zásuvka 3f, IP43, 16A, na povrch</t>
  </si>
  <si>
    <t>Vypínač řaz. Č.6, IP44, na povrch</t>
  </si>
  <si>
    <t>Výkonový jistič, In=2000A, Ik=55kA, ruční pohon, výměna v poli 4 stávající hlavní rozvodny HR</t>
  </si>
  <si>
    <t>Drobný elektroinstalační materiál (příchytky, příchytky s funkcí při požáru, pásky apod.)</t>
  </si>
  <si>
    <t>Svítidla</t>
  </si>
  <si>
    <t>LED prachotěsné svítidlo, opálový PC kryt, IK08, včetně nosného systému, MODUS VLO5000M2W</t>
  </si>
  <si>
    <t>Nástěnné LED nouzové svítidlo INFINITY s piktogramem, MODUS IF2BWS/1W - exit</t>
  </si>
  <si>
    <t>LED přisazené nouzové svítidlo HELIOS HHP, 6x1W, MODUS HHP/6x1W</t>
  </si>
  <si>
    <t>Kabely</t>
  </si>
  <si>
    <t>1-AYKY 4x240 (kromě propojení MG s ATS)</t>
  </si>
  <si>
    <t>1-YY 4x1x120</t>
  </si>
  <si>
    <t>CYKY-O 2x4</t>
  </si>
  <si>
    <t>CYKY-J 5x16</t>
  </si>
  <si>
    <t>CYKY-J 5x10</t>
  </si>
  <si>
    <t>CYKY-J 3x1,5 (stavební elektroinstalace)</t>
  </si>
  <si>
    <t>CYKY-J 3x2,5 (stavební elektroinstalace)</t>
  </si>
  <si>
    <t>1-YY 240 černá</t>
  </si>
  <si>
    <t>H07V-K 120</t>
  </si>
  <si>
    <t>1-YY 120 černá</t>
  </si>
  <si>
    <t>YSLY-OZ 4x1,5</t>
  </si>
  <si>
    <t>YSLY-OZ 16x0,5</t>
  </si>
  <si>
    <t>;</t>
  </si>
  <si>
    <t>PRAFlaDur P90 2x2,5</t>
  </si>
  <si>
    <t>J-Y(ST)Y 1x2x0,8</t>
  </si>
  <si>
    <t>FTP cat.5e</t>
  </si>
  <si>
    <t>3-CHBU 240</t>
  </si>
  <si>
    <t>3-CHBU 120</t>
  </si>
  <si>
    <t>1-CHBU 240</t>
  </si>
  <si>
    <t>1-CXKH-R 5x16</t>
  </si>
  <si>
    <t>1-CXKH-R 5x10</t>
  </si>
  <si>
    <t>1-CXKH-R 3x1,5</t>
  </si>
  <si>
    <t>1-CXKH-R 7Jx1,5</t>
  </si>
  <si>
    <t>1-CXKH-R 3x2,5</t>
  </si>
  <si>
    <t>CYA 6 (pro profesi Slaboproud)</t>
  </si>
  <si>
    <t>CYA 16 (pro profesi Slaboproud)</t>
  </si>
  <si>
    <t>1-CXKH-R 240</t>
  </si>
  <si>
    <t>Výkopové práce a ostatní činnosti</t>
  </si>
  <si>
    <t>Kompletní zprovoznění UPS, EPO, komunikace, atd.</t>
  </si>
  <si>
    <t>Kompletní zprovoznění bateriových racků, BMS, EPO, komunikace, atd.</t>
  </si>
  <si>
    <t>UKONČENÍ KABELU průřezu 240, kabelové oko</t>
  </si>
  <si>
    <t>UKONČENÍ KABELU 1-CHBU 1x240</t>
  </si>
  <si>
    <t>Ukončení kabelů CYKY, CXKH-R, CYA, CSKH-V, LiYCY, FTP, PraFlaDur P90, SHKFH-R, H07V-K</t>
  </si>
  <si>
    <t>Pokládka kabelů pro pevné uložení</t>
  </si>
  <si>
    <t xml:space="preserve">Hloubení kabelových rýh ručně šířka 600mm, hloubka 900mm, hornina třídy 2-4 </t>
  </si>
  <si>
    <t>Řezání betonu komunikace před výkopovými pracemi</t>
  </si>
  <si>
    <t>Obnova povrchu komunikace</t>
  </si>
  <si>
    <t>Zásyp kabelových rýh strojně</t>
  </si>
  <si>
    <t>Stavební přípomoci včetně průrazů pro kabely</t>
  </si>
  <si>
    <t>Požární ucpávky v budově DC</t>
  </si>
  <si>
    <t>Přesun hmot</t>
  </si>
  <si>
    <t>Celková prohlídka a vyhotovení revizní zprávy</t>
  </si>
  <si>
    <t>Doprava technologie, pracovníků, stěhování technologie a ubytování</t>
  </si>
  <si>
    <t>Účast zhotovitele na kontrolních dnech</t>
  </si>
  <si>
    <t>Výrobní dokumentace / dílenská</t>
  </si>
  <si>
    <t>Koordinace</t>
  </si>
  <si>
    <t>Spoluprace s revizním technikem</t>
  </si>
  <si>
    <t>Součinnost zhotovitele při uvedení stavby do provozu</t>
  </si>
  <si>
    <t>Ekologická likvidace vzniklých odpadů</t>
  </si>
  <si>
    <t>Poznámka: Všechny položky v tomto rozpočtu zahrnují náklady přesunu hmot.
Nedílnou součásti tohoto výkazu výměr / rozpočtu je i technická zpráva a výkresová dokumentace.
Pokud to není uvedeno jinak (na samostatným řádku), dodávka zahrnuje i montáž zařízení.
Montáž jednotlivých zařízení včetně kotvícího, spojovacího, těsnícího a montážního materiálu.</t>
  </si>
  <si>
    <t>TECHNICKO-CENOVÁ SPECIFIKACE</t>
  </si>
  <si>
    <t xml:space="preserve"> </t>
  </si>
  <si>
    <t>Název akce :</t>
  </si>
  <si>
    <t>Univerzita Karlova, Matematicko-fyzikální fakulta</t>
  </si>
  <si>
    <t>Čís. nabídky :</t>
  </si>
  <si>
    <t>N231-0735</t>
  </si>
  <si>
    <t>Část:</t>
  </si>
  <si>
    <t>Stupeň:</t>
  </si>
  <si>
    <t>Projekční rozpočet</t>
  </si>
  <si>
    <t>142 21 Praha 4</t>
  </si>
  <si>
    <t>Zpracoval:</t>
  </si>
  <si>
    <t>Lukáš Galčan</t>
  </si>
  <si>
    <t>tel: +420 777 228 102</t>
  </si>
  <si>
    <t>lukas.galcan@category.cz</t>
  </si>
  <si>
    <t>V Brně dne:</t>
  </si>
  <si>
    <t>18.02.2024</t>
  </si>
  <si>
    <t>Platnost:</t>
  </si>
  <si>
    <t>30 dní</t>
  </si>
  <si>
    <t>Rekapitulace rozpočtů</t>
  </si>
  <si>
    <t>CELKEM bez DPH :</t>
  </si>
  <si>
    <t>Rozpočet číslo :</t>
  </si>
  <si>
    <t>R E K A P I T U L A C E</t>
  </si>
  <si>
    <t>Materiál</t>
  </si>
  <si>
    <t>Montážní práce</t>
  </si>
  <si>
    <t>HZS</t>
  </si>
  <si>
    <t>Celkem bez DPH</t>
  </si>
  <si>
    <t>V Ý K A Z  V Ý M Ě R</t>
  </si>
  <si>
    <t>Popis položky</t>
  </si>
  <si>
    <t>Počet</t>
  </si>
  <si>
    <t>Jedn. cena</t>
  </si>
  <si>
    <t>kpl</t>
  </si>
  <si>
    <t>h</t>
  </si>
  <si>
    <t>Dodávky</t>
  </si>
  <si>
    <t>Montážní sada do DR M6</t>
  </si>
  <si>
    <t>Štítek označovací dle TIA/EIA-606 na kabel, zásuvku, panel</t>
  </si>
  <si>
    <t>Spojka SZM1</t>
  </si>
  <si>
    <t>Trubka ohebná 750N, průměr 32/24,3mm, bezhalogenová</t>
  </si>
  <si>
    <t>Kovový GRIP střední</t>
  </si>
  <si>
    <t>Vodič(CYA)  H07V-K 6 zz</t>
  </si>
  <si>
    <t>Měření, programování, nastavení a oživení</t>
  </si>
  <si>
    <t>MM/SM-POW-MESvýkonové obousměrné měření optického vlákna</t>
  </si>
  <si>
    <t>Zpracování měřícího protokolu</t>
  </si>
  <si>
    <t>Příprava ke komplexní zkoušce, zkouška</t>
  </si>
  <si>
    <t>Revize</t>
  </si>
  <si>
    <t>Krabice s funkční schopností při požáru - nástěnná vč. keramické svorkovnice</t>
  </si>
  <si>
    <t>Kabel metalický,  Cat.6A , 4-pair, LSZH ,venkovní provedení</t>
  </si>
  <si>
    <t>Držák zásuvky na kabelový žlab</t>
  </si>
  <si>
    <t>Příchytka kabelu vč. kotvy, funkční schopnost při požáru</t>
  </si>
  <si>
    <t>Zaučení obsluhy</t>
  </si>
  <si>
    <t>Koordinace s ostatními profesemi</t>
  </si>
  <si>
    <t>Revize dle ČSN</t>
  </si>
  <si>
    <t>Spolupráce s revizním technikem</t>
  </si>
  <si>
    <t>Slaboproud</t>
  </si>
  <si>
    <t>Změna využití a stavební úpravy stávajícího objektu garáží na serverovnu
v areálu Univerzity Karlovy, Matematicko-fyzikální fakulty</t>
  </si>
  <si>
    <t>V Holešovičkách 2/747, 180 00 Praha 8</t>
  </si>
  <si>
    <t>Univerzita Karlova - Matematicko-fyzikální fakutla
Ovocný th 560/5
Staré Město, 110 00, Praha 1</t>
  </si>
  <si>
    <t>SLP technologie - 1. etapa</t>
  </si>
  <si>
    <t>Předkonektorovaná SM optická a metalická kabeláž 6A</t>
  </si>
  <si>
    <t>CCTV</t>
  </si>
  <si>
    <t>Serverové rozvaděče, PDU a krytovaná ulička</t>
  </si>
  <si>
    <t>Kabelové trasy</t>
  </si>
  <si>
    <t>PZTS - doplnění stávajícího systému</t>
  </si>
  <si>
    <t>SKS pro infrastrukturu</t>
  </si>
  <si>
    <t>ACS</t>
  </si>
  <si>
    <t>R231-03963</t>
  </si>
  <si>
    <t>Měření</t>
  </si>
  <si>
    <t>Optická předkonektorovaná kabeláž</t>
  </si>
  <si>
    <t>Optická SM kazeta, 24LC portů, 2x12f MPO, rovná, integrované protiprach. krytky</t>
  </si>
  <si>
    <t>Optická SM kazeta, 24LC portů, 2x12f MPO, kříž., integrované protiprach. krytky</t>
  </si>
  <si>
    <t>Optická SM kazeta, 12LC portů, 1x12f MPO, rovná, integrované protiprach. krytky</t>
  </si>
  <si>
    <t>Optická SM kazeta, 12LC portů, 1x12f MPO, kříž., integrované protiprach. krytky</t>
  </si>
  <si>
    <t>Adaptér pro optickou/metalickou kazetu</t>
  </si>
  <si>
    <t>Záslepka volné pozice vany</t>
  </si>
  <si>
    <t>Singlemode předkonektorovaný optický kabel, 12vl. MPO/MPO, LSZH, 10m</t>
  </si>
  <si>
    <t>Singlemode předkonektorovaný optický kabel, 12vl. MPO/MPO, LSZH, 15m</t>
  </si>
  <si>
    <t>Singlemode předkonektorovaný optický kabel, 12vl. MPO/MPO, LSZH, 20m</t>
  </si>
  <si>
    <t>Optická úhlová vana/panel pro osazení 4x kazeta (metalická/optická), 1U, černá</t>
  </si>
  <si>
    <t>Předkonektorovaný metalický kabel Cat 6A F/FTP LSZH, 6x port v kazetě, 10m</t>
  </si>
  <si>
    <t>Předkonektorovaný metalický kabel Cat 6A F/FTP LSZH, 6x port v kazetě, 15m</t>
  </si>
  <si>
    <t>Předkonektorovaný metalický kabel Cat 6A F/FTP LSZH, 6x port v kazetě, 20m</t>
  </si>
  <si>
    <t>Záslepka 1U vč. montážní sady</t>
  </si>
  <si>
    <t>Drobný instalační materiál, suchý zip vyvazovací, montážní sady...</t>
  </si>
  <si>
    <t>MET-6A-11801proměření metalického segmentu dle ISO/IEC 11801</t>
  </si>
  <si>
    <t>Ostatní náklady</t>
  </si>
  <si>
    <t>R231-03966</t>
  </si>
  <si>
    <t>Kamery - připojeno do stávajícího systému v objektu</t>
  </si>
  <si>
    <t>IP dome kamera, 5MP, 2.8mm, WDR 120dB, IR 50m, ePoE, AI, IP67</t>
  </si>
  <si>
    <t>Kompatibilní se stávajícím kamerovým systémeme objektu, parametry popsány v TZ.</t>
  </si>
  <si>
    <t>Základna pro kameru</t>
  </si>
  <si>
    <t>Držák kamery na tyčový nosník (tyčový nosník dodávka stavby)</t>
  </si>
  <si>
    <t>Dešťový kryt pro kameru</t>
  </si>
  <si>
    <t>Switch CISCO C1000-24FP-4G-L Catalyst 1000 24port GE, PoE+ (370 W), 4x1G SFP</t>
  </si>
  <si>
    <t>SFP 1G - LC</t>
  </si>
  <si>
    <t>Přepěťová ochrana 10/100M Ethernet+ PoE A/B nebo Hi PoE (max.90W), IP55 + box</t>
  </si>
  <si>
    <t>Patch panel 24 port FTP, kat. 6A - zadní vyvazovák - plech</t>
  </si>
  <si>
    <t>Kabel metalický stíněný,  Cat.6A , 4-pair, LSZH, B2ca oranžový</t>
  </si>
  <si>
    <t>Konektor RJ45 - 6A</t>
  </si>
  <si>
    <t>Propojovací kabely pro IP kamery a IP záznamové zařízení</t>
  </si>
  <si>
    <t>Trubka ohebná/pevná vč. příslušenství - UV stabilní</t>
  </si>
  <si>
    <t>Karabice na povrch vč. průchodek</t>
  </si>
  <si>
    <t>Keystone 6A, stíněný - pro zásuvku</t>
  </si>
  <si>
    <t>Trubka tuhá průměr 32mm, vč. příslušenství a kotevního materiálu, bezhalogenová</t>
  </si>
  <si>
    <t>Drobný instalační materiál</t>
  </si>
  <si>
    <t>Provozní kniha CCTV</t>
  </si>
  <si>
    <t>Programování a nastavení stávajícího serveru CCTV, funkční zkouška</t>
  </si>
  <si>
    <t>Kamerové zkoušky s uživatelem</t>
  </si>
  <si>
    <t>Revizní práce, měření, zpráva o výchozí kontrole a provozuschopnosti CCTV</t>
  </si>
  <si>
    <t>R231-03975</t>
  </si>
  <si>
    <t>VX IT skříň pro servery 42U, 800x1200mm, ventil. dveře, zadní vertikálně dělené</t>
  </si>
  <si>
    <t>VX IT sada na vyrovnání potenciálu</t>
  </si>
  <si>
    <t>Bočnice VX IT 2000x1200 nasouv., horizontálně dělená, RAL7035</t>
  </si>
  <si>
    <t>Spojka pro řadové spojení, vnější 3mm, VX IT</t>
  </si>
  <si>
    <t>Dělící stěna pro rack VX IT s výřezy</t>
  </si>
  <si>
    <t>Vzduchová přepážka pro VX IT 800x2000, 19" standard, RAL9005, 6 zaslep. panelů</t>
  </si>
  <si>
    <t>Systémový nosič pro kabelové trasy</t>
  </si>
  <si>
    <t>Zaslepovací panel, 3x3U, rychlé upevnění bez šroubů RAL 9005</t>
  </si>
  <si>
    <t>VX IT kabelová trasa 145mm,  výška skříně 2000mm</t>
  </si>
  <si>
    <t>Vertikální kabelový kanál pro VX IT s 19" výška 2000mm, RAL9005</t>
  </si>
  <si>
    <t>PDU metered, 400V, 3PY, 16A, 42 Outlets: 36 x IEC-C13, 6 x IEC-C19,</t>
  </si>
  <si>
    <t>Input:IEC60309 16A, 11.1kVA, Inlet  metered, bottom-bottom feed, 0U, iX7 controller, 2 x USB-A, USB-B and sensor connection, high resolution LCD display, dimension 1780x52x43mm.</t>
  </si>
  <si>
    <t>SK dveřní systém 2000x800mm, hloubka racku 1200mm</t>
  </si>
  <si>
    <t>SK systém vedení vzduchu, čelní díl 800x855mm</t>
  </si>
  <si>
    <t>SK systém vedení vzduchu krajní díl. 800x855mm</t>
  </si>
  <si>
    <t>SK systém vedení vzduchu nad racky, středový díl, výška 855 mm, šířka 800mm</t>
  </si>
  <si>
    <t>Transport materiálu na stavbě</t>
  </si>
  <si>
    <t>Ekologická likvidace obalového materiálu</t>
  </si>
  <si>
    <t>R231-03976</t>
  </si>
  <si>
    <t>Kabelový žlab Merkur 2 300/50 (nosník součástí specifikace žlutý žlab)</t>
  </si>
  <si>
    <t>Kabelový kanál pro optickou kabeláž, 300 x 100mm, délka 2 metry, žlutý</t>
  </si>
  <si>
    <t>OptiWay rozbočka T OptiWay, v. 100mm, š. 300mm, žlutá</t>
  </si>
  <si>
    <t>Horizontální ohyb 90° OptiWay, v. 100mm, š. 300mm, žlutý</t>
  </si>
  <si>
    <t>Spojka, 300 x 100mm, žlutá</t>
  </si>
  <si>
    <t>Kabelový přímý přepad 100mm - spad, žlutá</t>
  </si>
  <si>
    <t>Spojka, 100 x 100mm, žlutá</t>
  </si>
  <si>
    <t>Vyústění, 100 x 100mm, žlutá</t>
  </si>
  <si>
    <t>Koncový kryt v. 100mm, š. 300mm, žlutý</t>
  </si>
  <si>
    <t>Vyústění v. 100mm, š. 300mm, žluté</t>
  </si>
  <si>
    <t>Montážní konzole pro žlab na závitovou tyč - žlutý žlab + drátěný žlab</t>
  </si>
  <si>
    <t>Nosník závitové tyče do stropu</t>
  </si>
  <si>
    <t>Závitová tyč</t>
  </si>
  <si>
    <t>Spojka záv. tyče 16mm</t>
  </si>
  <si>
    <t>Krytka závitové tyče</t>
  </si>
  <si>
    <t>Čepička</t>
  </si>
  <si>
    <t>Spojovací materiál a kotvící materiál ( šrouby, kotvy, matice a podložky )</t>
  </si>
  <si>
    <t>Kabelový svod KSM-GZ do racku</t>
  </si>
  <si>
    <t>Zpřístupnění a úprava stávajícíh kabelových tras</t>
  </si>
  <si>
    <t>Prostupy, jádrové vrtání</t>
  </si>
  <si>
    <t>R231-03977</t>
  </si>
  <si>
    <t>MK8 LCD klávesnice pro ústředny Galaxy Flex a Dimension</t>
  </si>
  <si>
    <t>G8P - Koncentrátor 8 zón + 4 PGM výstupy v plastovém krytu s</t>
  </si>
  <si>
    <t>P026-B - Modul systémového posilovacího zdroje 2,75A v kovov</t>
  </si>
  <si>
    <t>Akumulátor 12V/17Ah se šroubovými svorkami M5 a životností až 5 let, VdS</t>
  </si>
  <si>
    <t>Stropní duální PIR + MW detektor, dosah průměr 8m/360°, antimasking</t>
  </si>
  <si>
    <t>Držák čidla - stropní</t>
  </si>
  <si>
    <t>MAS303 - Čtyř drátový plastový polarizovaný magnetický konta</t>
  </si>
  <si>
    <t>RKZ111 - Plastová nízká propojovací krabice pro povrchovou m</t>
  </si>
  <si>
    <t>ART1490BZ - Signalizační "jumbo" LED dioda s bzučákem v plas</t>
  </si>
  <si>
    <t>OS365 - Venkovní zálohovaná siréna 110dB/1m, červený maják,</t>
  </si>
  <si>
    <t>Materiál pro propojení k EPS</t>
  </si>
  <si>
    <t>Relé 24V (časové) vč. patice a příslušenství</t>
  </si>
  <si>
    <t>Relé 12V  vč. patice a příslušenství</t>
  </si>
  <si>
    <t>Drobný a podružný instalační materiál</t>
  </si>
  <si>
    <t>Přepěťová ochrana</t>
  </si>
  <si>
    <t>Skříň plastová na povrch, 316x396x160, plné dveře, IP55</t>
  </si>
  <si>
    <t>Kabel metalický stíněný,  Cat.6A , 4-pair, LSZH, B2ca oranžový - napájení</t>
  </si>
  <si>
    <t>Kabel metalický stíněný,  Cat.6A , 4-pair, LSZH, B2ca o - data a ostatní kabeláž</t>
  </si>
  <si>
    <t>Kabel PRAFLADUR-J 3 X 2,5 P60- R</t>
  </si>
  <si>
    <t>Plastová instalační lišta 40x20, bezhalogenová vč. příslušenství</t>
  </si>
  <si>
    <t>Programování a nastavení ústředny PZTS, funkční zkouška</t>
  </si>
  <si>
    <t>Revizní práce, měření, zpráva o výchozí kontrole a provozuschopnosti PZTS</t>
  </si>
  <si>
    <t>R231-03978</t>
  </si>
  <si>
    <t>Datová zásuvka pro 2x kystone vč. rámečku a krytky</t>
  </si>
  <si>
    <t>Datová zásuvka pro 1 kystone do parapetního žlabu</t>
  </si>
  <si>
    <t>Propojovací kabel 6A, stíněný, 2m</t>
  </si>
  <si>
    <t>Vyvazovací panel 1U</t>
  </si>
  <si>
    <t>Police do RACKu 1U, hloubka 450mm</t>
  </si>
  <si>
    <t>KOPOS KANÁL PARAPET PLAST PK 130X65 D 2M/6M</t>
  </si>
  <si>
    <t>Koncový kryt žlabu</t>
  </si>
  <si>
    <t>Krabice hluboká KPR</t>
  </si>
  <si>
    <t>Spolupráce s dodavatelem při zapojování a zkouškách</t>
  </si>
  <si>
    <t>R231-03997</t>
  </si>
  <si>
    <t>6x čtečka</t>
  </si>
  <si>
    <t>komunikační jednotka CK721</t>
  </si>
  <si>
    <t>S300-DIN-RDR8S</t>
  </si>
  <si>
    <t>1x S300-DIN-I32O16</t>
  </si>
  <si>
    <t>Switch 24 port vč. SFP</t>
  </si>
  <si>
    <t>Krabice KU68 – 10ks</t>
  </si>
  <si>
    <t>CYSY 2x1.5</t>
  </si>
  <si>
    <t>1x batery zdroj 12V 15A</t>
  </si>
  <si>
    <t>1x baterie 12V 17Ah</t>
  </si>
  <si>
    <t>1x batery zdroj 24V 10A</t>
  </si>
  <si>
    <t>2x baterie 12V 32Ah</t>
  </si>
  <si>
    <t>1xPlechová skřín s dinlištou 800x600x260</t>
  </si>
  <si>
    <t>2xPlechová skřín 500x400x260 (pro batery zdroje)</t>
  </si>
  <si>
    <t>1x Programování</t>
  </si>
  <si>
    <t>1x instalaci</t>
  </si>
  <si>
    <t>Změna využití a stavební úpravy stávajícího objektu garáží na serverovnu
v areálu Univerzity Karlovy, Matematicko-fyzikální fakulty
V Holešovičkách 2/747, 180 00 Praha 8</t>
  </si>
  <si>
    <t>Servervovna</t>
  </si>
  <si>
    <t>D.1.4.2 - Vzduchotechnika a chlazení - etapa I.</t>
  </si>
  <si>
    <t>Univerzita Karlova, Matematicko-fyzikální fakulta
Sídlo: Ovocný trh 560/5, 116 36 Praha 1
Adresa: Ke Karlovu 2027/3, 121 16 Praha 2</t>
  </si>
  <si>
    <t>Ing. David Staněk</t>
  </si>
  <si>
    <t>J.cena [CZK]</t>
  </si>
  <si>
    <t>Cena celkem [CZK]</t>
  </si>
  <si>
    <t>Cenová soustava</t>
  </si>
  <si>
    <t>Serverovna</t>
  </si>
  <si>
    <t>1.1, 1.2, 1.3, 1.4</t>
  </si>
  <si>
    <t>Klimatizační jednotka nástřešní vzduch/vzduch s kompresorovým chlazením a freecoolingem, cena včetně zprovoznění a MaR.</t>
  </si>
  <si>
    <t>Technickou specifikaci viz. technická specifikace (D.1.4.2-02_TSZ) a tabulka zařízení (D.1.4.2-03_TabZ);
Chladicí výkon: 71 kW
Vzduchový výkon: 15 000 m3/h</t>
  </si>
  <si>
    <t>Kompaktní odvlhčovač integrovaný do jednotky</t>
  </si>
  <si>
    <t>Kompaktní zvlhčovač integrovaný do jednotky</t>
  </si>
  <si>
    <t>Nosná rámová konstrukce pod klimatizační jednotku, upevněna do nosné části střešní konstrukce, včetně montáže</t>
  </si>
  <si>
    <t>Montáž klimatizační jednotky, osazení na rámovou konstrukci na střechu, včetně připravení prostupu s manžetou na sání a výfuk do objektu</t>
  </si>
  <si>
    <t xml:space="preserve">Drobné stavební přípomoce </t>
  </si>
  <si>
    <t>35t jeřáb</t>
  </si>
  <si>
    <t>Přistavení</t>
  </si>
  <si>
    <t>Jeřábnické práce včetně signalisty</t>
  </si>
  <si>
    <t>hod</t>
  </si>
  <si>
    <t>Vazači nájezd</t>
  </si>
  <si>
    <t>Vazači práce</t>
  </si>
  <si>
    <t>Technická místnost</t>
  </si>
  <si>
    <t>2.1, 2.2</t>
  </si>
  <si>
    <t>Vnitřní kanálová jednotka - dodávka včetně spojovacího, kotvícího a montážního materiálu; rozměr a chladící výkon viz tabulku zařízení, resp. technickou specifikaci</t>
  </si>
  <si>
    <t>Technickou specifikaci viz. technická specifikace (D.1.4.2-02_TSZ) a tabulka zařízení (D.1.4.2-03_TabZ); součásti dodávky dle technické specifikace kabelový ovládač a modul sledování chod / porucha a součásti kanálové jednotky bude i čerpadlo kondenzátu</t>
  </si>
  <si>
    <t>Montáž vnitřní kanálové jednotky</t>
  </si>
  <si>
    <t>3.1, 3.2</t>
  </si>
  <si>
    <t>Venkovní vzduchem chlazená kondenzační jednotka - dodávka včetně spojovacího, kotvícího a montážního materiálu; rozměr a chladící výkon viz technickou specifikaci</t>
  </si>
  <si>
    <t>Montáž venkovní vzduchem chlazené kondenzační jednotky</t>
  </si>
  <si>
    <r>
      <t xml:space="preserve">Cu potrubí určené pro systém klimatizací; rozměr </t>
    </r>
    <r>
      <rPr>
        <sz val="9"/>
        <rFont val="Arial"/>
        <family val="2"/>
        <charset val="238"/>
      </rPr>
      <t xml:space="preserve">Ø12,7 </t>
    </r>
    <r>
      <rPr>
        <sz val="9"/>
        <rFont val="Arial CE"/>
        <family val="2"/>
        <charset val="238"/>
      </rPr>
      <t>mm; tloušťka stěny 0,8 mm včetně tvarovek</t>
    </r>
  </si>
  <si>
    <r>
      <t xml:space="preserve">Cu potrubí určené pro systém klimatizací; rozměr </t>
    </r>
    <r>
      <rPr>
        <sz val="9"/>
        <rFont val="Arial"/>
        <family val="2"/>
        <charset val="238"/>
      </rPr>
      <t xml:space="preserve">Ø28,7 </t>
    </r>
    <r>
      <rPr>
        <sz val="9"/>
        <rFont val="Arial CE"/>
        <family val="2"/>
        <charset val="238"/>
      </rPr>
      <t>mm; tloušťka stěny 1,0 mm včetně tvarovek</t>
    </r>
  </si>
  <si>
    <t>Měděné potrubí určené pro chlazení, klimatizace; vyrobeno dle DIN 8905 (obsah Cu 99,93%); konce uzavřené, případně utěsněné; možné použít tvrdé trubky F22 (R220) - provedení ve svitcích, resp. tvrdé trubky F36 (R290) - provedení v tyčích; dodávka včetně instalačního, montážního, kotvícího a spojovacího materiálu</t>
  </si>
  <si>
    <t>Montáž měděného potrubí</t>
  </si>
  <si>
    <t>Popisné štítky v souladu s ČSN</t>
  </si>
  <si>
    <t>Tepelná izolace s vysokým difúzním odporem; tloušťka izolace 13mm - určena pro Cu potrubí Ø12,7mm</t>
  </si>
  <si>
    <t>Tepelná izolace s vysokým difúzním odporem; tloušťka izolace 13mm - určena pro Cu potrubí Ø28,7mm</t>
  </si>
  <si>
    <r>
      <rPr>
        <sz val="8"/>
        <color rgb="FF7030A0"/>
        <rFont val="Arial CE"/>
        <family val="2"/>
        <charset val="238"/>
      </rPr>
      <t xml:space="preserve">Tepelná izolace ve vnitřním prostředí na bázi kaučuku s vysokým difúzním odporem </t>
    </r>
    <r>
      <rPr>
        <sz val="7"/>
        <color rgb="FF7030A0"/>
        <rFont val="Arial"/>
        <family val="2"/>
        <charset val="238"/>
      </rPr>
      <t>μ</t>
    </r>
    <r>
      <rPr>
        <sz val="7"/>
        <color rgb="FF7030A0"/>
        <rFont val="Calibri"/>
        <family val="2"/>
        <charset val="238"/>
      </rPr>
      <t>≥</t>
    </r>
    <r>
      <rPr>
        <sz val="7"/>
        <color rgb="FF7030A0"/>
        <rFont val="Arial CE"/>
        <family val="2"/>
        <charset val="238"/>
      </rPr>
      <t>7000 dle EN 12086 (DIN 52615); Tepelnou izolaci ve venkovním prostředí na bázi kaučku s vysokým difúzním odporem μ≥7000 dle EN 12086 (DIN 52615) opatřit vrstvou na ochranu před UV zářením a ochranou před mechanickým poškozením</t>
    </r>
  </si>
  <si>
    <t>Montáž tepelné izolace</t>
  </si>
  <si>
    <t>Potrubí pro odvod kondenzátu plastové DN25</t>
  </si>
  <si>
    <t>Topný kabel pro potrubí odvodu kondenzátu</t>
  </si>
  <si>
    <t>Elektrický topný samoregulační kabel o výkonu 9 W/m, topná délka 1 m + min. 2 m připojení napájení</t>
  </si>
  <si>
    <t>Komunikační kabel mezi vnitřní a venkovní jednotkou - viz instalační manuály zařízení</t>
  </si>
  <si>
    <t>Vákuování potrubí</t>
  </si>
  <si>
    <t>Tlakové zkoušky potrubí dusíkem dle národních norem ČSN</t>
  </si>
  <si>
    <t>Zprovoznění chladícího okruhu</t>
  </si>
  <si>
    <t>Plechový žlab pro vedení Cu potrubí ve venkovním prostoru včetně víka žlabu</t>
  </si>
  <si>
    <t>Předpokládaný rozměr žlabu 250x100x1,25mm včetně tvarovek; ve žlabu vést všechny vedení pro chlazenítechnologické místnosti</t>
  </si>
  <si>
    <t>Odvod kondenzátu z vnitřních kanálových jednotek - odtoková hadice od vnitřních jednotek systému chlazení a vytvoření stoupacího potrubí s výškou max. 625mm, vývod na střechu</t>
  </si>
  <si>
    <t>Provozní zkouška zařízení, včetně zaregulování systému, včetně propojení se systémem monitoring</t>
  </si>
  <si>
    <t>Pomocné pracovní lešení</t>
  </si>
  <si>
    <t>Hygienické větrání</t>
  </si>
  <si>
    <t>Centrální vzduchotechnická jednotka podstropní - dodávka včetně spojovacího, kotvícího a montážního materiálu; rozměr a chladící výkon viz tabulku zařízení, resp. technickou specifikaci</t>
  </si>
  <si>
    <t>Technickou specifikaci viz. technická specifikace (D.1.4.2-02_TSZ) a tabulka zařízení (D.1.4.2-03_TabZ); součásti dodávky dle technické specifikace kabelový ovládač a modul sledování chod / porucha.</t>
  </si>
  <si>
    <t>Elektrický potrubní předehřev</t>
  </si>
  <si>
    <t>Technickou specifikaci viz. technická specifikace (D.1.4.2-02_TSZ) a tabulka zařízení (D.1.4.2-03_TabZ)</t>
  </si>
  <si>
    <t>Montáž vzduchotechnické jednotky</t>
  </si>
  <si>
    <r>
      <t xml:space="preserve">Potrubí z oboustranně pozinkového plechu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>160 o tl. Plechu 0,45 mm vedené v třídě těsnosti "B"</t>
    </r>
  </si>
  <si>
    <t>Montáž vzduchotechnického potrubí</t>
  </si>
  <si>
    <t>Tepelná izolace z minerální vaty o tl. Min. 40 mm pro kruhové potrubí Ø160</t>
  </si>
  <si>
    <t>Montáž tepelné izolace na VZT potrubí</t>
  </si>
  <si>
    <r>
      <t>Sací přechodová tvarovka se servopohonem (uzavíratelná) ovládaná 24V, rozměr tvarovky 350x350x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>160 mm</t>
    </r>
  </si>
  <si>
    <t>Montáž přechodové tvarovky</t>
  </si>
  <si>
    <t>Montáž včetně vyplnění prostoru prostupu tepelnou izolací z minerální vaty, včetně elektrického napájení a ovládání</t>
  </si>
  <si>
    <t>Protidešťová žaluzie na sání o rozměrech 350x350 mm</t>
  </si>
  <si>
    <t>Montáž protidešťové žaluzie</t>
  </si>
  <si>
    <r>
      <t xml:space="preserve">Výfukový kus délky 300 mm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160 mm, včetně mříže proti ptactvu</t>
    </r>
  </si>
  <si>
    <t>Montáž výfukového kusu, včetně vyplnění prostoru prostupu tepelnou izolací z minerální vaty</t>
  </si>
  <si>
    <t>Montáž včetně vyplnění prostoru prostupu tepelnou izolací z minerální vaty</t>
  </si>
  <si>
    <r>
      <t xml:space="preserve">Dýza kruhová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>160 mm z hliníkové slitiny</t>
    </r>
  </si>
  <si>
    <r>
      <t>Odtahová mřížka jednořadá z pozinkového plechu o rozměrech 725x75 mm; Aef = 0,027 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 xml:space="preserve"> na kruhové potrubí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160 mm</t>
    </r>
  </si>
  <si>
    <t>Montáž koncového prvku, včetně zaregulování</t>
  </si>
  <si>
    <r>
      <t xml:space="preserve">Požární klapka s havarijní funkcí (bez napětí zavřeno) určena do kruhového potrubí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160 mm. Maximální doba zavírání 30 s. Napájení 230 V.</t>
    </r>
  </si>
  <si>
    <t>Montáž požární klapky</t>
  </si>
  <si>
    <t>Montáž včetně vyplnění prostoru okolo klapky požární ucpávkou, včetně elektrického propojení</t>
  </si>
  <si>
    <t>Požární klapka s havarijní funkcí (bez napětí zavřeno) o rozměru 200 x 100 mm. Maximální doba zavírání 30 s. Napájení 230 V.</t>
  </si>
  <si>
    <t>Skladový prostor</t>
  </si>
  <si>
    <t>Fasádní mřížka pro prostup 100x100 mm, včetně montáže</t>
  </si>
  <si>
    <t>Síť proti ptactvu, 100x100mm, včetně montáže</t>
  </si>
  <si>
    <t>Změna využití a stavební úpravy stávajícího objektu garáží na serverovnu v areálu Univerzity Karlovy, Matematicko-fyzikální fakulty</t>
  </si>
  <si>
    <t>D.1.4.3 - Stabilní hasící zařízení (GHZ)</t>
  </si>
  <si>
    <t>Č. p.</t>
  </si>
  <si>
    <t>Mn.</t>
  </si>
  <si>
    <t>Měr. Jed.</t>
  </si>
  <si>
    <t>Jed. cena v Kč</t>
  </si>
  <si>
    <t>Celková              cena v Kč</t>
  </si>
  <si>
    <t xml:space="preserve">Poznámka </t>
  </si>
  <si>
    <t>STROJNÍ ČÁST GHZ</t>
  </si>
  <si>
    <t>1.1</t>
  </si>
  <si>
    <t>Ocelová tlaková nádoba bezešvá 140 l, 42 bar, materiál uhlíková ocel, Ø 360 mm, vertikální instalace</t>
  </si>
  <si>
    <t>1.2</t>
  </si>
  <si>
    <t>Vypouštěcí flexi hadice 1 1/2" 42 bar</t>
  </si>
  <si>
    <t>1.3</t>
  </si>
  <si>
    <t>Hasivo FK-5-1-12 při koncentraci 5,6% dle normy ČSN EN 15004-2</t>
  </si>
  <si>
    <t>1.4</t>
  </si>
  <si>
    <t>Uchycení láhve ke zdi pomocí montážní obruče</t>
  </si>
  <si>
    <t>1.5</t>
  </si>
  <si>
    <t>Pilotní láhev 3 l včetně elektricky ovládaného ventilu, 75 bar, materiál ocel, IP65, U=24V, I=0,5A</t>
  </si>
  <si>
    <t>1.6</t>
  </si>
  <si>
    <t>Kontaktní manometr na hasicí láhví, rozsah 0-100 bar, s propojovacím kabelem</t>
  </si>
  <si>
    <t>1.7</t>
  </si>
  <si>
    <t>Propojovací flexibilní hadice 1/4´´, délka 700 mm, maximální pracovní tlak 366 bar</t>
  </si>
  <si>
    <t>1.8</t>
  </si>
  <si>
    <t>Propojovací flexibilní hadice 1/4´´, délka 1500 mm, maximální pracovní tlak 366 bar</t>
  </si>
  <si>
    <t>1.9</t>
  </si>
  <si>
    <t>Sběrné potrubí DN 40 pro připojení 2 láhví, provozní tlak 42 bar, včetně připojovacích zpětných klapek</t>
  </si>
  <si>
    <t>1.10</t>
  </si>
  <si>
    <t>Tryska s připojením na potrubí DN 32, materiál mosaz</t>
  </si>
  <si>
    <t>1.11</t>
  </si>
  <si>
    <t>Pozinkované ocelové rozvodné potrubí DN 40, 60 bar,  vnější průměr 48,5 mm, tloušťka stěny 3,2 mm</t>
  </si>
  <si>
    <t>1.12</t>
  </si>
  <si>
    <t>Pozinkované ocelové rozvodné potrubí DN 32, 60 bar,  vnější průměr 42,4 mm, tloušťka stěny 3,2 mm</t>
  </si>
  <si>
    <t>1.13</t>
  </si>
  <si>
    <t>Koleno DN 40</t>
  </si>
  <si>
    <t>1.14</t>
  </si>
  <si>
    <t>Koleno DN 32</t>
  </si>
  <si>
    <t>1.15</t>
  </si>
  <si>
    <t>T-kus DN 40</t>
  </si>
  <si>
    <t>1.16</t>
  </si>
  <si>
    <t>T-kus DN 32</t>
  </si>
  <si>
    <t>1.17</t>
  </si>
  <si>
    <t>Zátka DN 32</t>
  </si>
  <si>
    <t>1.18</t>
  </si>
  <si>
    <t>Vsuvka DN 32</t>
  </si>
  <si>
    <t>1.19</t>
  </si>
  <si>
    <t>Redukce DN 40 - DN 32</t>
  </si>
  <si>
    <t>1.20</t>
  </si>
  <si>
    <t>Uchycení potrubí - Konzole lištová délka 300 mm včetně šroubů a závitových tyčí</t>
  </si>
  <si>
    <t>1.21</t>
  </si>
  <si>
    <t>Uchycení potrubí - Objímka DN 40 pro upevnění potrubí</t>
  </si>
  <si>
    <t>1.22</t>
  </si>
  <si>
    <t>Uchycení potrubí - Objímka DN 32 pro upevnění potrubí</t>
  </si>
  <si>
    <t>1.23</t>
  </si>
  <si>
    <t>Samotížná přetlaková klapka obousměrná, rozměr 500x500 mm, včetně venkovního krytu proti povětrnostním vlivům a vnitřní ochrané mřížky, např. Apreco SGV-0505</t>
  </si>
  <si>
    <t>ELEKTRICKÁ ČÁST GHZ</t>
  </si>
  <si>
    <t>2.1</t>
  </si>
  <si>
    <t>Ústředna GHZ, certifikovaná pro použití s hasicími systémy</t>
  </si>
  <si>
    <t>2.2</t>
  </si>
  <si>
    <t>Akumulátor 12V, 7Ah</t>
  </si>
  <si>
    <t>2.3</t>
  </si>
  <si>
    <t xml:space="preserve">Krabice rozhraní GHZ/EPS </t>
  </si>
  <si>
    <t>2.4</t>
  </si>
  <si>
    <t>Opticko kouřový hlásič</t>
  </si>
  <si>
    <t>2.5</t>
  </si>
  <si>
    <t>Patice opticko kouřového hlásiče</t>
  </si>
  <si>
    <t>2.6</t>
  </si>
  <si>
    <t>Spouštěcí tlačítko GHZ (žluté)</t>
  </si>
  <si>
    <t>2.7</t>
  </si>
  <si>
    <t>Blokovací tlačítko GHZ (modré)</t>
  </si>
  <si>
    <t>2.8</t>
  </si>
  <si>
    <t xml:space="preserve">Siréna IP54, barva červená, hlasitost v 1m 100dB, ø93 mm, výška75 mm </t>
  </si>
  <si>
    <t>2.9</t>
  </si>
  <si>
    <t xml:space="preserve">Siréna s majákem IP54, barva červená, frekvence 60/minutu, hlasitost v 1m 100dB, ø93 mm, výška 121 mm </t>
  </si>
  <si>
    <t>2.10</t>
  </si>
  <si>
    <t>Varovný signalizační panel</t>
  </si>
  <si>
    <t>2.11</t>
  </si>
  <si>
    <t>Uzemnění systému GHZ</t>
  </si>
  <si>
    <t>2.12</t>
  </si>
  <si>
    <t>Kabel B2ca s1, d0 typ 1x2x0,8</t>
  </si>
  <si>
    <t>2.13</t>
  </si>
  <si>
    <t>Montážní a závěsný materiál</t>
  </si>
  <si>
    <t>OSTATNÍ</t>
  </si>
  <si>
    <t>3.1</t>
  </si>
  <si>
    <t>Montáž strojní části GHZ</t>
  </si>
  <si>
    <t>3.2</t>
  </si>
  <si>
    <t>Montáž elektrické části GHZ</t>
  </si>
  <si>
    <t>3.3</t>
  </si>
  <si>
    <t>Tlaková zkouška potrubních tras</t>
  </si>
  <si>
    <t>3.4</t>
  </si>
  <si>
    <t>Zprovoznění, programování, individuální vyzkoušení</t>
  </si>
  <si>
    <t>3.5</t>
  </si>
  <si>
    <t>Výchozí kontrola provozuschopnosti a zkouška činnosti</t>
  </si>
  <si>
    <t>3.6</t>
  </si>
  <si>
    <t>Zaškolení obsluhy a provozu</t>
  </si>
  <si>
    <t>3.7</t>
  </si>
  <si>
    <t>Přesun materiálů, ostatní náklady</t>
  </si>
  <si>
    <t>3.8</t>
  </si>
  <si>
    <t>Zkouška integrity místnosti (Door fan test)</t>
  </si>
  <si>
    <t>CENA CELKEM</t>
  </si>
  <si>
    <t>Stabilní hasicí zařízení GHZ</t>
  </si>
  <si>
    <t>Vzduchotechnika</t>
  </si>
  <si>
    <t>Rekapitulace  - ETAPA 1</t>
  </si>
  <si>
    <t>D.1.4.2 - Vzduchotechnika a chlazení - etapa II</t>
  </si>
  <si>
    <t>Etapa II</t>
  </si>
  <si>
    <t>Vodní chlazení IT</t>
  </si>
  <si>
    <t>V případě osazení technologie na střeše v etapě 1 současně s technologií z etapy 2 je možné snížit náklady na jeřáb a jeřábnické práce</t>
  </si>
  <si>
    <t>Zařízení</t>
  </si>
  <si>
    <t>8.1</t>
  </si>
  <si>
    <t>Chiller se šroubovým kompresorem a s vodou chlazeným kondenzátorem</t>
  </si>
  <si>
    <t>Montáž chilleru, včetně veškerého přislušenství pro provoz chilleru</t>
  </si>
  <si>
    <t>9.1, 9.2</t>
  </si>
  <si>
    <t>Montáž suchého chladiče na střeše objektu, včetně montáže a propojení s veškerým příslučenstvím suchého chladiče</t>
  </si>
  <si>
    <t>10.1</t>
  </si>
  <si>
    <t>Montáž deskového výměníku, včetně přirub a protipřirub</t>
  </si>
  <si>
    <t>10.2</t>
  </si>
  <si>
    <t>11.1, 11.2</t>
  </si>
  <si>
    <t>Montáž oběhového čerpadla</t>
  </si>
  <si>
    <t>11.3</t>
  </si>
  <si>
    <t>11.4</t>
  </si>
  <si>
    <t>Jednostupňové suchoběžné odstředivé čerpadlo v provedení INLINE montáže do chladícího okruhu, vč. protipřírub, atd. DN65; Q = 50,53 m3/h;  dopravní výška = 11 m;  2,2 kW; 4,65 A;  400 V - dodávka s kompletním příslušenstvím (spojovací, kotvící, těsnící a montážní materiál)</t>
  </si>
  <si>
    <t>12.1</t>
  </si>
  <si>
    <t>Automatické doplňování teplonosného média pro systém s glykolovou směsí,  včetně nádrže o objemu 200 litrů pro teplnosné médium, včetně řídícího modulu se sledováním stavu chod / porucha a čerpadla pro automatické doplňování a protáčení teplonosného média včetně montáže včetně montáže a uvedení do provozu</t>
  </si>
  <si>
    <t>Montáž automatického doplňovacího zařízení</t>
  </si>
  <si>
    <t>13.1</t>
  </si>
  <si>
    <t>Uzavírací ventil s ochranou proti neoprávněné manipulaci 1"</t>
  </si>
  <si>
    <t>Montáž membránové tlakové expanzní nádoby, včetně montáže uzavíracího ventilu s ochranou</t>
  </si>
  <si>
    <t>13.2</t>
  </si>
  <si>
    <t>Uzavírací ventil s ochranou proti neoprávněné manipulaci 3/4 "</t>
  </si>
  <si>
    <t>13.3</t>
  </si>
  <si>
    <t>Membránová tlaková expanzní nádoba pro použití v systému topení a chlazení, jmenovitý objem 35l (užitný 31,5 l), dovolený provozní tlak 6 bar, přípustná provozní teplota na membránu 70°C</t>
  </si>
  <si>
    <t>Armatury - externí chlazení</t>
  </si>
  <si>
    <t>Armatury budou do DN50 závitové, od DN65 budou armatury přírubové (resp. mezipřírubové); všechny závitové armatury (kromě koncových odvzdušňovacích nebo vypouštěcích kohoutů) budou montovány se šrouběním příslušné dimenze, aby byla možná demontáž, oprava nebo případně i výměna armatury</t>
  </si>
  <si>
    <t>Servopohon pro třícestný ventil, polohy zapnuto/vypnuto</t>
  </si>
  <si>
    <t>Montáž třícestného rozdělovacího ventilu se servopohonem</t>
  </si>
  <si>
    <t>Montáž třícestného rozdělovacího ventilu s ručním ovládáním</t>
  </si>
  <si>
    <t xml:space="preserve">Pojistný ventil, otevírací tlak 6,0 bar včetně těsnění, spojovacího materiálu a atd. </t>
  </si>
  <si>
    <t>Montáž pojistného ventilu spojovacího materiálu a atd.</t>
  </si>
  <si>
    <t>Mezipřírubová uzavírací klapka DN100, PN16 včetně těsnění, protipřírub a spojovacího materiálu</t>
  </si>
  <si>
    <t>Montáž mezipřírubové klapky DN100 včetně protipřírub, spojovacího materiálu a atd.</t>
  </si>
  <si>
    <t>Mezipřírubová uzavírací klapka DN80, PN16 včetně těsnění, protipřírub a spojovacího materiálu</t>
  </si>
  <si>
    <t>Montáž mezipřírubové klapky DN80 včetně protipřírub, spojovacího materiálu a atd.</t>
  </si>
  <si>
    <t>Mezipřírubová uzavírací klapka DN65, PN16 včetně těsnění, protipřírub a spojovacího materiálu</t>
  </si>
  <si>
    <t>Montáž mezipřírubové klapky DN65 včetně protipřírub, spojovacího materiálu a atd.</t>
  </si>
  <si>
    <t>Uzavírací klapka na potrubí při napojení na samotný rack server. Přesné řešení samotných rack serverů nebylo v této PD řešeno. PD končí tímto napojením.</t>
  </si>
  <si>
    <t>Pryžový kompenzátor přírubový DN65, PN16 včetně těsnění, protipřírub a spojovacího materiálu</t>
  </si>
  <si>
    <t>Montáž pryžového kompenzátoru DN65 včetně protipřírub, spojovacího materiálu a atd.</t>
  </si>
  <si>
    <t>Zpětná klapka DN80 včetně protipřírub, spojovacího materiálu atd.</t>
  </si>
  <si>
    <t>Montáž zpětné klapky DN80 včetně protipřírub, spojovacího materiálu atd.</t>
  </si>
  <si>
    <t>Potrubní filtr DN 100, přírubový ocelový, včetně protipřírub, spojovacího materiálu atd.</t>
  </si>
  <si>
    <t>Montáž filtru přírubového DN100 včetně protipřírub, spojovacího materiálu a atd.</t>
  </si>
  <si>
    <t>Kulový kohout závitový DN25, PN25 včetně těsnění, šroubení a spojovací materiálu</t>
  </si>
  <si>
    <t xml:space="preserve">Montáž kulového kohoutu závitového, G1" </t>
  </si>
  <si>
    <t>Kulový kohout závitový DN20, PN25 včetně těsnění, šroubení a spojovací materiálu</t>
  </si>
  <si>
    <t xml:space="preserve">Montáž kulového kohoutu závitového, do rozměru G3/4" </t>
  </si>
  <si>
    <t>Montáž manomentu</t>
  </si>
  <si>
    <t>Kondenzační šmyčka, připojení dle tlakoměru</t>
  </si>
  <si>
    <t xml:space="preserve">Montáž teploměru technického, radiálního </t>
  </si>
  <si>
    <t>Vyhotovení odvzdušňovacích nádob pro potrubí svedení odtoku ke podlaze, resp. Střeše</t>
  </si>
  <si>
    <t>Odvzdušňovací ventil 3/4" PN16</t>
  </si>
  <si>
    <t>Vypouštěcí kulové kohouty, 3/4", PN16</t>
  </si>
  <si>
    <t>Montáž závitových armatur s 1 závitem, 3/4"</t>
  </si>
  <si>
    <t>Kulový kohout závitový, DN20, PN25</t>
  </si>
  <si>
    <t xml:space="preserve">Montáž kulového kohouta závitového, G3/4" </t>
  </si>
  <si>
    <t>Potrubí</t>
  </si>
  <si>
    <t>Potrubí z trubek hladkých ocelových bezešvých, DN100; předpokládaný rozměr potrubí 108x4,0mm; včetně montáže, spojovacího materiálu, kotvícího materiálu, těsnícího materiálu atd.</t>
  </si>
  <si>
    <t>Koleno 90° z hladké bezešvé oceli, DN100</t>
  </si>
  <si>
    <t>Koleno 45° z hladké bezešvé oceli, DN100</t>
  </si>
  <si>
    <t>Redukce z hladké bezešvé oceli DN100-DN80</t>
  </si>
  <si>
    <t>Potrubí z trubek hladkých ocelových bezešvých, DN80; předpokládaný rozměr potrubí 89x3,60mm; včetně montáže, spojovacího materiálu, kotvícího materiálu, těsnícího materiálu atd.</t>
  </si>
  <si>
    <t>Koleno 90° z hladké bezešvé oceli, DN80</t>
  </si>
  <si>
    <t>Redukce z hladké bezešvé oceli DN80-DN65</t>
  </si>
  <si>
    <t>Potrubí z trubek hladkých ocelových bezešvých, DN65; předpokládaný rozměr potrubí 76,0x3,20mm; včetně montáže, spojovacího materiálu, kotvícího materiálu, těsnícího materiálu a atd.</t>
  </si>
  <si>
    <t>Redukce z hladké bezešvé oceli DN65-DN50</t>
  </si>
  <si>
    <t>Potrubí z trubek hladkých ocelových bezešvých, DN50; předpokládaný rozměr potrubí 57,0x2,90 mm; včetně montáže, spojovacího materiálu, kotvícího materiálu, těsnícího materiálu a atd.</t>
  </si>
  <si>
    <t>Redukce z hladké bezešvé oceli DN50-DN40</t>
  </si>
  <si>
    <t>Potrubí z trubek hladkých ocelových bezešvých, DN40; předpokládaný rozměr potrubí 44,5x2,60 mm; včetně montáže, spojovacího materiálu, kotvícího materiálu, těsnícího materiálu a atd.</t>
  </si>
  <si>
    <t>Potrubí z trubek hladkých ocelových bezešvých, DN25; předpokládaný rozměr potrubí 31,8x2,60 mm; včetně montáže, fitinek, spojovacího materiálu, kotvícího materiálu, těsnícího materiálu a atd.</t>
  </si>
  <si>
    <t>Potrubí z trubek hladkých ocelových bezešvých, DN20; předpokládaný rozměr potrubí 28,0x2,6 mm; včetně montáže, fitinek, spojovacího materiálu, kotvícího materiálu, těsnícího materiálu a atd.</t>
  </si>
  <si>
    <t>Návarky s rourkovým závitem, do G1" včetně návarek pro připojení měřících zařízenní pro potřeby nadřazeného systému měření a regulace; dodávka včetně montáže a těsnícího a spojovacího materiálu</t>
  </si>
  <si>
    <t xml:space="preserve">Označení potrubí dle provozní kapaliny v souladu s ČSN </t>
  </si>
  <si>
    <t>Nátěry kovových potrubí DN100, 1x základní nátěr</t>
  </si>
  <si>
    <t>Nátěry kovových potrubí DN100, 2x vrchní nátěr</t>
  </si>
  <si>
    <t>Nátěry kovových potrubí do DN100, 1x základní nátěr</t>
  </si>
  <si>
    <t>Nátěry kovových potrubí do DN100, 2x vrchní nátěr</t>
  </si>
  <si>
    <t>Ostatní</t>
  </si>
  <si>
    <t>Propláchnutí systému potrubí po montáži</t>
  </si>
  <si>
    <t>Tlaková zkouška dle ČSN EN 13 480 (DN15 - DN100)</t>
  </si>
  <si>
    <t>Zkouška zařízení provozní (topná a dilatační zkouška), včetně zaregulování systému</t>
  </si>
  <si>
    <t>Po tlakové zkoušce se systém vypustí, propláchne se, odkalí včetně vyčištění filtrů. Naplní se upravenou vodou a celý systém se odvzdušní</t>
  </si>
  <si>
    <t>Napouštění systému vodou (cca 880 l vody)</t>
  </si>
  <si>
    <t>Propylenglykol (100 % koncentrace)</t>
  </si>
  <si>
    <t>l</t>
  </si>
  <si>
    <t>Seřízení a měření průtoku jednotlivých větví se sepsáním protokolu o nastavení regulačních armatur, zaregulování systému</t>
  </si>
  <si>
    <t>Provozní zkouška zařízení, včetně nastavení systému</t>
  </si>
  <si>
    <t>Součinnost při zaškolování obsluhy</t>
  </si>
  <si>
    <t>Součinnost profesi Silnoproud NN</t>
  </si>
  <si>
    <t>Provozní řád technologie instalované v rámci profese</t>
  </si>
  <si>
    <t>Rekapitulace  - ETAPA 2</t>
  </si>
  <si>
    <t>Rekapitulace  - CELKEM</t>
  </si>
  <si>
    <t>ETAPA 1</t>
  </si>
  <si>
    <t>ETAPA 2</t>
  </si>
  <si>
    <t>Celkový rozpočet stavby - ETAPA 1 a 2</t>
  </si>
  <si>
    <t>1-CXKH-R 5x70</t>
  </si>
  <si>
    <t>1-CXKH-R 5x6</t>
  </si>
  <si>
    <t>1-CXKH-R 5x4</t>
  </si>
  <si>
    <t>1-CXKH-R 5x2,5</t>
  </si>
  <si>
    <t>Potrubí z trubek hladkých ocelových bezešvých, DN32; předpokládaný rozměr potrubí 38,0x2,60 mm; včetně montáže, spojovacího materiálu, kotvícího materiálu, těsnícího materiálu a atd.</t>
  </si>
  <si>
    <t>Tkus z hladké bezešvé oceli, DN65-DN25</t>
  </si>
  <si>
    <t>Tkus z hladké bezešvé oceli, DN80-DN80</t>
  </si>
  <si>
    <r>
      <t xml:space="preserve">Redukce z hladké bezešvé oceli </t>
    </r>
    <r>
      <rPr>
        <sz val="9"/>
        <rFont val="Calibri"/>
        <family val="2"/>
        <charset val="238"/>
      </rPr>
      <t>Ø</t>
    </r>
    <r>
      <rPr>
        <sz val="9"/>
        <rFont val="Arial CE"/>
      </rPr>
      <t>141-DN100 (napojení na chiller)</t>
    </r>
  </si>
  <si>
    <t>Montáž filtru přírubového DN80 včetně protipřírub, spojovacího materiálu a atd.</t>
  </si>
  <si>
    <t>Potrubní filtr DN 80, přírubový ocelový, včetně protipřírub, spojovacího materiálu atd.</t>
  </si>
  <si>
    <t>Montáž zpětné klapky DN65 včetně protipřírub, spojovacího materiálu atd.</t>
  </si>
  <si>
    <t>Zpětná klapka DN65 včetně protipřírub, spojovacího materiálu atd.</t>
  </si>
  <si>
    <t>Třícestný rozdělovací ventil, přírubový ocelový DN80, včetně protipříruby</t>
  </si>
  <si>
    <t>Napouštění systému propylenglykolovou směsí (cca 1380 l PPG směsi 35 %)</t>
  </si>
  <si>
    <r>
      <t xml:space="preserve">Protipožární ucpávky prostupu, rozměr 300x200 mm, v rámci prostupu 2xpotrubí </t>
    </r>
    <r>
      <rPr>
        <sz val="9"/>
        <rFont val="Calibri"/>
        <family val="2"/>
        <charset val="238"/>
      </rPr>
      <t>Ø</t>
    </r>
    <r>
      <rPr>
        <sz val="9"/>
        <rFont val="Arial CE"/>
      </rPr>
      <t>89 mm</t>
    </r>
  </si>
  <si>
    <t>Prostup ve stavební konstrukci, rozměr 300x200 mm</t>
  </si>
  <si>
    <t>Tepelná izolace z pěnového poletylenu návlekové tl. 13 mm pro vnějšího průměru 44,5 mm, včetně montáže</t>
  </si>
  <si>
    <t>Tepelná izolace z pěnového poletylenu návlekové tl. 13 mm pro vnějšího průměru 57 mm, včetně montáže</t>
  </si>
  <si>
    <t>Tepelná izolace z pěnového poletylenu návlekové tl. 13 mm pro vnějšího průměru 76 mm, včetně montáže</t>
  </si>
  <si>
    <t>Tepelná izolace z pěnového poletylenu návlekové tl. 13 mm pro vnějšího průměru 89 mm, včetně montáže</t>
  </si>
  <si>
    <t>Redukce z hladké bezešvé oceli DN40-DN32</t>
  </si>
  <si>
    <t>Tkus z hladké bezešvé oceli, DN50-DN32</t>
  </si>
  <si>
    <t>Tkus z hladké bezešvé oceli, DN65-DN32</t>
  </si>
  <si>
    <t>Potrubní rozvody budou vyhotovené z trubky bezešvé hladké kruhové dle ČSN 42 5715.01, jakosti oceli / materiálu 11 353.1, mezní odchýlky vnějšího průměru do DN200 jsou ±1,25%, nejméně však ±0,50mm; dodávka včetně tvarovek
a fitinků</t>
  </si>
  <si>
    <t>Teploměr s možností dalkového odečtu, rozsah měření 0°C až 120°C, průměr 80mm, jímka 80mm (součást dodávky) včetně těsnění a spojovacího materiálu, napojení na systém MaR</t>
  </si>
  <si>
    <t>Montáž snímače tlakové diference</t>
  </si>
  <si>
    <t>Snímač tlakové diference pro kapaliny (PPG 35%), s možností dalkového odečtu, napojení na systém MaR</t>
  </si>
  <si>
    <t>Manometr (tlakoměr) s možností dalkového odečtu, průměr 63mm, měřicí rozsah
0-10bar, napojení na systém MaR</t>
  </si>
  <si>
    <t>Kulový kohout závitový DN32, vnitřní a vnější závit 5/4", PN25 včetně těsnění, šroubení a spojovací materiálu</t>
  </si>
  <si>
    <t xml:space="preserve">Pojistný ventil, otevírací tlak 8,0 bar včetně těsnění, spojovacího materiálu a atd. </t>
  </si>
  <si>
    <t>Montáž indukčního průtokoměru, včetně napojení na systém MaR</t>
  </si>
  <si>
    <t>Indukční průtokoměr, přírubový, 0-70°C, DN80, PN16, včetně těsnění, spojovacího materiálu atd.</t>
  </si>
  <si>
    <t>Třícestný slučovací ventil, přírubový ocelový DN80, včetně protipříruby s ručním ovládáním, nastavitelný dle teploty</t>
  </si>
  <si>
    <t>Membránová tlaková expanzní nádoba pro použití v systému topení a chlazení, jmenovitý objem 12l (užitný 11 l), dovolený provozní tlak 6 bar, přípustná provozní teplota na membránu 70°C</t>
  </si>
  <si>
    <t>13.4</t>
  </si>
  <si>
    <t>Uzavírací ventil s ochranou proti neoprávněné manipulaci 1 "</t>
  </si>
  <si>
    <t>Membránová tlaková expanzní nádoba pro použití v systému chlazení  pro nemrznoucí směs o koncentraci 35% propylenglykol, jmenovitý objem 80l (užitný 72 l), dovolený provozní tlak 10 bar, přípustná provozní teplota na membránu 70°C</t>
  </si>
  <si>
    <t>Membránová tlaková expanzní nádoba pro použití v systému chlazení  pro nemrznoucí směs o koncentraci 35% propylenglykol, jmenovitý objem 100l (užitný 90 l), dovolený provozní tlak 10 bar, přípustná provozní teplota na membránu 70°C</t>
  </si>
  <si>
    <t>Jednostupňové suchoběžné odstředivé čerpadlo v provedení INLINE montáže do chladícího okruhu, vč. protipřírub, atd. DN50; Q = 32,0 m3/h;  dopravní výška = 26,3 m;  5,5 kW; 10,3 A;  400 V - dodávka s kompletním příslušenstvím (spojovací, kotvící, těsnící a montážní materiál), čerpadlo bude obsahovat integrovaný frekvenční měnič</t>
  </si>
  <si>
    <t>Jednostupňové suchoběžné odstředivé čerpadlo v provedení INLINE montáže do chladícího okruhu, vč. protipřírub, atd. DN50; Q = 28,0 m3/h;  dopravní výška = 36 m;  5,5 kW; 10,3 A;  400 V - dodávka s kompletním příslušenstvím (spojovací, kotvící, těsnící a montážní materiál), čerpadlo bude obsahovat integrovaný frekvenční měnič</t>
  </si>
  <si>
    <t>Technickou specifikaci viz. Technická zpráva (D.1.4.2-01_TZ), technická specifikace (D.1.4.2-02_TSZ) a tabulka zařízení (D.1.4.2-03_TabZ);
Přenášený výkon: 270 kW
Teplá strana:
Průtok kapaliny: 31,92 m3/h, tlaková ztráta: max. 20,0 kPa, teplotní spád 55/45 °C
Studená strana:
dle požadovaného průtoku / teplotního spádu na straně odběru tepla
Strana za DV na straně vody není v tomto projektu dále řešena - bude řešena individuálně investorem</t>
  </si>
  <si>
    <t>Deskový výměník pro ZZT, teplá strana - PPG směs 35%, studená strana - voda</t>
  </si>
  <si>
    <t>Technickou specifikaci viz. Technická zpráva (D.1.4.2-01_TZ), technická specifikace (D.1.4.2-02_TSZ) a tabulka zařízení (D.1.4.2-03_TabZ);
Přenášený výkon: 270 kW
Teplá strana:
Průtok kapaliny: 27,757 m3/h, tlaková ztráta: 19,63 kPa, teplotní spád 41/29 °C
Studená strana:
Průtok kapaliny : 48,96 m3/h, tlaková ztráta: 19,82 kPa, teplotní spád 13/18 °C</t>
  </si>
  <si>
    <t>Deskový výměník mezi vodním okruhem chilleru (studená strana) a okruhem k CDU s 35 PPG směsí (teplá strana)</t>
  </si>
  <si>
    <r>
      <t>Suchý chladič pro chlazení serverovny; Q= 135 kW; průtok 35% směs propylenglykolu a vody 13,69 m3/h, tlaková ztráta 48 kPa (při freecoolingu), Q=180 kW; průtok 16,43 m</t>
    </r>
    <r>
      <rPr>
        <vertAlign val="superscript"/>
        <sz val="9"/>
        <rFont val="Arial CE"/>
        <charset val="238"/>
      </rPr>
      <t>3</t>
    </r>
    <r>
      <rPr>
        <sz val="9"/>
        <rFont val="Arial CE"/>
      </rPr>
      <t>/h, tlaková ztráta 80 kPa (při DX chlazení) ; ventilátory s EC motorem; LpA= 57 dB v 10 metrech; rozměry DxŠxV = 3040 x 1641 x 1438 mm; hmotnost 619 kg (operativní); sledování stavu chod / porucha; navařovací příruby a protipříruby PN16 s těsněním včetně montáže na místo instalace a uvedení do provozu; dodávka včetně antivibračních prvků</t>
    </r>
  </si>
  <si>
    <t>Technickou specifikaci viz. Technická zpráva (D.1.4.2-01_TZ), technická specifikace (D.1.4.2-02_TSZ) a tabulka zařízení (D.1.4.2-03_TabZ);
Chladicí výkon: 270 kW
Teplota kapaliny na výparníku: 18/13 °C
Teplota kapaliny na kondenzátoru: 45/55 °C</t>
  </si>
  <si>
    <t>01.04.2024 (R2 08.2024)</t>
  </si>
  <si>
    <t>Bateriový rack včetně baterií s kapacitou 100Ah</t>
  </si>
  <si>
    <t>UPS, 500kW, včetně 3 (100kW) modulů z 5</t>
  </si>
  <si>
    <t>Odstranění zakrytí prostupů v protipožárním stropě pro VZT</t>
  </si>
  <si>
    <t>Odstranění a zakrytí prostupů VZT střešním pláštěm a následné opracování prvků VZT do střešeního pláště</t>
  </si>
  <si>
    <t>Odstranění zakrytí prostupů mezi hranicemi požárních úseků, včetně prostupů pro přetlakové klapky a následné opravení fasády</t>
  </si>
  <si>
    <t>Jedná se o 2 prostupy pro VZT potrubí s následným osazením požární klapky, 2 prostupy pro větrací otvory s následným osazením požární klapky, 2 prostupy pro vedení rozvodů vody (příprava pro etapu 2) a 2 prostupy do exteriéru pro VZT potrubí</t>
  </si>
  <si>
    <t>Optická areálová trasa</t>
  </si>
  <si>
    <t>Optická vana 19", prázdná, výsuvná, výška 2U vč. čela</t>
  </si>
  <si>
    <t>Optická kazeta pro 24 svárů, včetně držáků svárů</t>
  </si>
  <si>
    <t>Ochrana optického sváru 60mm</t>
  </si>
  <si>
    <t>Spojka LC, duplexní, SM</t>
  </si>
  <si>
    <t>Spojka E2000, simplexní, SM</t>
  </si>
  <si>
    <t>Pigtail E2000, 9/125, délka 2 m</t>
  </si>
  <si>
    <t>Pigtail LC, 9/125, délka 2 m</t>
  </si>
  <si>
    <t>Venkovní FO kabel 48x(4x12vl) 9/125µm OS2, B2ca s1a,d1,a1, odol. proti hlodavcům</t>
  </si>
  <si>
    <t>Opt. propoj. kabel duplex, LC-LC 9/125 um OS1, délka 2m</t>
  </si>
  <si>
    <t>Opt. propoj. kabel duplex, E2000-E2000, 9/125 um OS1, délka 2m</t>
  </si>
  <si>
    <t>Podružný a drobný instalační materiál</t>
  </si>
  <si>
    <t>MM/SM-SPLzlomení, svaření MM/S vlákna na vlák./kab. pig-tail</t>
  </si>
  <si>
    <t>Řídící jednotka (PLC) pro nadřazené řízení chladícího systému</t>
  </si>
  <si>
    <t>modul pro UPS</t>
  </si>
  <si>
    <t>Programování SW pro nadřazené řizení chlazení</t>
  </si>
  <si>
    <t>Metalický propojovací kabel 6A stíněný, 2m</t>
  </si>
  <si>
    <t>Optický propojovací kabel LC/LC OS2, duplex, 2m</t>
  </si>
  <si>
    <t>Suchý chladič musí splňovat veškeré technické náležitosti specifikované v projektové dokumentaci (technická zpráva, tabulka zařízení, technická specifikace a výkresová dokumentace)</t>
  </si>
  <si>
    <t>Oběhové čerpadlo musí splňovat veškeré technické náležitosti specifikované v projektové dokumentaci (technická zpráva, tabulka zařízení, technická specifikace a výkresová dokumentace)</t>
  </si>
  <si>
    <t>Automatické doplňovací zařízení musí splňovat veškeré technické náležitosti specifikované v projektové dokumentaci (technická zpráva, tabulka zařízení, technická specifikace a výkresová dokumentace)</t>
  </si>
  <si>
    <t>Expanzní nádoba musí splňovat veškeré technické náležitosti specifikované v projektové dokumentaci (technická zpráva, tabulka zařízení, technická specifikace a výkresová dokumentace)</t>
  </si>
  <si>
    <t>Akumulační nádoba ocelová pro chladicí vodu o objemu 750 l, PN10, s horním a dolním připojením, napojení přes příruby, včetně protipřírub</t>
  </si>
  <si>
    <t>Manometr pro napouštěcí ventil</t>
  </si>
  <si>
    <t>Montáž napouštěcího ventilu, včetně manometru</t>
  </si>
  <si>
    <t xml:space="preserve">Napouštěcí ventil pro otopné soustavy (redukční, zpětný, uzavírací ventil - oddělovací armatura) G1/2" </t>
  </si>
  <si>
    <t>Prostup potrubí DN 1/2" střešní konstrukcí, včetně chráničky a zatěsnění</t>
  </si>
  <si>
    <t>Prostup potrubí DN 1/2" zděnou stěnou tl. do 250mm</t>
  </si>
  <si>
    <t>Vysazení odbočky z rozvodu pitné vody v prostoru výlevky (m.č.G012a)</t>
  </si>
  <si>
    <t>Potrubí plastové DN 1/2" včetně kotevního materiálu a montáže</t>
  </si>
  <si>
    <t>Kulový kohout s vypouštěním DN 1/2", vč. montáže</t>
  </si>
  <si>
    <t>Topný kabel s výkonem 25W/m, s napojením z rozvaděče zařízení 1.1, resp.1.4, vč. montáže</t>
  </si>
  <si>
    <t>Úprava rozvaděče jednotky pro napojení topného kabelu, vč. vazeb na teplotní čidlo.</t>
  </si>
  <si>
    <t>Tepelná izolace tl.20mm, odolná proti UV, vč. montáže</t>
  </si>
  <si>
    <t>soubor</t>
  </si>
  <si>
    <t>Meření a regulace</t>
  </si>
  <si>
    <t>PLC (ref. WAGO 750-8212, ETH)</t>
  </si>
  <si>
    <t>analogová vstupní karta 4xAI (ref. WAGO)</t>
  </si>
  <si>
    <t>analogová výstupní karta 4xAO 4-20mA (ref. WAGO)</t>
  </si>
  <si>
    <t>karta 8x DI (ref. WAGO)</t>
  </si>
  <si>
    <t>karta 8x DO (ref. WAGO)</t>
  </si>
  <si>
    <t>zakončovací modul (ref. WAGO)</t>
  </si>
  <si>
    <t>montážní materiál, jistící přístroje, svorkovnice, kabeláž uvnitř rozvaděče</t>
  </si>
  <si>
    <t>zdroj 230/24V 20A (ref. WAGO)</t>
  </si>
  <si>
    <t>Rozvaděč s montážním panelem, IP54, 100 mm sokl, 2000x600x400</t>
  </si>
  <si>
    <t>battery module 24VDC 20A (ref. WAGO)</t>
  </si>
  <si>
    <t>akumulátor 24VDC, 40A, 12Ah (ref. WAGO)</t>
  </si>
  <si>
    <t>switch 8-port industrial, 24VDC (ref. WAGO)</t>
  </si>
  <si>
    <t>montážní práce</t>
  </si>
  <si>
    <t>čidlo teploty venkovního vzduchu</t>
  </si>
  <si>
    <t>čidlo teploty dodávané chlazené vody</t>
  </si>
  <si>
    <t>čidlo teploty na zpátečce</t>
  </si>
  <si>
    <t>tlakové čidlo (pro sání čerpadla a zpátečka)</t>
  </si>
  <si>
    <t>projekt rozvaděče a zapojení MaR</t>
  </si>
  <si>
    <t>kabeláž pro teplotní čidla, stíněný, (ref. Unitronic LiHCH (TP)) 2x2x1,0mm2</t>
  </si>
  <si>
    <t>ovládací kabeláž (ref. Olfex classic 110 H 4x1 10019964)</t>
  </si>
  <si>
    <t>Umístění rozvaděče v m.č. G001a, vedle poice BAT1 (bude upřesněno v průběhu realizace ze strany investora dle vývoje dalších rozvojových cílů BAT)</t>
  </si>
  <si>
    <t>Technickou specifikaci viz. technická specifikace (D.1.4.2-02_TSZ) a tabulka zařízení (D.1.4.2-03_TabZ); součásti dodávky dle technické specifikace i betónové kostky včetně fólie pro uložení venkovních kondenzačních jednotek na střeše objektu. Jednotka bude dodána včetně dostatečného množství chladiva R32, vzhledem k navrhované délce rozvodů.</t>
  </si>
  <si>
    <t>Dokumentace skutečného provedení</t>
  </si>
  <si>
    <t>Vedlejší rozpočtové náklady</t>
  </si>
  <si>
    <t>J. Nh [h]</t>
  </si>
  <si>
    <t>Nh celkem [h]</t>
  </si>
  <si>
    <t>J. hmotnost [t]</t>
  </si>
  <si>
    <t>Hmotnost celkem [t]</t>
  </si>
  <si>
    <t>J. suť [t]</t>
  </si>
  <si>
    <t>Suť Celkem [t]</t>
  </si>
  <si>
    <t>D</t>
  </si>
  <si>
    <t>-1</t>
  </si>
  <si>
    <t>HSV</t>
  </si>
  <si>
    <t>Práce a dodávky HSV</t>
  </si>
  <si>
    <t>1</t>
  </si>
  <si>
    <t>0</t>
  </si>
  <si>
    <t>ROZPOCET</t>
  </si>
  <si>
    <t>3</t>
  </si>
  <si>
    <t>K</t>
  </si>
  <si>
    <t>základní</t>
  </si>
  <si>
    <t>4</t>
  </si>
  <si>
    <t>2</t>
  </si>
  <si>
    <t>VV</t>
  </si>
  <si>
    <t>True</t>
  </si>
  <si>
    <t>P</t>
  </si>
  <si>
    <t>6</t>
  </si>
  <si>
    <t>Úpravy povrchů, podlahy a osazování výplní</t>
  </si>
  <si>
    <t>5</t>
  </si>
  <si>
    <t>612315422</t>
  </si>
  <si>
    <t>Oprava vnitřní vápenné štukové omítky stěn tl jádrové omítky do 20 mm a tl štuku do 3 mm v rozsahu plochy přes 10 do 30 %</t>
  </si>
  <si>
    <t>523644027</t>
  </si>
  <si>
    <t>9</t>
  </si>
  <si>
    <t>t</t>
  </si>
  <si>
    <t>M</t>
  </si>
  <si>
    <t>16</t>
  </si>
  <si>
    <t>Ostatní konstrukce a práce, bourání</t>
  </si>
  <si>
    <t>-411322252</t>
  </si>
  <si>
    <t>-586192210</t>
  </si>
  <si>
    <t>False</t>
  </si>
  <si>
    <t>801700317</t>
  </si>
  <si>
    <t>-1941769429</t>
  </si>
  <si>
    <t>PSV</t>
  </si>
  <si>
    <t>Práce a dodávky PSV</t>
  </si>
  <si>
    <t>32</t>
  </si>
  <si>
    <t>D+M prostupů požárně dělícími konstrukcemi</t>
  </si>
  <si>
    <t>-213956883</t>
  </si>
  <si>
    <t xml:space="preserve">Poznámka k položce:_x000D_
Prostupy požárně dělícími konstrukcemi budou opatřeny ucpávkami dle stávají-cího PBŘ. Prostupy budou opatřeny požární izolací. (ref. výrobce PROMAT, HILTI, IN-TUMEX). Všechny prostupy instalací, rozvodů a potrubí jsou na hranici požárních úseků protipožárně těsněny dle ČSN 73 0810 v rozsahu a způsobem stanoveným v současně platném požárně bezpečnostním řešení stavby. Těsnící konstrukce musí vykazovat požární odolnost shodnou s požární odolností konstrukce, kterou prostu-pují. Těsnění konstrukcí může provádět pouze firma proškolená výrobcem systému protipožárního. V případě že bude ucpávky provádět pracovník investora, bude toto ošetřeno v rámci smlouvy o dílo._x000D_
</t>
  </si>
  <si>
    <t>784</t>
  </si>
  <si>
    <t>Dokončovací práce - malby a tapety</t>
  </si>
  <si>
    <t>784111001</t>
  </si>
  <si>
    <t>Oprášení (ometení ) podkladu v místnostech v do 3,80 m</t>
  </si>
  <si>
    <t>-560251781</t>
  </si>
  <si>
    <t>784111031</t>
  </si>
  <si>
    <t>Omytí podkladu v místnostech v do 3,80 m</t>
  </si>
  <si>
    <t>-2094831262</t>
  </si>
  <si>
    <t>784171100R</t>
  </si>
  <si>
    <t>Zakrytí ploch před malováním včetně pozdějšího odkrytí</t>
  </si>
  <si>
    <t>-555928577</t>
  </si>
  <si>
    <t>28323157</t>
  </si>
  <si>
    <t>fólie pro malířské potřeby zakrývací tl 14µ 4x5m</t>
  </si>
  <si>
    <t>-707748618</t>
  </si>
  <si>
    <t>1741044479</t>
  </si>
  <si>
    <t>VRN</t>
  </si>
  <si>
    <t>VRN1</t>
  </si>
  <si>
    <t>Průzkumné, geodetické a projektové práce</t>
  </si>
  <si>
    <t>013284000</t>
  </si>
  <si>
    <t>kpl.</t>
  </si>
  <si>
    <t>1024</t>
  </si>
  <si>
    <t>-1565687326</t>
  </si>
  <si>
    <t>VRN3</t>
  </si>
  <si>
    <t>Zařízení staveniště</t>
  </si>
  <si>
    <t>030001000</t>
  </si>
  <si>
    <t>-87941000</t>
  </si>
  <si>
    <t>VRN4</t>
  </si>
  <si>
    <t>Inženýrská činnost</t>
  </si>
  <si>
    <t>040001000</t>
  </si>
  <si>
    <t>198074662</t>
  </si>
  <si>
    <t>VRN7</t>
  </si>
  <si>
    <t>Provozní vlivy</t>
  </si>
  <si>
    <t>007000010</t>
  </si>
  <si>
    <t>ARS 1E+2E</t>
  </si>
  <si>
    <t>"zajištění projednání plochy pro odstavní kontejneru pro odvoz odpadu, možný dočasný zábor pro uskladnění stavebního materiálu, umístění stavební buňky"</t>
  </si>
  <si>
    <t>"doprava technologických celků, bourací a jiné hlučné práce  budou probíhat  dle předem domluveného harmonogramu"</t>
  </si>
  <si>
    <t>D.1.1 - Architektonicko-stavební - etapa I+II</t>
  </si>
  <si>
    <t>Bc. Martin Kunt</t>
  </si>
  <si>
    <t>01.04.2024 (R1 02.2025)</t>
  </si>
  <si>
    <t>Koordinační činnost</t>
  </si>
  <si>
    <t>Ostatní náklady-doprava mont. pracovníků</t>
  </si>
  <si>
    <t>Poznámka k položce:
vyspravení, resp. doplnění hladkých štukových omítek (předp. 30% plochy) na zděných konstrukcích - zapravení prostupů</t>
  </si>
  <si>
    <t>953946111</t>
  </si>
  <si>
    <t>Montáž atypických ocelových konstrukcí  profilů hmotnosti do 13 kg/m, hmotnosti konstrukce do 1 t</t>
  </si>
  <si>
    <t>13010930R</t>
  </si>
  <si>
    <t>ocelová konstrukce pod VZT jednotky</t>
  </si>
  <si>
    <t>"Hmotnost 1 konstrukce dle výkr.č.D.1.4.2 - 102 - VZT 1E činí cca 150 kg"</t>
  </si>
  <si>
    <t>0,15*4</t>
  </si>
  <si>
    <t>1R</t>
  </si>
  <si>
    <t>Podkladová betonová dlaždice pod VZT a CHL (600x600mm)</t>
  </si>
  <si>
    <t>Poznámka k položce:
podložení nožiček ocelové konstrukce pod VZT + podložení jednotek CHL</t>
  </si>
  <si>
    <t>2R</t>
  </si>
  <si>
    <t>Napojení VZT na otvory do plochy 1,8 m2 ve střešní konstrukci - výška límce z OSB desek do 0,4m, zateplení PIR deskou tl.100mm, včetně kotvení a vrstev PVC fólií se separační geotextilií</t>
  </si>
  <si>
    <t>Požární ochrana</t>
  </si>
  <si>
    <t>111000R</t>
  </si>
  <si>
    <t>Úklid a vyčištění prostor</t>
  </si>
  <si>
    <t>784211101</t>
  </si>
  <si>
    <t>Malby z malířských směsí otěruvzdorných za mokra dvojnásobné, bílé za mokra otěruvzdorné výborně v místnostech výšky do 3,80 m</t>
  </si>
  <si>
    <t>70*1,05 'Přepočtené koeficientem množství</t>
  </si>
  <si>
    <t>1-AYKY 4x240 (nové propojení MG s ATS), celkem 9x100m (viz kabelová tabulka)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</si>
</sst>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Kč&quot;;\-#,##0\ &quot;Kč&quot;"/>
    <numFmt numFmtId="164" formatCode="#,##0.00\ &quot;Kč&quot;"/>
    <numFmt numFmtId="165" formatCode="#,##0.00000"/>
    <numFmt numFmtId="166" formatCode="#,##0.00&quot; Kč&quot;"/>
    <numFmt numFmtId="167" formatCode="#,##0&quot; Kč&quot;"/>
    <numFmt numFmtId="168" formatCode="[$-405]mmmm\ yy;@"/>
    <numFmt numFmtId="169" formatCode="#,##0.000"/>
    <numFmt numFmtId="170" formatCode="#,##0.\-"/>
    <numFmt numFmtId="171" formatCode="#,##0\ &quot;Kč&quot;"/>
  </numFmts>
  <fonts count="1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rgb="FF000000"/>
      <name val="Arial CE"/>
      <family val="2"/>
      <charset val="238"/>
    </font>
    <font>
      <sz val="10"/>
      <color rgb="FF000000"/>
      <name val="Helv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Swis721 Blk BT"/>
      <family val="2"/>
    </font>
    <font>
      <u/>
      <sz val="8"/>
      <color rgb="FF0000FF"/>
      <name val="Arial1"/>
      <charset val="238"/>
    </font>
    <font>
      <u/>
      <sz val="7"/>
      <color rgb="FF0000FF"/>
      <name val="Arial"/>
      <family val="2"/>
      <charset val="238"/>
    </font>
    <font>
      <sz val="8"/>
      <color rgb="FF000000"/>
      <name val="Arial1"/>
      <charset val="238"/>
    </font>
    <font>
      <sz val="7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 CE1"/>
      <charset val="238"/>
    </font>
    <font>
      <i/>
      <sz val="10"/>
      <color rgb="FF000000"/>
      <name val="Arial CE1"/>
      <charset val="238"/>
    </font>
    <font>
      <b/>
      <sz val="12"/>
      <color rgb="FF000000"/>
      <name val="Arial CE"/>
      <family val="2"/>
      <charset val="238"/>
    </font>
    <font>
      <b/>
      <sz val="10"/>
      <color rgb="FF000000"/>
      <name val="Arial CE1"/>
      <charset val="238"/>
    </font>
    <font>
      <b/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 CE1"/>
      <charset val="238"/>
    </font>
    <font>
      <b/>
      <u/>
      <sz val="8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b/>
      <sz val="8"/>
      <color rgb="FF000000"/>
      <name val="Arial CE"/>
      <family val="2"/>
      <charset val="238"/>
    </font>
    <font>
      <b/>
      <i/>
      <sz val="12"/>
      <color rgb="FF000000"/>
      <name val="Arial CE1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Arial CE1"/>
      <charset val="238"/>
    </font>
    <font>
      <b/>
      <u/>
      <sz val="14"/>
      <color rgb="FF000000"/>
      <name val="Arial"/>
      <family val="2"/>
      <charset val="238"/>
    </font>
    <font>
      <b/>
      <i/>
      <sz val="14"/>
      <color rgb="FF000000"/>
      <name val="Arial CE1"/>
      <charset val="238"/>
    </font>
    <font>
      <sz val="9"/>
      <color rgb="FF000000"/>
      <name val="Arial CE"/>
      <family val="2"/>
      <charset val="238"/>
    </font>
    <font>
      <b/>
      <sz val="9"/>
      <color rgb="FF000000"/>
      <name val="Arial CE1"/>
      <charset val="238"/>
    </font>
    <font>
      <sz val="9"/>
      <color rgb="FF000000"/>
      <name val="Helv"/>
      <charset val="238"/>
    </font>
    <font>
      <b/>
      <sz val="6"/>
      <color rgb="FF000000"/>
      <name val="Arial CE"/>
      <family val="2"/>
      <charset val="238"/>
    </font>
    <font>
      <b/>
      <sz val="9"/>
      <color rgb="FF000000"/>
      <name val="Arial CE"/>
      <family val="2"/>
      <charset val="238"/>
    </font>
    <font>
      <sz val="8"/>
      <color rgb="FF000000"/>
      <name val="Arial CE1"/>
      <charset val="238"/>
    </font>
    <font>
      <sz val="9"/>
      <color rgb="FF000000"/>
      <name val="Arial CE1"/>
      <charset val="238"/>
    </font>
    <font>
      <sz val="8"/>
      <color rgb="FFFF0000"/>
      <name val="Arial CE"/>
      <family val="2"/>
      <charset val="238"/>
    </font>
    <font>
      <b/>
      <i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8"/>
      <color rgb="FF000000"/>
      <name val="Arial CE1"/>
      <charset val="238"/>
    </font>
    <font>
      <sz val="8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name val="Arial"/>
      <family val="2"/>
      <charset val="238"/>
    </font>
    <font>
      <sz val="8"/>
      <color rgb="FF7030A0"/>
      <name val="Arial CE"/>
      <family val="2"/>
      <charset val="238"/>
    </font>
    <font>
      <sz val="7"/>
      <color rgb="FF7030A0"/>
      <name val="Arial"/>
      <family val="2"/>
      <charset val="238"/>
    </font>
    <font>
      <sz val="7"/>
      <color rgb="FF7030A0"/>
      <name val="Calibri"/>
      <family val="2"/>
      <charset val="238"/>
    </font>
    <font>
      <sz val="7"/>
      <color rgb="FF7030A0"/>
      <name val="Arial CE"/>
      <family val="2"/>
      <charset val="238"/>
    </font>
    <font>
      <sz val="9"/>
      <name val="Calibri"/>
      <family val="2"/>
      <charset val="238"/>
    </font>
    <font>
      <vertAlign val="superscript"/>
      <sz val="9"/>
      <name val="Arial CE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Arial CE"/>
      <charset val="238"/>
    </font>
    <font>
      <sz val="8"/>
      <color rgb="FF800080"/>
      <name val="Arial CE"/>
    </font>
    <font>
      <b/>
      <sz val="8"/>
      <color rgb="FF800080"/>
      <name val="Arial CE"/>
      <charset val="238"/>
    </font>
    <font>
      <sz val="7"/>
      <color rgb="FF969696"/>
      <name val="Arial CE"/>
    </font>
    <font>
      <sz val="9"/>
      <name val="Arial CE"/>
    </font>
    <font>
      <b/>
      <sz val="9"/>
      <name val="Arial CE"/>
      <charset val="238"/>
    </font>
    <font>
      <sz val="9"/>
      <color rgb="FF0000FF"/>
      <name val="Arial CE"/>
    </font>
    <font>
      <sz val="9"/>
      <color theme="9" tint="-0.249977111117893"/>
      <name val="Arial CE"/>
    </font>
    <font>
      <sz val="9"/>
      <color rgb="FF969696"/>
      <name val="Arial CE"/>
    </font>
    <font>
      <sz val="11"/>
      <color rgb="FF003366"/>
      <name val="Arial CE"/>
    </font>
    <font>
      <b/>
      <sz val="9"/>
      <color rgb="FFFF0000"/>
      <name val="Arial CE"/>
      <charset val="238"/>
    </font>
    <font>
      <b/>
      <sz val="9"/>
      <color theme="1"/>
      <name val="Arial CE"/>
      <charset val="238"/>
    </font>
    <font>
      <sz val="10"/>
      <color rgb="FF0000FF"/>
      <name val="Arial"/>
      <family val="2"/>
      <charset val="238"/>
    </font>
    <font>
      <sz val="9"/>
      <color theme="9" tint="-0.249977111117893"/>
      <name val="Arial CE"/>
      <charset val="238"/>
    </font>
    <font>
      <b/>
      <sz val="11"/>
      <color rgb="FF003366"/>
      <name val="Arial CE"/>
      <charset val="238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sz val="8"/>
      <color rgb="FF003366"/>
      <name val="Arial CE"/>
    </font>
    <font>
      <sz val="12"/>
      <color rgb="FF003366"/>
      <name val="Arial CE"/>
    </font>
    <font>
      <sz val="14"/>
      <color rgb="FF003366"/>
      <name val="Arial CE"/>
    </font>
    <font>
      <vertAlign val="superscript"/>
      <sz val="9"/>
      <name val="Arial CE"/>
      <charset val="238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50505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9"/>
      <name val="Arial CE"/>
      <charset val="1"/>
    </font>
  </fonts>
  <fills count="1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2D2D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rgb="FFC0C0C0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theme="0" tint="-0.499984740745262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theme="1" tint="0.499984740745262"/>
      </bottom>
      <diagonal/>
    </border>
    <border>
      <left style="hair">
        <color rgb="FF969696"/>
      </left>
      <right style="hair">
        <color rgb="FF969696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969696"/>
      </left>
      <right/>
      <top/>
      <bottom style="hair">
        <color theme="1" tint="0.499984740745262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24" fillId="0" borderId="0"/>
    <xf numFmtId="0" fontId="28" fillId="0" borderId="0" applyNumberFormat="0" applyBorder="0" applyProtection="0"/>
    <xf numFmtId="0" fontId="24" fillId="0" borderId="0" applyNumberFormat="0" applyFont="0" applyBorder="0" applyProtection="0"/>
    <xf numFmtId="0" fontId="4" fillId="0" borderId="0"/>
    <xf numFmtId="0" fontId="80" fillId="0" borderId="0"/>
    <xf numFmtId="0" fontId="85" fillId="0" borderId="0"/>
    <xf numFmtId="0" fontId="58" fillId="0" borderId="0"/>
    <xf numFmtId="0" fontId="3" fillId="0" borderId="0"/>
    <xf numFmtId="0" fontId="2" fillId="0" borderId="0"/>
    <xf numFmtId="0" fontId="1" fillId="0" borderId="0"/>
  </cellStyleXfs>
  <cellXfs count="580">
    <xf numFmtId="0" fontId="0" fillId="0" borderId="0" xfId="0"/>
    <xf numFmtId="14" fontId="8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12" fillId="0" borderId="6" xfId="0" applyFont="1" applyBorder="1"/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1" xfId="0" applyFont="1" applyBorder="1"/>
    <xf numFmtId="0" fontId="12" fillId="0" borderId="0" xfId="0" applyFont="1"/>
    <xf numFmtId="0" fontId="1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2" xfId="0" applyFont="1" applyBorder="1" applyAlignment="1">
      <alignment horizontal="right"/>
    </xf>
    <xf numFmtId="0" fontId="12" fillId="0" borderId="6" xfId="0" applyFont="1" applyBorder="1" applyAlignment="1">
      <alignment vertical="top"/>
    </xf>
    <xf numFmtId="14" fontId="12" fillId="0" borderId="6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1" fontId="12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2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2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1" fontId="12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2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" fontId="0" fillId="0" borderId="0" xfId="0" applyNumberFormat="1"/>
    <xf numFmtId="0" fontId="9" fillId="2" borderId="11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9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/>
    <xf numFmtId="0" fontId="9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top" indent="1"/>
    </xf>
    <xf numFmtId="0" fontId="0" fillId="0" borderId="6" xfId="0" applyBorder="1" applyAlignment="1">
      <alignment vertical="top"/>
    </xf>
    <xf numFmtId="0" fontId="10" fillId="0" borderId="18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49" fontId="12" fillId="4" borderId="6" xfId="0" applyNumberFormat="1" applyFont="1" applyFill="1" applyBorder="1" applyAlignment="1" applyProtection="1">
      <alignment horizontal="right" vertical="center"/>
      <protection locked="0"/>
    </xf>
    <xf numFmtId="49" fontId="12" fillId="4" borderId="0" xfId="0" applyNumberFormat="1" applyFont="1" applyFill="1" applyAlignment="1" applyProtection="1">
      <alignment horizontal="left" vertical="center"/>
      <protection locked="0"/>
    </xf>
    <xf numFmtId="0" fontId="0" fillId="0" borderId="26" xfId="0" applyBorder="1" applyAlignment="1">
      <alignment wrapText="1"/>
    </xf>
    <xf numFmtId="49" fontId="6" fillId="2" borderId="13" xfId="0" applyNumberFormat="1" applyFont="1" applyFill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left" vertical="center"/>
    </xf>
    <xf numFmtId="0" fontId="8" fillId="3" borderId="32" xfId="0" applyFont="1" applyFill="1" applyBorder="1"/>
    <xf numFmtId="0" fontId="8" fillId="3" borderId="30" xfId="0" applyFont="1" applyFill="1" applyBorder="1"/>
    <xf numFmtId="49" fontId="16" fillId="0" borderId="29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4" borderId="6" xfId="0" applyFont="1" applyFill="1" applyBorder="1" applyAlignment="1">
      <alignment vertical="top"/>
    </xf>
    <xf numFmtId="4" fontId="8" fillId="3" borderId="31" xfId="0" applyNumberFormat="1" applyFont="1" applyFill="1" applyBorder="1"/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9" fontId="8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10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6" xfId="0" applyNumberFormat="1" applyFont="1" applyBorder="1" applyAlignment="1" applyProtection="1">
      <alignment horizontal="right" vertical="center"/>
      <protection locked="0"/>
    </xf>
    <xf numFmtId="0" fontId="19" fillId="0" borderId="36" xfId="3" applyBorder="1" applyAlignment="1">
      <alignment vertical="center"/>
    </xf>
    <xf numFmtId="0" fontId="19" fillId="0" borderId="0" xfId="3" applyAlignment="1">
      <alignment vertical="center"/>
    </xf>
    <xf numFmtId="0" fontId="19" fillId="0" borderId="0" xfId="3"/>
    <xf numFmtId="0" fontId="19" fillId="0" borderId="0" xfId="3" applyAlignment="1">
      <alignment horizontal="center" vertical="center" wrapText="1"/>
    </xf>
    <xf numFmtId="0" fontId="19" fillId="0" borderId="0" xfId="3" applyAlignment="1">
      <alignment horizontal="left" vertical="center"/>
    </xf>
    <xf numFmtId="0" fontId="19" fillId="0" borderId="0" xfId="3" applyAlignment="1" applyProtection="1">
      <alignment vertical="center"/>
      <protection locked="0"/>
    </xf>
    <xf numFmtId="0" fontId="8" fillId="0" borderId="40" xfId="3" applyFont="1" applyBorder="1" applyAlignment="1" applyProtection="1">
      <alignment horizontal="left" vertical="center" wrapText="1"/>
      <protection locked="0"/>
    </xf>
    <xf numFmtId="0" fontId="8" fillId="0" borderId="40" xfId="3" applyFont="1" applyBorder="1" applyAlignment="1" applyProtection="1">
      <alignment horizontal="center" vertical="center" wrapText="1"/>
      <protection locked="0"/>
    </xf>
    <xf numFmtId="49" fontId="19" fillId="0" borderId="0" xfId="3" applyNumberFormat="1"/>
    <xf numFmtId="49" fontId="19" fillId="0" borderId="42" xfId="3" applyNumberFormat="1" applyBorder="1"/>
    <xf numFmtId="4" fontId="23" fillId="0" borderId="42" xfId="3" applyNumberFormat="1" applyFont="1" applyBorder="1" applyAlignment="1">
      <alignment horizontal="right"/>
    </xf>
    <xf numFmtId="49" fontId="20" fillId="0" borderId="42" xfId="3" applyNumberFormat="1" applyFont="1" applyBorder="1"/>
    <xf numFmtId="0" fontId="19" fillId="0" borderId="44" xfId="3" applyBorder="1" applyAlignment="1" applyProtection="1">
      <alignment vertical="center"/>
      <protection locked="0"/>
    </xf>
    <xf numFmtId="0" fontId="19" fillId="0" borderId="44" xfId="3" applyBorder="1" applyAlignment="1">
      <alignment vertical="center"/>
    </xf>
    <xf numFmtId="4" fontId="19" fillId="0" borderId="0" xfId="3" applyNumberFormat="1" applyAlignment="1">
      <alignment vertical="center"/>
    </xf>
    <xf numFmtId="0" fontId="25" fillId="0" borderId="47" xfId="5" applyFont="1" applyBorder="1"/>
    <xf numFmtId="0" fontId="25" fillId="0" borderId="47" xfId="5" applyFont="1" applyBorder="1" applyAlignment="1">
      <alignment horizontal="center"/>
    </xf>
    <xf numFmtId="0" fontId="24" fillId="0" borderId="0" xfId="5"/>
    <xf numFmtId="0" fontId="25" fillId="0" borderId="0" xfId="5" applyFont="1"/>
    <xf numFmtId="0" fontId="26" fillId="0" borderId="0" xfId="5" applyFont="1" applyAlignment="1">
      <alignment horizontal="left" indent="3"/>
    </xf>
    <xf numFmtId="0" fontId="26" fillId="0" borderId="0" xfId="5" applyFont="1" applyAlignment="1">
      <alignment horizontal="left" indent="1"/>
    </xf>
    <xf numFmtId="0" fontId="27" fillId="0" borderId="0" xfId="5" applyFont="1" applyAlignment="1">
      <alignment horizontal="left" indent="1"/>
    </xf>
    <xf numFmtId="0" fontId="25" fillId="0" borderId="0" xfId="5" applyFont="1" applyAlignment="1">
      <alignment horizontal="center"/>
    </xf>
    <xf numFmtId="0" fontId="29" fillId="0" borderId="0" xfId="6" applyFont="1"/>
    <xf numFmtId="0" fontId="30" fillId="0" borderId="0" xfId="5" applyFont="1"/>
    <xf numFmtId="0" fontId="31" fillId="0" borderId="0" xfId="5" applyFont="1" applyAlignment="1">
      <alignment horizontal="center"/>
    </xf>
    <xf numFmtId="0" fontId="25" fillId="0" borderId="48" xfId="5" applyFont="1" applyBorder="1"/>
    <xf numFmtId="0" fontId="25" fillId="0" borderId="48" xfId="5" applyFont="1" applyBorder="1" applyAlignment="1">
      <alignment horizontal="center"/>
    </xf>
    <xf numFmtId="0" fontId="30" fillId="0" borderId="48" xfId="5" applyFont="1" applyBorder="1"/>
    <xf numFmtId="0" fontId="24" fillId="0" borderId="0" xfId="5" applyAlignment="1">
      <alignment horizontal="right"/>
    </xf>
    <xf numFmtId="0" fontId="24" fillId="0" borderId="0" xfId="5" applyAlignment="1">
      <alignment horizontal="left"/>
    </xf>
    <xf numFmtId="0" fontId="33" fillId="0" borderId="0" xfId="7" applyFont="1"/>
    <xf numFmtId="0" fontId="34" fillId="0" borderId="0" xfId="7" applyFont="1"/>
    <xf numFmtId="0" fontId="35" fillId="0" borderId="0" xfId="7" applyFont="1" applyAlignment="1">
      <alignment horizontal="right"/>
    </xf>
    <xf numFmtId="0" fontId="35" fillId="0" borderId="0" xfId="7" applyFont="1"/>
    <xf numFmtId="0" fontId="34" fillId="0" borderId="0" xfId="5" applyFont="1"/>
    <xf numFmtId="0" fontId="0" fillId="0" borderId="0" xfId="7" applyFont="1" applyAlignment="1">
      <alignment horizontal="right"/>
    </xf>
    <xf numFmtId="0" fontId="33" fillId="0" borderId="0" xfId="5" applyFont="1"/>
    <xf numFmtId="0" fontId="36" fillId="0" borderId="0" xfId="7" applyFont="1"/>
    <xf numFmtId="0" fontId="37" fillId="0" borderId="0" xfId="7" applyFont="1"/>
    <xf numFmtId="0" fontId="38" fillId="0" borderId="0" xfId="5" applyFont="1"/>
    <xf numFmtId="0" fontId="39" fillId="0" borderId="0" xfId="5" applyFont="1"/>
    <xf numFmtId="0" fontId="40" fillId="0" borderId="0" xfId="7" applyFont="1"/>
    <xf numFmtId="0" fontId="41" fillId="0" borderId="0" xfId="5" applyFont="1"/>
    <xf numFmtId="0" fontId="42" fillId="0" borderId="0" xfId="5" applyFont="1"/>
    <xf numFmtId="0" fontId="0" fillId="0" borderId="0" xfId="7" applyFont="1"/>
    <xf numFmtId="0" fontId="43" fillId="0" borderId="0" xfId="5" applyFont="1"/>
    <xf numFmtId="0" fontId="43" fillId="0" borderId="0" xfId="5" applyFont="1" applyAlignment="1">
      <alignment horizontal="left"/>
    </xf>
    <xf numFmtId="0" fontId="26" fillId="0" borderId="0" xfId="5" applyFont="1"/>
    <xf numFmtId="0" fontId="36" fillId="0" borderId="0" xfId="5" applyFont="1"/>
    <xf numFmtId="0" fontId="44" fillId="0" borderId="0" xfId="5" applyFont="1"/>
    <xf numFmtId="166" fontId="44" fillId="0" borderId="0" xfId="5" applyNumberFormat="1" applyFont="1" applyAlignment="1">
      <alignment horizontal="right"/>
    </xf>
    <xf numFmtId="0" fontId="36" fillId="0" borderId="36" xfId="5" applyFont="1" applyBorder="1"/>
    <xf numFmtId="0" fontId="44" fillId="0" borderId="36" xfId="5" applyFont="1" applyBorder="1"/>
    <xf numFmtId="0" fontId="24" fillId="0" borderId="36" xfId="5" applyBorder="1"/>
    <xf numFmtId="0" fontId="45" fillId="9" borderId="49" xfId="7" applyFont="1" applyFill="1" applyBorder="1" applyAlignment="1">
      <alignment vertical="center"/>
    </xf>
    <xf numFmtId="0" fontId="24" fillId="9" borderId="49" xfId="5" applyFill="1" applyBorder="1"/>
    <xf numFmtId="167" fontId="46" fillId="9" borderId="49" xfId="5" applyNumberFormat="1" applyFont="1" applyFill="1" applyBorder="1" applyAlignment="1">
      <alignment horizontal="right"/>
    </xf>
    <xf numFmtId="0" fontId="47" fillId="9" borderId="0" xfId="5" applyFont="1" applyFill="1"/>
    <xf numFmtId="0" fontId="48" fillId="9" borderId="0" xfId="7" applyFont="1" applyFill="1"/>
    <xf numFmtId="0" fontId="24" fillId="9" borderId="0" xfId="5" applyFill="1"/>
    <xf numFmtId="0" fontId="35" fillId="9" borderId="0" xfId="7" applyFont="1" applyFill="1"/>
    <xf numFmtId="0" fontId="42" fillId="0" borderId="0" xfId="7" applyFont="1"/>
    <xf numFmtId="166" fontId="42" fillId="0" borderId="0" xfId="5" applyNumberFormat="1" applyFont="1" applyAlignment="1">
      <alignment horizontal="right"/>
    </xf>
    <xf numFmtId="0" fontId="49" fillId="0" borderId="0" xfId="5" applyFont="1"/>
    <xf numFmtId="0" fontId="50" fillId="0" borderId="50" xfId="5" applyFont="1" applyBorder="1"/>
    <xf numFmtId="0" fontId="51" fillId="0" borderId="50" xfId="5" applyFont="1" applyBorder="1"/>
    <xf numFmtId="0" fontId="49" fillId="0" borderId="50" xfId="5" applyFont="1" applyBorder="1"/>
    <xf numFmtId="166" fontId="50" fillId="0" borderId="50" xfId="5" applyNumberFormat="1" applyFont="1" applyBorder="1" applyAlignment="1">
      <alignment horizontal="right"/>
    </xf>
    <xf numFmtId="0" fontId="52" fillId="0" borderId="0" xfId="5" applyFont="1" applyAlignment="1">
      <alignment horizontal="center"/>
    </xf>
    <xf numFmtId="0" fontId="49" fillId="11" borderId="0" xfId="5" applyFont="1" applyFill="1"/>
    <xf numFmtId="0" fontId="53" fillId="11" borderId="0" xfId="5" applyFont="1" applyFill="1"/>
    <xf numFmtId="0" fontId="54" fillId="0" borderId="0" xfId="5" applyFont="1"/>
    <xf numFmtId="0" fontId="54" fillId="0" borderId="51" xfId="5" applyFont="1" applyBorder="1"/>
    <xf numFmtId="0" fontId="54" fillId="0" borderId="51" xfId="5" applyFont="1" applyBorder="1" applyAlignment="1">
      <alignment horizontal="center"/>
    </xf>
    <xf numFmtId="0" fontId="54" fillId="0" borderId="51" xfId="5" applyFont="1" applyBorder="1" applyAlignment="1">
      <alignment horizontal="right"/>
    </xf>
    <xf numFmtId="0" fontId="54" fillId="0" borderId="0" xfId="5" applyFont="1" applyAlignment="1">
      <alignment wrapText="1"/>
    </xf>
    <xf numFmtId="0" fontId="54" fillId="0" borderId="0" xfId="5" applyFont="1" applyAlignment="1">
      <alignment horizontal="center"/>
    </xf>
    <xf numFmtId="166" fontId="54" fillId="0" borderId="0" xfId="5" applyNumberFormat="1" applyFont="1" applyAlignment="1">
      <alignment horizontal="right"/>
    </xf>
    <xf numFmtId="0" fontId="50" fillId="0" borderId="36" xfId="5" applyFont="1" applyBorder="1"/>
    <xf numFmtId="0" fontId="55" fillId="0" borderId="36" xfId="5" applyFont="1" applyBorder="1"/>
    <xf numFmtId="166" fontId="50" fillId="11" borderId="36" xfId="5" applyNumberFormat="1" applyFont="1" applyFill="1" applyBorder="1" applyAlignment="1">
      <alignment horizontal="right"/>
    </xf>
    <xf numFmtId="0" fontId="56" fillId="0" borderId="0" xfId="5" applyFont="1"/>
    <xf numFmtId="0" fontId="57" fillId="0" borderId="0" xfId="5" applyFont="1" applyAlignment="1">
      <alignment horizontal="left" wrapText="1" indent="2"/>
    </xf>
    <xf numFmtId="166" fontId="54" fillId="8" borderId="0" xfId="5" applyNumberFormat="1" applyFont="1" applyFill="1" applyAlignment="1">
      <alignment horizontal="right"/>
    </xf>
    <xf numFmtId="0" fontId="59" fillId="0" borderId="0" xfId="3" applyFont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62" fillId="0" borderId="0" xfId="3" applyFont="1" applyAlignment="1">
      <alignment horizontal="left" vertical="center"/>
    </xf>
    <xf numFmtId="0" fontId="19" fillId="0" borderId="0" xfId="3" applyAlignment="1">
      <alignment vertical="center" wrapText="1"/>
    </xf>
    <xf numFmtId="0" fontId="62" fillId="0" borderId="0" xfId="3" applyFont="1" applyAlignment="1">
      <alignment horizontal="left" vertical="center" wrapText="1"/>
    </xf>
    <xf numFmtId="0" fontId="63" fillId="6" borderId="37" xfId="3" applyFont="1" applyFill="1" applyBorder="1" applyAlignment="1">
      <alignment horizontal="center" vertical="center" wrapText="1"/>
    </xf>
    <xf numFmtId="0" fontId="63" fillId="6" borderId="38" xfId="3" applyFont="1" applyFill="1" applyBorder="1" applyAlignment="1">
      <alignment horizontal="center" vertical="center" wrapText="1"/>
    </xf>
    <xf numFmtId="0" fontId="65" fillId="0" borderId="0" xfId="3" applyFont="1" applyAlignment="1">
      <alignment horizontal="left" vertical="center"/>
    </xf>
    <xf numFmtId="4" fontId="65" fillId="0" borderId="0" xfId="3" applyNumberFormat="1" applyFont="1"/>
    <xf numFmtId="0" fontId="66" fillId="0" borderId="0" xfId="3" applyFont="1" applyAlignment="1">
      <alignment vertical="center"/>
    </xf>
    <xf numFmtId="0" fontId="67" fillId="0" borderId="0" xfId="3" applyFont="1" applyAlignment="1">
      <alignment horizontal="left" vertical="center"/>
    </xf>
    <xf numFmtId="0" fontId="66" fillId="0" borderId="0" xfId="3" applyFont="1" applyAlignment="1">
      <alignment horizontal="left" vertical="center"/>
    </xf>
    <xf numFmtId="0" fontId="66" fillId="0" borderId="0" xfId="3" applyFont="1" applyAlignment="1">
      <alignment horizontal="left" vertical="center" wrapText="1"/>
    </xf>
    <xf numFmtId="0" fontId="68" fillId="0" borderId="0" xfId="3" applyFont="1" applyAlignment="1">
      <alignment horizontal="left"/>
    </xf>
    <xf numFmtId="0" fontId="63" fillId="0" borderId="40" xfId="3" applyFont="1" applyBorder="1" applyAlignment="1" applyProtection="1">
      <alignment horizontal="center" vertical="center"/>
      <protection locked="0"/>
    </xf>
    <xf numFmtId="49" fontId="63" fillId="0" borderId="40" xfId="3" applyNumberFormat="1" applyFont="1" applyBorder="1" applyAlignment="1" applyProtection="1">
      <alignment horizontal="left" vertical="center" wrapText="1"/>
      <protection locked="0"/>
    </xf>
    <xf numFmtId="0" fontId="63" fillId="0" borderId="40" xfId="3" applyFont="1" applyBorder="1" applyAlignment="1" applyProtection="1">
      <alignment horizontal="left" vertical="center" wrapText="1"/>
      <protection locked="0"/>
    </xf>
    <xf numFmtId="0" fontId="63" fillId="0" borderId="40" xfId="3" applyFont="1" applyBorder="1" applyAlignment="1" applyProtection="1">
      <alignment horizontal="center" vertical="center" wrapText="1"/>
      <protection locked="0"/>
    </xf>
    <xf numFmtId="4" fontId="63" fillId="0" borderId="40" xfId="3" applyNumberFormat="1" applyFont="1" applyBorder="1" applyAlignment="1" applyProtection="1">
      <alignment vertical="center"/>
      <protection locked="0"/>
    </xf>
    <xf numFmtId="49" fontId="63" fillId="0" borderId="41" xfId="3" applyNumberFormat="1" applyFont="1" applyBorder="1" applyAlignment="1" applyProtection="1">
      <alignment horizontal="left" vertical="center" wrapText="1"/>
      <protection locked="0"/>
    </xf>
    <xf numFmtId="0" fontId="63" fillId="0" borderId="43" xfId="3" applyFont="1" applyBorder="1" applyAlignment="1" applyProtection="1">
      <alignment horizontal="center" vertical="center"/>
      <protection locked="0"/>
    </xf>
    <xf numFmtId="4" fontId="63" fillId="8" borderId="40" xfId="3" applyNumberFormat="1" applyFont="1" applyFill="1" applyBorder="1" applyAlignment="1" applyProtection="1">
      <alignment vertical="center"/>
      <protection locked="0"/>
    </xf>
    <xf numFmtId="49" fontId="63" fillId="0" borderId="37" xfId="3" applyNumberFormat="1" applyFont="1" applyBorder="1" applyAlignment="1" applyProtection="1">
      <alignment horizontal="left" vertical="center" wrapText="1"/>
      <protection locked="0"/>
    </xf>
    <xf numFmtId="0" fontId="69" fillId="0" borderId="0" xfId="5" applyFont="1" applyAlignment="1">
      <alignment wrapText="1"/>
    </xf>
    <xf numFmtId="0" fontId="35" fillId="0" borderId="0" xfId="5" applyFont="1" applyAlignment="1">
      <alignment horizontal="left" wrapText="1"/>
    </xf>
    <xf numFmtId="0" fontId="19" fillId="0" borderId="52" xfId="3" applyBorder="1" applyAlignment="1">
      <alignment vertical="center"/>
    </xf>
    <xf numFmtId="0" fontId="19" fillId="0" borderId="53" xfId="3" applyBorder="1" applyAlignment="1">
      <alignment vertical="center"/>
    </xf>
    <xf numFmtId="0" fontId="19" fillId="0" borderId="54" xfId="3" applyBorder="1" applyAlignment="1">
      <alignment vertical="center"/>
    </xf>
    <xf numFmtId="0" fontId="19" fillId="0" borderId="44" xfId="3" applyBorder="1"/>
    <xf numFmtId="0" fontId="19" fillId="0" borderId="54" xfId="3" applyBorder="1"/>
    <xf numFmtId="168" fontId="62" fillId="0" borderId="0" xfId="3" applyNumberFormat="1" applyFont="1" applyAlignment="1">
      <alignment horizontal="left" vertical="center"/>
    </xf>
    <xf numFmtId="0" fontId="20" fillId="0" borderId="0" xfId="3" applyFont="1"/>
    <xf numFmtId="0" fontId="19" fillId="0" borderId="44" xfId="3" applyBorder="1" applyAlignment="1">
      <alignment horizontal="center" vertical="center" wrapText="1"/>
    </xf>
    <xf numFmtId="0" fontId="63" fillId="6" borderId="39" xfId="3" applyFont="1" applyFill="1" applyBorder="1" applyAlignment="1">
      <alignment horizontal="center" vertical="center" wrapText="1"/>
    </xf>
    <xf numFmtId="0" fontId="19" fillId="0" borderId="54" xfId="3" applyBorder="1" applyAlignment="1">
      <alignment horizontal="center" vertical="center" wrapText="1"/>
    </xf>
    <xf numFmtId="0" fontId="70" fillId="0" borderId="44" xfId="3" applyFont="1" applyBorder="1"/>
    <xf numFmtId="0" fontId="70" fillId="0" borderId="0" xfId="3" applyFont="1"/>
    <xf numFmtId="0" fontId="70" fillId="0" borderId="0" xfId="3" applyFont="1" applyAlignment="1">
      <alignment horizontal="left"/>
    </xf>
    <xf numFmtId="0" fontId="71" fillId="0" borderId="0" xfId="3" applyFont="1" applyAlignment="1">
      <alignment horizontal="left"/>
    </xf>
    <xf numFmtId="0" fontId="72" fillId="0" borderId="0" xfId="3" applyFont="1" applyAlignment="1">
      <alignment horizontal="left"/>
    </xf>
    <xf numFmtId="4" fontId="71" fillId="0" borderId="0" xfId="3" applyNumberFormat="1" applyFont="1"/>
    <xf numFmtId="0" fontId="70" fillId="0" borderId="54" xfId="3" applyFont="1" applyBorder="1"/>
    <xf numFmtId="169" fontId="63" fillId="0" borderId="40" xfId="3" applyNumberFormat="1" applyFont="1" applyBorder="1" applyAlignment="1" applyProtection="1">
      <alignment vertical="center"/>
      <protection locked="0"/>
    </xf>
    <xf numFmtId="0" fontId="66" fillId="0" borderId="55" xfId="3" applyFont="1" applyBorder="1" applyAlignment="1">
      <alignment horizontal="left" vertical="center" wrapText="1"/>
    </xf>
    <xf numFmtId="0" fontId="64" fillId="0" borderId="40" xfId="3" applyFont="1" applyBorder="1" applyAlignment="1" applyProtection="1">
      <alignment horizontal="left" vertical="center" wrapText="1"/>
      <protection locked="0"/>
    </xf>
    <xf numFmtId="0" fontId="70" fillId="0" borderId="26" xfId="3" applyFont="1" applyBorder="1"/>
    <xf numFmtId="0" fontId="70" fillId="0" borderId="56" xfId="3" applyFont="1" applyBorder="1" applyAlignment="1">
      <alignment horizontal="left"/>
    </xf>
    <xf numFmtId="0" fontId="19" fillId="0" borderId="26" xfId="3" applyBorder="1" applyAlignment="1">
      <alignment vertical="center"/>
    </xf>
    <xf numFmtId="0" fontId="66" fillId="0" borderId="26" xfId="3" applyFont="1" applyBorder="1" applyAlignment="1">
      <alignment vertical="center"/>
    </xf>
    <xf numFmtId="0" fontId="66" fillId="0" borderId="54" xfId="3" applyFont="1" applyBorder="1" applyAlignment="1">
      <alignment vertical="center"/>
    </xf>
    <xf numFmtId="0" fontId="74" fillId="0" borderId="0" xfId="3" applyFont="1" applyAlignment="1">
      <alignment horizontal="left" vertical="center" wrapText="1"/>
    </xf>
    <xf numFmtId="49" fontId="63" fillId="0" borderId="0" xfId="3" applyNumberFormat="1" applyFont="1" applyAlignment="1" applyProtection="1">
      <alignment horizontal="left" vertical="center" wrapText="1"/>
      <protection locked="0"/>
    </xf>
    <xf numFmtId="0" fontId="63" fillId="0" borderId="0" xfId="3" applyFont="1" applyAlignment="1" applyProtection="1">
      <alignment horizontal="center" vertical="center"/>
      <protection locked="0"/>
    </xf>
    <xf numFmtId="0" fontId="63" fillId="0" borderId="0" xfId="3" applyFont="1" applyAlignment="1" applyProtection="1">
      <alignment horizontal="center" vertical="center" wrapText="1"/>
      <protection locked="0"/>
    </xf>
    <xf numFmtId="169" fontId="63" fillId="0" borderId="0" xfId="3" applyNumberFormat="1" applyFont="1" applyAlignment="1" applyProtection="1">
      <alignment vertical="center"/>
      <protection locked="0"/>
    </xf>
    <xf numFmtId="4" fontId="63" fillId="0" borderId="0" xfId="3" applyNumberFormat="1" applyFont="1" applyAlignment="1" applyProtection="1">
      <alignment vertical="center"/>
      <protection locked="0"/>
    </xf>
    <xf numFmtId="0" fontId="63" fillId="0" borderId="0" xfId="3" applyFont="1" applyAlignment="1" applyProtection="1">
      <alignment horizontal="left" vertical="center" wrapText="1"/>
      <protection locked="0"/>
    </xf>
    <xf numFmtId="0" fontId="19" fillId="0" borderId="26" xfId="3" applyBorder="1" applyAlignment="1" applyProtection="1">
      <alignment vertical="center"/>
      <protection locked="0"/>
    </xf>
    <xf numFmtId="0" fontId="63" fillId="0" borderId="41" xfId="3" applyFont="1" applyBorder="1" applyAlignment="1" applyProtection="1">
      <alignment horizontal="center" vertical="center" wrapText="1"/>
      <protection locked="0"/>
    </xf>
    <xf numFmtId="169" fontId="63" fillId="0" borderId="41" xfId="3" applyNumberFormat="1" applyFont="1" applyBorder="1" applyAlignment="1" applyProtection="1">
      <alignment vertical="center"/>
      <protection locked="0"/>
    </xf>
    <xf numFmtId="49" fontId="63" fillId="0" borderId="57" xfId="3" applyNumberFormat="1" applyFont="1" applyBorder="1" applyAlignment="1" applyProtection="1">
      <alignment horizontal="left" vertical="center" wrapText="1"/>
      <protection locked="0"/>
    </xf>
    <xf numFmtId="0" fontId="66" fillId="0" borderId="42" xfId="3" applyFont="1" applyBorder="1" applyAlignment="1">
      <alignment horizontal="left" vertical="center" wrapText="1"/>
    </xf>
    <xf numFmtId="0" fontId="63" fillId="0" borderId="58" xfId="3" applyFont="1" applyBorder="1" applyAlignment="1" applyProtection="1">
      <alignment horizontal="center" vertical="center" wrapText="1"/>
      <protection locked="0"/>
    </xf>
    <xf numFmtId="0" fontId="8" fillId="0" borderId="41" xfId="3" applyFont="1" applyBorder="1" applyAlignment="1" applyProtection="1">
      <alignment horizontal="left" vertical="center" wrapText="1"/>
      <protection locked="0"/>
    </xf>
    <xf numFmtId="0" fontId="19" fillId="0" borderId="27" xfId="3" applyBorder="1" applyAlignment="1">
      <alignment vertical="center"/>
    </xf>
    <xf numFmtId="0" fontId="19" fillId="0" borderId="10" xfId="3" applyBorder="1" applyAlignment="1">
      <alignment vertical="center"/>
    </xf>
    <xf numFmtId="0" fontId="63" fillId="0" borderId="6" xfId="3" applyFont="1" applyBorder="1" applyAlignment="1" applyProtection="1">
      <alignment horizontal="center" vertical="center"/>
      <protection locked="0"/>
    </xf>
    <xf numFmtId="0" fontId="19" fillId="0" borderId="6" xfId="3" applyBorder="1"/>
    <xf numFmtId="0" fontId="19" fillId="0" borderId="35" xfId="3" applyBorder="1"/>
    <xf numFmtId="0" fontId="8" fillId="0" borderId="0" xfId="3" applyFont="1" applyAlignment="1" applyProtection="1">
      <alignment horizontal="left" vertical="center" wrapText="1"/>
      <protection locked="0"/>
    </xf>
    <xf numFmtId="0" fontId="81" fillId="0" borderId="0" xfId="9" applyFont="1" applyAlignment="1">
      <alignment horizontal="center"/>
    </xf>
    <xf numFmtId="0" fontId="82" fillId="0" borderId="0" xfId="9" applyFont="1" applyAlignment="1">
      <alignment wrapText="1"/>
    </xf>
    <xf numFmtId="0" fontId="81" fillId="0" borderId="0" xfId="9" applyFont="1"/>
    <xf numFmtId="170" fontId="81" fillId="0" borderId="0" xfId="9" applyNumberFormat="1" applyFont="1" applyAlignment="1">
      <alignment horizontal="center"/>
    </xf>
    <xf numFmtId="0" fontId="83" fillId="0" borderId="0" xfId="9" applyFont="1" applyAlignment="1">
      <alignment wrapText="1"/>
    </xf>
    <xf numFmtId="0" fontId="84" fillId="0" borderId="0" xfId="9" applyFont="1"/>
    <xf numFmtId="0" fontId="86" fillId="12" borderId="59" xfId="10" applyFont="1" applyFill="1" applyBorder="1" applyAlignment="1">
      <alignment horizontal="center" vertical="center" wrapText="1"/>
    </xf>
    <xf numFmtId="0" fontId="86" fillId="13" borderId="59" xfId="10" applyFont="1" applyFill="1" applyBorder="1" applyAlignment="1">
      <alignment horizontal="centerContinuous" vertical="center"/>
    </xf>
    <xf numFmtId="3" fontId="86" fillId="13" borderId="59" xfId="10" applyNumberFormat="1" applyFont="1" applyFill="1" applyBorder="1" applyAlignment="1">
      <alignment horizontal="center" vertical="center" wrapText="1"/>
    </xf>
    <xf numFmtId="0" fontId="86" fillId="13" borderId="59" xfId="10" applyFont="1" applyFill="1" applyBorder="1" applyAlignment="1">
      <alignment horizontal="center" vertical="center" wrapText="1"/>
    </xf>
    <xf numFmtId="170" fontId="86" fillId="13" borderId="59" xfId="10" applyNumberFormat="1" applyFont="1" applyFill="1" applyBorder="1" applyAlignment="1">
      <alignment horizontal="center" vertical="center" wrapText="1"/>
    </xf>
    <xf numFmtId="170" fontId="86" fillId="12" borderId="59" xfId="10" applyNumberFormat="1" applyFont="1" applyFill="1" applyBorder="1" applyAlignment="1">
      <alignment horizontal="center" vertical="center" wrapText="1"/>
    </xf>
    <xf numFmtId="170" fontId="86" fillId="12" borderId="59" xfId="11" applyNumberFormat="1" applyFont="1" applyFill="1" applyBorder="1" applyAlignment="1">
      <alignment horizontal="center" vertical="center" wrapText="1"/>
    </xf>
    <xf numFmtId="0" fontId="86" fillId="0" borderId="0" xfId="9" applyFont="1"/>
    <xf numFmtId="0" fontId="86" fillId="14" borderId="60" xfId="9" applyFont="1" applyFill="1" applyBorder="1" applyAlignment="1">
      <alignment horizontal="center" vertical="center" wrapText="1"/>
    </xf>
    <xf numFmtId="0" fontId="87" fillId="14" borderId="61" xfId="9" applyFont="1" applyFill="1" applyBorder="1" applyAlignment="1">
      <alignment vertical="top" wrapText="1"/>
    </xf>
    <xf numFmtId="0" fontId="81" fillId="14" borderId="61" xfId="9" applyFont="1" applyFill="1" applyBorder="1" applyAlignment="1">
      <alignment horizontal="center" vertical="center" wrapText="1"/>
    </xf>
    <xf numFmtId="170" fontId="81" fillId="14" borderId="61" xfId="9" applyNumberFormat="1" applyFont="1" applyFill="1" applyBorder="1" applyAlignment="1">
      <alignment horizontal="center" vertical="center" wrapText="1"/>
    </xf>
    <xf numFmtId="5" fontId="87" fillId="14" borderId="61" xfId="9" applyNumberFormat="1" applyFont="1" applyFill="1" applyBorder="1" applyAlignment="1">
      <alignment horizontal="center" vertical="center" wrapText="1"/>
    </xf>
    <xf numFmtId="170" fontId="81" fillId="14" borderId="62" xfId="9" applyNumberFormat="1" applyFont="1" applyFill="1" applyBorder="1" applyAlignment="1">
      <alignment horizontal="center" vertical="center" wrapText="1"/>
    </xf>
    <xf numFmtId="49" fontId="81" fillId="0" borderId="63" xfId="9" applyNumberFormat="1" applyFont="1" applyBorder="1" applyAlignment="1">
      <alignment horizontal="center" vertical="center" wrapText="1"/>
    </xf>
    <xf numFmtId="0" fontId="81" fillId="0" borderId="34" xfId="9" applyFont="1" applyBorder="1" applyAlignment="1">
      <alignment vertical="top" wrapText="1"/>
    </xf>
    <xf numFmtId="0" fontId="81" fillId="0" borderId="34" xfId="9" applyFont="1" applyBorder="1" applyAlignment="1">
      <alignment horizontal="center" vertical="center" wrapText="1"/>
    </xf>
    <xf numFmtId="170" fontId="81" fillId="8" borderId="34" xfId="9" applyNumberFormat="1" applyFont="1" applyFill="1" applyBorder="1" applyAlignment="1">
      <alignment horizontal="center" vertical="center" wrapText="1"/>
    </xf>
    <xf numFmtId="170" fontId="81" fillId="0" borderId="34" xfId="9" applyNumberFormat="1" applyFont="1" applyBorder="1" applyAlignment="1">
      <alignment horizontal="center" vertical="center" wrapText="1"/>
    </xf>
    <xf numFmtId="170" fontId="81" fillId="0" borderId="64" xfId="9" applyNumberFormat="1" applyFont="1" applyBorder="1" applyAlignment="1">
      <alignment horizontal="center" vertical="center" wrapText="1"/>
    </xf>
    <xf numFmtId="0" fontId="81" fillId="0" borderId="65" xfId="9" applyFont="1" applyBorder="1" applyAlignment="1">
      <alignment vertical="top" wrapText="1"/>
    </xf>
    <xf numFmtId="0" fontId="81" fillId="0" borderId="65" xfId="9" applyFont="1" applyBorder="1" applyAlignment="1">
      <alignment horizontal="center" vertical="center" wrapText="1"/>
    </xf>
    <xf numFmtId="170" fontId="81" fillId="0" borderId="66" xfId="9" applyNumberFormat="1" applyFont="1" applyBorder="1" applyAlignment="1">
      <alignment horizontal="center" vertical="center" wrapText="1"/>
    </xf>
    <xf numFmtId="0" fontId="81" fillId="0" borderId="31" xfId="9" applyFont="1" applyBorder="1" applyAlignment="1">
      <alignment vertical="top" wrapText="1"/>
    </xf>
    <xf numFmtId="0" fontId="81" fillId="0" borderId="31" xfId="9" applyFont="1" applyBorder="1" applyAlignment="1">
      <alignment horizontal="center" vertical="center" wrapText="1"/>
    </xf>
    <xf numFmtId="0" fontId="81" fillId="0" borderId="0" xfId="9" applyFont="1" applyAlignment="1">
      <alignment horizontal="center" vertical="top" wrapText="1"/>
    </xf>
    <xf numFmtId="0" fontId="81" fillId="0" borderId="0" xfId="9" applyFont="1" applyAlignment="1">
      <alignment vertical="top" wrapText="1"/>
    </xf>
    <xf numFmtId="170" fontId="81" fillId="0" borderId="0" xfId="9" applyNumberFormat="1" applyFont="1" applyAlignment="1">
      <alignment horizontal="center" vertical="center" wrapText="1"/>
    </xf>
    <xf numFmtId="0" fontId="81" fillId="0" borderId="11" xfId="9" applyFont="1" applyBorder="1" applyAlignment="1">
      <alignment horizontal="center"/>
    </xf>
    <xf numFmtId="0" fontId="87" fillId="0" borderId="7" xfId="9" applyFont="1" applyBorder="1"/>
    <xf numFmtId="0" fontId="81" fillId="0" borderId="7" xfId="9" applyFont="1" applyBorder="1"/>
    <xf numFmtId="170" fontId="81" fillId="0" borderId="7" xfId="9" applyNumberFormat="1" applyFont="1" applyBorder="1" applyAlignment="1">
      <alignment horizontal="center"/>
    </xf>
    <xf numFmtId="171" fontId="87" fillId="0" borderId="59" xfId="9" applyNumberFormat="1" applyFont="1" applyBorder="1" applyAlignment="1">
      <alignment horizontal="center" vertical="top" wrapText="1"/>
    </xf>
    <xf numFmtId="170" fontId="87" fillId="0" borderId="59" xfId="9" applyNumberFormat="1" applyFont="1" applyBorder="1" applyAlignment="1">
      <alignment horizontal="center" vertical="top" wrapText="1"/>
    </xf>
    <xf numFmtId="170" fontId="81" fillId="0" borderId="0" xfId="9" applyNumberFormat="1" applyFont="1" applyAlignment="1">
      <alignment horizontal="center" vertical="top" wrapText="1"/>
    </xf>
    <xf numFmtId="4" fontId="22" fillId="0" borderId="42" xfId="3" applyNumberFormat="1" applyFont="1" applyBorder="1" applyAlignment="1">
      <alignment horizontal="right"/>
    </xf>
    <xf numFmtId="0" fontId="66" fillId="0" borderId="67" xfId="3" applyFont="1" applyBorder="1" applyAlignment="1">
      <alignment horizontal="left" vertical="center" wrapText="1"/>
    </xf>
    <xf numFmtId="0" fontId="66" fillId="0" borderId="68" xfId="3" applyFont="1" applyBorder="1" applyAlignment="1">
      <alignment horizontal="left" vertical="center" wrapText="1"/>
    </xf>
    <xf numFmtId="0" fontId="8" fillId="0" borderId="0" xfId="3" applyFont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49" fontId="16" fillId="0" borderId="26" xfId="0" applyNumberFormat="1" applyFont="1" applyBorder="1" applyAlignment="1">
      <alignment vertical="center"/>
    </xf>
    <xf numFmtId="0" fontId="88" fillId="0" borderId="0" xfId="3" applyFont="1" applyAlignment="1">
      <alignment horizontal="center"/>
    </xf>
    <xf numFmtId="0" fontId="89" fillId="0" borderId="0" xfId="3" applyFont="1" applyAlignment="1">
      <alignment vertical="center"/>
    </xf>
    <xf numFmtId="0" fontId="89" fillId="0" borderId="0" xfId="3" applyFont="1" applyAlignment="1">
      <alignment horizontal="left" vertical="center"/>
    </xf>
    <xf numFmtId="0" fontId="90" fillId="0" borderId="0" xfId="3" applyFont="1" applyAlignment="1">
      <alignment horizontal="center" vertical="center"/>
    </xf>
    <xf numFmtId="0" fontId="89" fillId="0" borderId="0" xfId="3" applyFont="1" applyAlignment="1">
      <alignment horizontal="left" vertical="center" wrapText="1"/>
    </xf>
    <xf numFmtId="0" fontId="91" fillId="0" borderId="0" xfId="3" applyFont="1" applyAlignment="1">
      <alignment horizontal="left" vertical="center"/>
    </xf>
    <xf numFmtId="0" fontId="92" fillId="0" borderId="0" xfId="3" applyFont="1" applyAlignment="1">
      <alignment horizontal="left" vertical="center"/>
    </xf>
    <xf numFmtId="0" fontId="93" fillId="0" borderId="40" xfId="3" applyFont="1" applyBorder="1" applyAlignment="1" applyProtection="1">
      <alignment horizontal="center" vertical="center" wrapText="1"/>
      <protection locked="0"/>
    </xf>
    <xf numFmtId="4" fontId="92" fillId="0" borderId="40" xfId="3" applyNumberFormat="1" applyFont="1" applyBorder="1" applyAlignment="1" applyProtection="1">
      <alignment vertical="center"/>
      <protection locked="0"/>
    </xf>
    <xf numFmtId="0" fontId="92" fillId="0" borderId="40" xfId="3" applyFont="1" applyBorder="1" applyAlignment="1" applyProtection="1">
      <alignment horizontal="center" vertical="center" wrapText="1"/>
      <protection locked="0"/>
    </xf>
    <xf numFmtId="0" fontId="92" fillId="0" borderId="40" xfId="3" applyFont="1" applyBorder="1" applyAlignment="1" applyProtection="1">
      <alignment horizontal="left" vertical="center" wrapText="1"/>
      <protection locked="0"/>
    </xf>
    <xf numFmtId="49" fontId="92" fillId="0" borderId="40" xfId="3" applyNumberFormat="1" applyFont="1" applyBorder="1" applyAlignment="1" applyProtection="1">
      <alignment horizontal="left" vertical="center" wrapText="1"/>
      <protection locked="0"/>
    </xf>
    <xf numFmtId="0" fontId="92" fillId="0" borderId="40" xfId="3" applyFont="1" applyBorder="1" applyAlignment="1" applyProtection="1">
      <alignment horizontal="center" vertical="center"/>
      <protection locked="0"/>
    </xf>
    <xf numFmtId="4" fontId="94" fillId="0" borderId="40" xfId="3" applyNumberFormat="1" applyFont="1" applyBorder="1" applyAlignment="1" applyProtection="1">
      <alignment vertical="center"/>
      <protection locked="0"/>
    </xf>
    <xf numFmtId="4" fontId="95" fillId="0" borderId="40" xfId="3" applyNumberFormat="1" applyFont="1" applyBorder="1" applyAlignment="1" applyProtection="1">
      <alignment vertical="center"/>
      <protection locked="0"/>
    </xf>
    <xf numFmtId="0" fontId="95" fillId="0" borderId="40" xfId="3" applyFont="1" applyBorder="1" applyAlignment="1" applyProtection="1">
      <alignment horizontal="center" vertical="center" wrapText="1"/>
      <protection locked="0"/>
    </xf>
    <xf numFmtId="0" fontId="95" fillId="0" borderId="40" xfId="3" applyFont="1" applyBorder="1" applyAlignment="1" applyProtection="1">
      <alignment horizontal="left" vertical="center" wrapText="1"/>
      <protection locked="0"/>
    </xf>
    <xf numFmtId="49" fontId="95" fillId="0" borderId="40" xfId="3" applyNumberFormat="1" applyFont="1" applyBorder="1" applyAlignment="1" applyProtection="1">
      <alignment horizontal="left" vertical="center" wrapText="1"/>
      <protection locked="0"/>
    </xf>
    <xf numFmtId="0" fontId="95" fillId="0" borderId="40" xfId="3" applyFont="1" applyBorder="1" applyAlignment="1" applyProtection="1">
      <alignment horizontal="center" vertical="center"/>
      <protection locked="0"/>
    </xf>
    <xf numFmtId="1" fontId="95" fillId="0" borderId="40" xfId="3" applyNumberFormat="1" applyFont="1" applyBorder="1" applyAlignment="1" applyProtection="1">
      <alignment horizontal="center" vertical="center"/>
      <protection locked="0"/>
    </xf>
    <xf numFmtId="1" fontId="92" fillId="0" borderId="40" xfId="3" applyNumberFormat="1" applyFont="1" applyBorder="1" applyAlignment="1" applyProtection="1">
      <alignment horizontal="center" vertical="center"/>
      <protection locked="0"/>
    </xf>
    <xf numFmtId="0" fontId="96" fillId="0" borderId="46" xfId="3" applyFont="1" applyBorder="1" applyAlignment="1">
      <alignment horizontal="left" vertical="center"/>
    </xf>
    <xf numFmtId="165" fontId="96" fillId="0" borderId="0" xfId="3" applyNumberFormat="1" applyFont="1" applyAlignment="1">
      <alignment vertical="center"/>
    </xf>
    <xf numFmtId="4" fontId="96" fillId="0" borderId="0" xfId="3" applyNumberFormat="1" applyFont="1" applyAlignment="1">
      <alignment vertical="center"/>
    </xf>
    <xf numFmtId="0" fontId="96" fillId="0" borderId="0" xfId="3" applyFont="1" applyAlignment="1">
      <alignment horizontal="center" vertical="center"/>
    </xf>
    <xf numFmtId="0" fontId="96" fillId="0" borderId="45" xfId="3" applyFont="1" applyBorder="1" applyAlignment="1">
      <alignment horizontal="left" vertical="center"/>
    </xf>
    <xf numFmtId="0" fontId="97" fillId="0" borderId="0" xfId="3" applyFont="1" applyAlignment="1">
      <alignment horizontal="left"/>
    </xf>
    <xf numFmtId="4" fontId="94" fillId="15" borderId="40" xfId="3" applyNumberFormat="1" applyFont="1" applyFill="1" applyBorder="1" applyAlignment="1" applyProtection="1">
      <alignment vertical="center"/>
      <protection locked="0"/>
    </xf>
    <xf numFmtId="4" fontId="92" fillId="15" borderId="40" xfId="3" applyNumberFormat="1" applyFont="1" applyFill="1" applyBorder="1" applyAlignment="1" applyProtection="1">
      <alignment vertical="center"/>
      <protection locked="0"/>
    </xf>
    <xf numFmtId="0" fontId="92" fillId="15" borderId="40" xfId="3" applyFont="1" applyFill="1" applyBorder="1" applyAlignment="1" applyProtection="1">
      <alignment horizontal="center" vertical="center" wrapText="1"/>
      <protection locked="0"/>
    </xf>
    <xf numFmtId="0" fontId="92" fillId="15" borderId="40" xfId="3" applyFont="1" applyFill="1" applyBorder="1" applyAlignment="1" applyProtection="1">
      <alignment horizontal="left" vertical="center" wrapText="1"/>
      <protection locked="0"/>
    </xf>
    <xf numFmtId="49" fontId="92" fillId="15" borderId="40" xfId="3" applyNumberFormat="1" applyFont="1" applyFill="1" applyBorder="1" applyAlignment="1" applyProtection="1">
      <alignment horizontal="left" vertical="center" wrapText="1"/>
      <protection locked="0"/>
    </xf>
    <xf numFmtId="0" fontId="92" fillId="15" borderId="40" xfId="3" applyFont="1" applyFill="1" applyBorder="1" applyAlignment="1" applyProtection="1">
      <alignment horizontal="center" vertical="center"/>
      <protection locked="0"/>
    </xf>
    <xf numFmtId="0" fontId="92" fillId="0" borderId="39" xfId="3" applyFont="1" applyBorder="1" applyAlignment="1" applyProtection="1">
      <alignment horizontal="center" vertical="center" wrapText="1"/>
      <protection locked="0"/>
    </xf>
    <xf numFmtId="49" fontId="92" fillId="0" borderId="37" xfId="3" applyNumberFormat="1" applyFont="1" applyBorder="1" applyAlignment="1" applyProtection="1">
      <alignment horizontal="left" vertical="center" wrapText="1"/>
      <protection locked="0"/>
    </xf>
    <xf numFmtId="0" fontId="98" fillId="0" borderId="40" xfId="3" applyFont="1" applyBorder="1" applyAlignment="1" applyProtection="1">
      <alignment horizontal="left" vertical="center" wrapText="1"/>
      <protection locked="0"/>
    </xf>
    <xf numFmtId="0" fontId="93" fillId="0" borderId="39" xfId="3" applyFont="1" applyBorder="1" applyAlignment="1" applyProtection="1">
      <alignment horizontal="center" vertical="center" wrapText="1"/>
      <protection locked="0"/>
    </xf>
    <xf numFmtId="0" fontId="93" fillId="7" borderId="37" xfId="3" applyFont="1" applyFill="1" applyBorder="1" applyAlignment="1" applyProtection="1">
      <alignment horizontal="center" vertical="center" wrapText="1"/>
      <protection locked="0"/>
    </xf>
    <xf numFmtId="0" fontId="93" fillId="0" borderId="43" xfId="3" applyFont="1" applyBorder="1" applyAlignment="1" applyProtection="1">
      <alignment horizontal="center" vertical="center" wrapText="1"/>
      <protection locked="0"/>
    </xf>
    <xf numFmtId="4" fontId="92" fillId="0" borderId="43" xfId="3" applyNumberFormat="1" applyFont="1" applyBorder="1" applyAlignment="1" applyProtection="1">
      <alignment vertical="center"/>
      <protection locked="0"/>
    </xf>
    <xf numFmtId="0" fontId="92" fillId="0" borderId="43" xfId="3" applyFont="1" applyBorder="1" applyAlignment="1" applyProtection="1">
      <alignment horizontal="center" vertical="center" wrapText="1"/>
      <protection locked="0"/>
    </xf>
    <xf numFmtId="0" fontId="92" fillId="0" borderId="43" xfId="3" applyFont="1" applyBorder="1" applyAlignment="1" applyProtection="1">
      <alignment horizontal="left" vertical="center" wrapText="1"/>
      <protection locked="0"/>
    </xf>
    <xf numFmtId="49" fontId="92" fillId="0" borderId="43" xfId="3" applyNumberFormat="1" applyFont="1" applyBorder="1" applyAlignment="1" applyProtection="1">
      <alignment horizontal="left" vertical="center" wrapText="1"/>
      <protection locked="0"/>
    </xf>
    <xf numFmtId="0" fontId="92" fillId="0" borderId="43" xfId="3" applyFont="1" applyBorder="1" applyAlignment="1" applyProtection="1">
      <alignment horizontal="center" vertical="center"/>
      <protection locked="0"/>
    </xf>
    <xf numFmtId="1" fontId="92" fillId="0" borderId="43" xfId="3" applyNumberFormat="1" applyFont="1" applyBorder="1" applyAlignment="1" applyProtection="1">
      <alignment horizontal="center" vertical="center"/>
      <protection locked="0"/>
    </xf>
    <xf numFmtId="0" fontId="93" fillId="0" borderId="42" xfId="3" applyFont="1" applyBorder="1" applyAlignment="1" applyProtection="1">
      <alignment horizontal="center" vertical="center" wrapText="1"/>
      <protection locked="0"/>
    </xf>
    <xf numFmtId="4" fontId="92" fillId="0" borderId="42" xfId="3" applyNumberFormat="1" applyFont="1" applyBorder="1" applyAlignment="1" applyProtection="1">
      <alignment vertical="center"/>
      <protection locked="0"/>
    </xf>
    <xf numFmtId="49" fontId="92" fillId="0" borderId="42" xfId="3" applyNumberFormat="1" applyFont="1" applyBorder="1" applyAlignment="1" applyProtection="1">
      <alignment horizontal="left" vertical="center" wrapText="1"/>
      <protection locked="0"/>
    </xf>
    <xf numFmtId="0" fontId="92" fillId="0" borderId="42" xfId="3" applyFont="1" applyBorder="1" applyAlignment="1" applyProtection="1">
      <alignment horizontal="center" vertical="center"/>
      <protection locked="0"/>
    </xf>
    <xf numFmtId="1" fontId="92" fillId="0" borderId="42" xfId="3" applyNumberFormat="1" applyFont="1" applyBorder="1" applyAlignment="1" applyProtection="1">
      <alignment horizontal="center" vertical="center"/>
      <protection locked="0"/>
    </xf>
    <xf numFmtId="0" fontId="99" fillId="0" borderId="42" xfId="3" applyFont="1" applyBorder="1" applyAlignment="1" applyProtection="1">
      <alignment horizontal="center" vertical="center" wrapText="1"/>
      <protection locked="0"/>
    </xf>
    <xf numFmtId="4" fontId="100" fillId="0" borderId="42" xfId="3" applyNumberFormat="1" applyFont="1" applyBorder="1" applyAlignment="1">
      <alignment horizontal="right"/>
    </xf>
    <xf numFmtId="4" fontId="101" fillId="0" borderId="42" xfId="3" applyNumberFormat="1" applyFont="1" applyBorder="1" applyAlignment="1" applyProtection="1">
      <alignment vertical="center"/>
      <protection locked="0"/>
    </xf>
    <xf numFmtId="0" fontId="101" fillId="0" borderId="42" xfId="3" applyFont="1" applyBorder="1" applyAlignment="1" applyProtection="1">
      <alignment horizontal="center" vertical="center" wrapText="1"/>
      <protection locked="0"/>
    </xf>
    <xf numFmtId="49" fontId="101" fillId="0" borderId="42" xfId="3" applyNumberFormat="1" applyFont="1" applyBorder="1" applyAlignment="1" applyProtection="1">
      <alignment horizontal="left" vertical="center" wrapText="1"/>
      <protection locked="0"/>
    </xf>
    <xf numFmtId="0" fontId="101" fillId="0" borderId="42" xfId="3" applyFont="1" applyBorder="1" applyAlignment="1" applyProtection="1">
      <alignment horizontal="center" vertical="center"/>
      <protection locked="0"/>
    </xf>
    <xf numFmtId="1" fontId="101" fillId="0" borderId="42" xfId="3" applyNumberFormat="1" applyFont="1" applyBorder="1" applyAlignment="1" applyProtection="1">
      <alignment horizontal="center" vertical="center"/>
      <protection locked="0"/>
    </xf>
    <xf numFmtId="0" fontId="88" fillId="0" borderId="42" xfId="3" applyFont="1" applyBorder="1" applyAlignment="1">
      <alignment horizontal="center"/>
    </xf>
    <xf numFmtId="0" fontId="2" fillId="0" borderId="42" xfId="13" applyBorder="1"/>
    <xf numFmtId="0" fontId="92" fillId="0" borderId="42" xfId="3" applyFont="1" applyBorder="1" applyAlignment="1" applyProtection="1">
      <alignment horizontal="center" vertical="center" wrapText="1"/>
      <protection locked="0"/>
    </xf>
    <xf numFmtId="49" fontId="21" fillId="0" borderId="42" xfId="13" applyNumberFormat="1" applyFont="1" applyBorder="1"/>
    <xf numFmtId="49" fontId="2" fillId="0" borderId="42" xfId="13" applyNumberFormat="1" applyBorder="1"/>
    <xf numFmtId="0" fontId="93" fillId="0" borderId="41" xfId="3" applyFont="1" applyBorder="1" applyAlignment="1" applyProtection="1">
      <alignment horizontal="center" vertical="center" wrapText="1"/>
      <protection locked="0"/>
    </xf>
    <xf numFmtId="4" fontId="92" fillId="0" borderId="41" xfId="3" applyNumberFormat="1" applyFont="1" applyBorder="1" applyAlignment="1" applyProtection="1">
      <alignment vertical="center"/>
      <protection locked="0"/>
    </xf>
    <xf numFmtId="49" fontId="92" fillId="0" borderId="41" xfId="3" applyNumberFormat="1" applyFont="1" applyBorder="1" applyAlignment="1" applyProtection="1">
      <alignment horizontal="left" vertical="center" wrapText="1"/>
      <protection locked="0"/>
    </xf>
    <xf numFmtId="0" fontId="92" fillId="0" borderId="41" xfId="3" applyFont="1" applyBorder="1" applyAlignment="1" applyProtection="1">
      <alignment horizontal="center" vertical="center"/>
      <protection locked="0"/>
    </xf>
    <xf numFmtId="1" fontId="92" fillId="0" borderId="41" xfId="3" applyNumberFormat="1" applyFont="1" applyBorder="1" applyAlignment="1" applyProtection="1">
      <alignment horizontal="center" vertical="center"/>
      <protection locked="0"/>
    </xf>
    <xf numFmtId="0" fontId="102" fillId="0" borderId="0" xfId="3" applyFont="1" applyAlignment="1">
      <alignment horizontal="center"/>
    </xf>
    <xf numFmtId="0" fontId="88" fillId="0" borderId="0" xfId="3" applyFont="1" applyAlignment="1">
      <alignment horizontal="center" vertical="center"/>
    </xf>
    <xf numFmtId="4" fontId="103" fillId="0" borderId="0" xfId="3" applyNumberFormat="1" applyFont="1"/>
    <xf numFmtId="0" fontId="103" fillId="0" borderId="0" xfId="3" applyFont="1" applyAlignment="1">
      <alignment horizontal="left" vertical="center"/>
    </xf>
    <xf numFmtId="0" fontId="93" fillId="6" borderId="39" xfId="3" applyFont="1" applyFill="1" applyBorder="1" applyAlignment="1">
      <alignment horizontal="center" vertical="center" wrapText="1"/>
    </xf>
    <xf numFmtId="0" fontId="92" fillId="6" borderId="38" xfId="3" applyFont="1" applyFill="1" applyBorder="1" applyAlignment="1">
      <alignment horizontal="center" vertical="center" wrapText="1"/>
    </xf>
    <xf numFmtId="0" fontId="92" fillId="6" borderId="37" xfId="3" applyFont="1" applyFill="1" applyBorder="1" applyAlignment="1">
      <alignment horizontal="center" vertical="center" wrapText="1"/>
    </xf>
    <xf numFmtId="0" fontId="104" fillId="0" borderId="0" xfId="3" applyFont="1" applyAlignment="1">
      <alignment horizontal="left" vertical="center" wrapText="1"/>
    </xf>
    <xf numFmtId="0" fontId="105" fillId="0" borderId="0" xfId="3" applyFont="1" applyAlignment="1">
      <alignment horizontal="left" vertical="center"/>
    </xf>
    <xf numFmtId="0" fontId="104" fillId="0" borderId="0" xfId="3" applyFont="1" applyAlignment="1">
      <alignment horizontal="left" vertical="center"/>
    </xf>
    <xf numFmtId="0" fontId="107" fillId="0" borderId="0" xfId="3" applyFont="1" applyAlignment="1">
      <alignment horizontal="left" vertical="center"/>
    </xf>
    <xf numFmtId="0" fontId="88" fillId="0" borderId="36" xfId="3" applyFont="1" applyBorder="1" applyAlignment="1">
      <alignment horizontal="center" vertical="center"/>
    </xf>
    <xf numFmtId="0" fontId="92" fillId="0" borderId="0" xfId="3" applyFont="1" applyAlignment="1" applyProtection="1">
      <alignment horizontal="center" vertical="center"/>
      <protection locked="0"/>
    </xf>
    <xf numFmtId="0" fontId="108" fillId="0" borderId="0" xfId="3" applyFont="1"/>
    <xf numFmtId="169" fontId="92" fillId="0" borderId="0" xfId="3" applyNumberFormat="1" applyFont="1" applyAlignment="1" applyProtection="1">
      <alignment vertical="center"/>
      <protection locked="0"/>
    </xf>
    <xf numFmtId="0" fontId="92" fillId="0" borderId="0" xfId="3" applyFont="1" applyAlignment="1" applyProtection="1">
      <alignment horizontal="center" vertical="center" wrapText="1"/>
      <protection locked="0"/>
    </xf>
    <xf numFmtId="49" fontId="92" fillId="0" borderId="0" xfId="3" applyNumberFormat="1" applyFont="1" applyAlignment="1" applyProtection="1">
      <alignment horizontal="left" vertical="center" wrapText="1"/>
      <protection locked="0"/>
    </xf>
    <xf numFmtId="0" fontId="92" fillId="0" borderId="6" xfId="3" applyFont="1" applyBorder="1" applyAlignment="1" applyProtection="1">
      <alignment horizontal="center" vertical="center"/>
      <protection locked="0"/>
    </xf>
    <xf numFmtId="169" fontId="92" fillId="0" borderId="40" xfId="3" applyNumberFormat="1" applyFont="1" applyBorder="1" applyAlignment="1" applyProtection="1">
      <alignment vertical="center"/>
      <protection locked="0"/>
    </xf>
    <xf numFmtId="0" fontId="108" fillId="0" borderId="26" xfId="3" applyFont="1" applyBorder="1"/>
    <xf numFmtId="0" fontId="92" fillId="0" borderId="40" xfId="3" applyFont="1" applyBorder="1" applyAlignment="1" applyProtection="1">
      <alignment horizontal="left" vertical="center"/>
      <protection locked="0"/>
    </xf>
    <xf numFmtId="4" fontId="92" fillId="0" borderId="0" xfId="3" applyNumberFormat="1" applyFont="1" applyAlignment="1" applyProtection="1">
      <alignment vertical="center"/>
      <protection locked="0"/>
    </xf>
    <xf numFmtId="169" fontId="92" fillId="0" borderId="40" xfId="3" applyNumberFormat="1" applyFont="1" applyBorder="1" applyAlignment="1" applyProtection="1">
      <alignment horizontal="center" vertical="center" wrapText="1"/>
      <protection locked="0"/>
    </xf>
    <xf numFmtId="0" fontId="89" fillId="0" borderId="0" xfId="3" applyFont="1" applyAlignment="1">
      <alignment vertical="center" wrapText="1"/>
    </xf>
    <xf numFmtId="169" fontId="92" fillId="0" borderId="43" xfId="3" applyNumberFormat="1" applyFont="1" applyBorder="1" applyAlignment="1" applyProtection="1">
      <alignment vertical="center"/>
      <protection locked="0"/>
    </xf>
    <xf numFmtId="169" fontId="92" fillId="0" borderId="67" xfId="3" applyNumberFormat="1" applyFont="1" applyBorder="1" applyAlignment="1" applyProtection="1">
      <alignment vertical="center"/>
      <protection locked="0"/>
    </xf>
    <xf numFmtId="0" fontId="92" fillId="0" borderId="67" xfId="3" applyFont="1" applyBorder="1" applyAlignment="1" applyProtection="1">
      <alignment horizontal="center" vertical="center" wrapText="1"/>
      <protection locked="0"/>
    </xf>
    <xf numFmtId="0" fontId="109" fillId="0" borderId="69" xfId="3" applyFont="1" applyBorder="1" applyAlignment="1">
      <alignment horizontal="left"/>
    </xf>
    <xf numFmtId="169" fontId="92" fillId="0" borderId="41" xfId="3" applyNumberFormat="1" applyFont="1" applyBorder="1" applyAlignment="1" applyProtection="1">
      <alignment vertical="center"/>
      <protection locked="0"/>
    </xf>
    <xf numFmtId="0" fontId="92" fillId="0" borderId="41" xfId="3" applyFont="1" applyBorder="1" applyAlignment="1" applyProtection="1">
      <alignment horizontal="center" vertical="center" wrapText="1"/>
      <protection locked="0"/>
    </xf>
    <xf numFmtId="0" fontId="109" fillId="0" borderId="0" xfId="3" applyFont="1" applyAlignment="1">
      <alignment horizontal="left"/>
    </xf>
    <xf numFmtId="0" fontId="89" fillId="0" borderId="55" xfId="3" applyFont="1" applyBorder="1" applyAlignment="1">
      <alignment horizontal="left" vertical="center" wrapText="1"/>
    </xf>
    <xf numFmtId="49" fontId="92" fillId="0" borderId="55" xfId="3" applyNumberFormat="1" applyFont="1" applyBorder="1" applyAlignment="1" applyProtection="1">
      <alignment horizontal="left" vertical="center" wrapText="1"/>
      <protection locked="0"/>
    </xf>
    <xf numFmtId="0" fontId="93" fillId="0" borderId="40" xfId="3" applyFont="1" applyBorder="1" applyAlignment="1" applyProtection="1">
      <alignment horizontal="left" vertical="center" wrapText="1"/>
      <protection locked="0"/>
    </xf>
    <xf numFmtId="0" fontId="109" fillId="0" borderId="67" xfId="3" applyFont="1" applyBorder="1" applyAlignment="1">
      <alignment horizontal="left"/>
    </xf>
    <xf numFmtId="0" fontId="110" fillId="0" borderId="67" xfId="3" applyFont="1" applyBorder="1" applyAlignment="1">
      <alignment horizontal="left" vertical="center"/>
    </xf>
    <xf numFmtId="0" fontId="92" fillId="6" borderId="39" xfId="3" applyFont="1" applyFill="1" applyBorder="1" applyAlignment="1">
      <alignment horizontal="center" vertical="center" wrapText="1"/>
    </xf>
    <xf numFmtId="168" fontId="104" fillId="0" borderId="0" xfId="3" applyNumberFormat="1" applyFont="1" applyAlignment="1">
      <alignment horizontal="left" vertical="center"/>
    </xf>
    <xf numFmtId="0" fontId="1" fillId="0" borderId="42" xfId="14" applyBorder="1"/>
    <xf numFmtId="49" fontId="21" fillId="0" borderId="42" xfId="14" applyNumberFormat="1" applyFont="1" applyBorder="1"/>
    <xf numFmtId="49" fontId="1" fillId="0" borderId="42" xfId="14" applyNumberFormat="1" applyBorder="1"/>
    <xf numFmtId="0" fontId="92" fillId="0" borderId="40" xfId="0" applyFont="1" applyBorder="1" applyAlignment="1" applyProtection="1">
      <alignment horizontal="center" vertical="center"/>
      <protection locked="0"/>
    </xf>
    <xf numFmtId="49" fontId="92" fillId="0" borderId="40" xfId="0" applyNumberFormat="1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92" fillId="0" borderId="40" xfId="0" applyFont="1" applyBorder="1" applyAlignment="1" applyProtection="1">
      <alignment horizontal="center" vertical="center" wrapText="1"/>
      <protection locked="0"/>
    </xf>
    <xf numFmtId="169" fontId="92" fillId="0" borderId="40" xfId="0" applyNumberFormat="1" applyFont="1" applyBorder="1" applyAlignment="1" applyProtection="1">
      <alignment vertical="center"/>
      <protection locked="0"/>
    </xf>
    <xf numFmtId="49" fontId="92" fillId="0" borderId="37" xfId="0" applyNumberFormat="1" applyFont="1" applyBorder="1" applyAlignment="1" applyProtection="1">
      <alignment horizontal="left" vertical="center" wrapText="1"/>
      <protection locked="0"/>
    </xf>
    <xf numFmtId="49" fontId="92" fillId="0" borderId="41" xfId="0" applyNumberFormat="1" applyFont="1" applyBorder="1" applyAlignment="1" applyProtection="1">
      <alignment horizontal="left" vertical="center" wrapText="1"/>
      <protection locked="0"/>
    </xf>
    <xf numFmtId="0" fontId="92" fillId="0" borderId="58" xfId="0" applyFont="1" applyBorder="1" applyAlignment="1" applyProtection="1">
      <alignment horizontal="center" vertical="center" wrapText="1"/>
      <protection locked="0"/>
    </xf>
    <xf numFmtId="169" fontId="92" fillId="0" borderId="41" xfId="0" applyNumberFormat="1" applyFont="1" applyBorder="1" applyAlignment="1" applyProtection="1">
      <alignment vertical="center"/>
      <protection locked="0"/>
    </xf>
    <xf numFmtId="0" fontId="89" fillId="0" borderId="42" xfId="0" applyFont="1" applyBorder="1" applyAlignment="1">
      <alignment horizontal="left" vertical="center" wrapText="1"/>
    </xf>
    <xf numFmtId="1" fontId="92" fillId="16" borderId="40" xfId="3" applyNumberFormat="1" applyFont="1" applyFill="1" applyBorder="1" applyAlignment="1" applyProtection="1">
      <alignment horizontal="center" vertical="center"/>
      <protection locked="0"/>
    </xf>
    <xf numFmtId="0" fontId="92" fillId="16" borderId="40" xfId="3" applyFont="1" applyFill="1" applyBorder="1" applyAlignment="1" applyProtection="1">
      <alignment horizontal="center" vertical="center"/>
      <protection locked="0"/>
    </xf>
    <xf numFmtId="49" fontId="92" fillId="16" borderId="40" xfId="3" applyNumberFormat="1" applyFont="1" applyFill="1" applyBorder="1" applyAlignment="1" applyProtection="1">
      <alignment horizontal="left" vertical="center" wrapText="1"/>
      <protection locked="0"/>
    </xf>
    <xf numFmtId="0" fontId="92" fillId="16" borderId="40" xfId="3" applyFont="1" applyFill="1" applyBorder="1" applyAlignment="1" applyProtection="1">
      <alignment horizontal="left" vertical="center" wrapText="1"/>
      <protection locked="0"/>
    </xf>
    <xf numFmtId="0" fontId="92" fillId="16" borderId="40" xfId="3" applyFont="1" applyFill="1" applyBorder="1" applyAlignment="1" applyProtection="1">
      <alignment horizontal="center" vertical="center" wrapText="1"/>
      <protection locked="0"/>
    </xf>
    <xf numFmtId="4" fontId="92" fillId="16" borderId="40" xfId="3" applyNumberFormat="1" applyFont="1" applyFill="1" applyBorder="1" applyAlignment="1" applyProtection="1">
      <alignment vertical="center"/>
      <protection locked="0"/>
    </xf>
    <xf numFmtId="0" fontId="92" fillId="16" borderId="40" xfId="0" applyFont="1" applyFill="1" applyBorder="1" applyAlignment="1" applyProtection="1">
      <alignment horizontal="left" vertical="center" wrapText="1"/>
      <protection locked="0"/>
    </xf>
    <xf numFmtId="0" fontId="93" fillId="16" borderId="40" xfId="3" applyFont="1" applyFill="1" applyBorder="1" applyAlignment="1" applyProtection="1">
      <alignment horizontal="center" vertical="center" wrapText="1"/>
      <protection locked="0"/>
    </xf>
    <xf numFmtId="166" fontId="44" fillId="0" borderId="6" xfId="5" applyNumberFormat="1" applyFont="1" applyBorder="1" applyAlignment="1">
      <alignment horizontal="right"/>
    </xf>
    <xf numFmtId="0" fontId="55" fillId="0" borderId="36" xfId="5" applyFont="1" applyBorder="1" applyAlignment="1">
      <alignment horizontal="center"/>
    </xf>
    <xf numFmtId="164" fontId="103" fillId="0" borderId="0" xfId="3" applyNumberFormat="1" applyFont="1"/>
    <xf numFmtId="164" fontId="101" fillId="0" borderId="42" xfId="3" applyNumberFormat="1" applyFont="1" applyBorder="1" applyAlignment="1" applyProtection="1">
      <alignment vertical="center"/>
      <protection locked="0"/>
    </xf>
    <xf numFmtId="164" fontId="95" fillId="0" borderId="40" xfId="3" applyNumberFormat="1" applyFont="1" applyBorder="1" applyAlignment="1" applyProtection="1">
      <alignment vertical="center"/>
      <protection locked="0"/>
    </xf>
    <xf numFmtId="164" fontId="22" fillId="0" borderId="42" xfId="3" applyNumberFormat="1" applyFont="1" applyBorder="1" applyAlignment="1">
      <alignment horizontal="right"/>
    </xf>
    <xf numFmtId="164" fontId="92" fillId="0" borderId="40" xfId="3" applyNumberFormat="1" applyFont="1" applyBorder="1" applyAlignment="1" applyProtection="1">
      <alignment vertical="center"/>
      <protection locked="0"/>
    </xf>
    <xf numFmtId="164" fontId="92" fillId="16" borderId="40" xfId="3" applyNumberFormat="1" applyFont="1" applyFill="1" applyBorder="1" applyAlignment="1" applyProtection="1">
      <alignment vertical="center"/>
      <protection locked="0"/>
    </xf>
    <xf numFmtId="164" fontId="23" fillId="0" borderId="42" xfId="3" applyNumberFormat="1" applyFont="1" applyBorder="1" applyAlignment="1">
      <alignment horizontal="right"/>
    </xf>
    <xf numFmtId="164" fontId="23" fillId="16" borderId="42" xfId="3" applyNumberFormat="1" applyFont="1" applyFill="1" applyBorder="1" applyAlignment="1">
      <alignment horizontal="right"/>
    </xf>
    <xf numFmtId="164" fontId="94" fillId="0" borderId="40" xfId="3" applyNumberFormat="1" applyFont="1" applyBorder="1" applyAlignment="1" applyProtection="1">
      <alignment vertical="center"/>
      <protection locked="0"/>
    </xf>
    <xf numFmtId="164" fontId="94" fillId="16" borderId="40" xfId="3" applyNumberFormat="1" applyFont="1" applyFill="1" applyBorder="1" applyAlignment="1" applyProtection="1">
      <alignment vertical="center"/>
      <protection locked="0"/>
    </xf>
    <xf numFmtId="166" fontId="54" fillId="16" borderId="0" xfId="5" applyNumberFormat="1" applyFont="1" applyFill="1" applyAlignment="1">
      <alignment horizontal="right"/>
    </xf>
    <xf numFmtId="166" fontId="50" fillId="17" borderId="36" xfId="5" applyNumberFormat="1" applyFont="1" applyFill="1" applyBorder="1" applyAlignment="1">
      <alignment horizontal="right"/>
    </xf>
    <xf numFmtId="166" fontId="50" fillId="18" borderId="36" xfId="5" applyNumberFormat="1" applyFont="1" applyFill="1" applyBorder="1" applyAlignment="1">
      <alignment horizontal="right"/>
    </xf>
    <xf numFmtId="166" fontId="54" fillId="4" borderId="70" xfId="5" applyNumberFormat="1" applyFont="1" applyFill="1" applyBorder="1" applyAlignment="1">
      <alignment horizontal="right"/>
    </xf>
    <xf numFmtId="0" fontId="8" fillId="0" borderId="40" xfId="0" applyFont="1" applyBorder="1" applyAlignment="1" applyProtection="1">
      <alignment horizontal="center" vertical="center" wrapText="1"/>
      <protection locked="0"/>
    </xf>
    <xf numFmtId="169" fontId="8" fillId="0" borderId="40" xfId="0" applyNumberFormat="1" applyFont="1" applyBorder="1" applyAlignment="1" applyProtection="1">
      <alignment vertical="center"/>
      <protection locked="0"/>
    </xf>
    <xf numFmtId="0" fontId="19" fillId="0" borderId="0" xfId="3" applyAlignment="1">
      <alignment vertical="center"/>
    </xf>
    <xf numFmtId="0" fontId="24" fillId="0" borderId="0" xfId="5"/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5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92" fillId="6" borderId="37" xfId="0" applyFont="1" applyFill="1" applyBorder="1" applyAlignment="1">
      <alignment horizontal="center" vertical="center" wrapText="1"/>
    </xf>
    <xf numFmtId="0" fontId="92" fillId="6" borderId="38" xfId="0" applyFont="1" applyFill="1" applyBorder="1" applyAlignment="1">
      <alignment horizontal="center" vertical="center" wrapText="1"/>
    </xf>
    <xf numFmtId="0" fontId="92" fillId="6" borderId="39" xfId="0" applyFont="1" applyFill="1" applyBorder="1" applyAlignment="1">
      <alignment horizontal="center" vertical="center" wrapText="1"/>
    </xf>
    <xf numFmtId="0" fontId="96" fillId="0" borderId="37" xfId="0" applyFont="1" applyBorder="1" applyAlignment="1">
      <alignment horizontal="center" vertical="center" wrapText="1"/>
    </xf>
    <xf numFmtId="0" fontId="96" fillId="0" borderId="38" xfId="0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3" fillId="0" borderId="0" xfId="0" applyFont="1" applyAlignment="1">
      <alignment horizontal="left" vertical="center"/>
    </xf>
    <xf numFmtId="4" fontId="103" fillId="0" borderId="0" xfId="0" applyNumberFormat="1" applyFont="1"/>
    <xf numFmtId="0" fontId="0" fillId="0" borderId="73" xfId="0" applyBorder="1" applyAlignment="1">
      <alignment vertical="center"/>
    </xf>
    <xf numFmtId="165" fontId="113" fillId="0" borderId="55" xfId="0" applyNumberFormat="1" applyFont="1" applyBorder="1"/>
    <xf numFmtId="165" fontId="113" fillId="0" borderId="58" xfId="0" applyNumberFormat="1" applyFont="1" applyBorder="1"/>
    <xf numFmtId="4" fontId="114" fillId="0" borderId="0" xfId="0" applyNumberFormat="1" applyFont="1" applyAlignment="1">
      <alignment vertical="center"/>
    </xf>
    <xf numFmtId="0" fontId="108" fillId="0" borderId="44" xfId="0" applyFont="1" applyBorder="1"/>
    <xf numFmtId="0" fontId="108" fillId="0" borderId="0" xfId="0" applyFont="1"/>
    <xf numFmtId="0" fontId="108" fillId="0" borderId="0" xfId="0" applyFont="1" applyAlignment="1">
      <alignment horizontal="left"/>
    </xf>
    <xf numFmtId="0" fontId="109" fillId="0" borderId="0" xfId="0" applyFont="1" applyAlignment="1">
      <alignment horizontal="left"/>
    </xf>
    <xf numFmtId="4" fontId="109" fillId="0" borderId="0" xfId="0" applyNumberFormat="1" applyFont="1"/>
    <xf numFmtId="0" fontId="108" fillId="0" borderId="45" xfId="0" applyFont="1" applyBorder="1"/>
    <xf numFmtId="165" fontId="108" fillId="0" borderId="0" xfId="0" applyNumberFormat="1" applyFont="1"/>
    <xf numFmtId="165" fontId="108" fillId="0" borderId="46" xfId="0" applyNumberFormat="1" applyFont="1" applyBorder="1"/>
    <xf numFmtId="0" fontId="108" fillId="0" borderId="0" xfId="0" applyFont="1" applyAlignment="1">
      <alignment horizontal="center"/>
    </xf>
    <xf numFmtId="4" fontId="108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4" fontId="112" fillId="0" borderId="0" xfId="0" applyNumberFormat="1" applyFont="1"/>
    <xf numFmtId="0" fontId="0" fillId="0" borderId="44" xfId="0" applyBorder="1" applyAlignment="1" applyProtection="1">
      <alignment vertical="center"/>
      <protection locked="0"/>
    </xf>
    <xf numFmtId="0" fontId="92" fillId="0" borderId="40" xfId="0" applyFont="1" applyBorder="1" applyAlignment="1" applyProtection="1">
      <alignment horizontal="left" vertical="center" wrapText="1"/>
      <protection locked="0"/>
    </xf>
    <xf numFmtId="4" fontId="92" fillId="0" borderId="40" xfId="0" applyNumberFormat="1" applyFont="1" applyBorder="1" applyAlignment="1" applyProtection="1">
      <alignment vertical="center"/>
      <protection locked="0"/>
    </xf>
    <xf numFmtId="0" fontId="96" fillId="0" borderId="45" xfId="0" applyFont="1" applyBorder="1" applyAlignment="1">
      <alignment horizontal="left" vertical="center"/>
    </xf>
    <xf numFmtId="0" fontId="96" fillId="0" borderId="0" xfId="0" applyFont="1" applyAlignment="1">
      <alignment horizontal="center" vertical="center"/>
    </xf>
    <xf numFmtId="165" fontId="96" fillId="0" borderId="0" xfId="0" applyNumberFormat="1" applyFont="1" applyAlignment="1">
      <alignment vertical="center"/>
    </xf>
    <xf numFmtId="165" fontId="96" fillId="0" borderId="46" xfId="0" applyNumberFormat="1" applyFont="1" applyBorder="1" applyAlignment="1">
      <alignment vertical="center"/>
    </xf>
    <xf numFmtId="0" fontId="9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9" fillId="0" borderId="44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91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 wrapText="1"/>
    </xf>
    <xf numFmtId="0" fontId="89" fillId="0" borderId="45" xfId="0" applyFont="1" applyBorder="1" applyAlignment="1">
      <alignment vertical="center"/>
    </xf>
    <xf numFmtId="0" fontId="89" fillId="0" borderId="46" xfId="0" applyFont="1" applyBorder="1" applyAlignment="1">
      <alignment vertical="center"/>
    </xf>
    <xf numFmtId="0" fontId="115" fillId="0" borderId="44" xfId="0" applyFont="1" applyBorder="1" applyAlignment="1">
      <alignment vertical="center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169" fontId="115" fillId="0" borderId="0" xfId="0" applyNumberFormat="1" applyFont="1" applyAlignment="1">
      <alignment vertical="center"/>
    </xf>
    <xf numFmtId="0" fontId="115" fillId="0" borderId="45" xfId="0" applyFont="1" applyBorder="1" applyAlignment="1">
      <alignment vertical="center"/>
    </xf>
    <xf numFmtId="0" fontId="115" fillId="0" borderId="46" xfId="0" applyFont="1" applyBorder="1" applyAlignment="1">
      <alignment vertical="center"/>
    </xf>
    <xf numFmtId="0" fontId="116" fillId="0" borderId="0" xfId="0" applyFont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17" fillId="0" borderId="40" xfId="0" applyFont="1" applyBorder="1" applyAlignment="1" applyProtection="1">
      <alignment horizontal="center" vertical="center"/>
      <protection locked="0"/>
    </xf>
    <xf numFmtId="49" fontId="117" fillId="0" borderId="40" xfId="0" applyNumberFormat="1" applyFont="1" applyBorder="1" applyAlignment="1" applyProtection="1">
      <alignment horizontal="left" vertical="center" wrapText="1"/>
      <protection locked="0"/>
    </xf>
    <xf numFmtId="0" fontId="117" fillId="0" borderId="40" xfId="0" applyFont="1" applyBorder="1" applyAlignment="1" applyProtection="1">
      <alignment horizontal="left" vertical="center" wrapText="1"/>
      <protection locked="0"/>
    </xf>
    <xf numFmtId="0" fontId="117" fillId="0" borderId="40" xfId="0" applyFont="1" applyBorder="1" applyAlignment="1" applyProtection="1">
      <alignment horizontal="center" vertical="center" wrapText="1"/>
      <protection locked="0"/>
    </xf>
    <xf numFmtId="169" fontId="117" fillId="0" borderId="40" xfId="0" applyNumberFormat="1" applyFont="1" applyBorder="1" applyAlignment="1" applyProtection="1">
      <alignment vertical="center"/>
      <protection locked="0"/>
    </xf>
    <xf numFmtId="4" fontId="117" fillId="0" borderId="40" xfId="0" applyNumberFormat="1" applyFont="1" applyBorder="1" applyAlignment="1" applyProtection="1">
      <alignment vertical="center"/>
      <protection locked="0"/>
    </xf>
    <xf numFmtId="0" fontId="118" fillId="0" borderId="44" xfId="0" applyFont="1" applyBorder="1" applyAlignment="1">
      <alignment vertical="center"/>
    </xf>
    <xf numFmtId="0" fontId="117" fillId="0" borderId="45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96" fillId="0" borderId="74" xfId="0" applyFont="1" applyBorder="1" applyAlignment="1">
      <alignment horizontal="left" vertical="center"/>
    </xf>
    <xf numFmtId="0" fontId="96" fillId="0" borderId="72" xfId="0" applyFont="1" applyBorder="1" applyAlignment="1">
      <alignment horizontal="center" vertical="center"/>
    </xf>
    <xf numFmtId="165" fontId="96" fillId="0" borderId="72" xfId="0" applyNumberFormat="1" applyFont="1" applyBorder="1" applyAlignment="1">
      <alignment vertical="center"/>
    </xf>
    <xf numFmtId="165" fontId="96" fillId="0" borderId="75" xfId="0" applyNumberFormat="1" applyFont="1" applyBorder="1" applyAlignment="1">
      <alignment vertical="center"/>
    </xf>
    <xf numFmtId="0" fontId="6" fillId="0" borderId="0" xfId="3" applyFont="1" applyAlignment="1">
      <alignment horizontal="left" vertical="center" wrapText="1"/>
    </xf>
    <xf numFmtId="168" fontId="6" fillId="0" borderId="0" xfId="3" applyNumberFormat="1" applyFont="1" applyAlignment="1">
      <alignment horizontal="left" vertical="center"/>
    </xf>
    <xf numFmtId="49" fontId="8" fillId="0" borderId="40" xfId="0" applyNumberFormat="1" applyFont="1" applyBorder="1" applyAlignment="1" applyProtection="1">
      <alignment horizontal="left" vertical="center" wrapText="1"/>
      <protection locked="0"/>
    </xf>
    <xf numFmtId="49" fontId="16" fillId="0" borderId="26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164" fontId="8" fillId="0" borderId="26" xfId="0" applyNumberFormat="1" applyFont="1" applyBorder="1" applyAlignment="1">
      <alignment horizontal="right" vertical="center"/>
    </xf>
    <xf numFmtId="164" fontId="6" fillId="0" borderId="27" xfId="0" applyNumberFormat="1" applyFont="1" applyBorder="1" applyAlignment="1">
      <alignment horizontal="right" vertical="center"/>
    </xf>
    <xf numFmtId="164" fontId="6" fillId="0" borderId="26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16" fillId="3" borderId="32" xfId="0" applyNumberFormat="1" applyFont="1" applyFill="1" applyBorder="1" applyAlignment="1">
      <alignment horizontal="right" vertical="center"/>
    </xf>
    <xf numFmtId="164" fontId="10" fillId="0" borderId="33" xfId="0" applyNumberFormat="1" applyFont="1" applyBorder="1" applyAlignment="1">
      <alignment horizontal="right" vertical="center"/>
    </xf>
    <xf numFmtId="0" fontId="10" fillId="5" borderId="32" xfId="0" applyFont="1" applyFill="1" applyBorder="1" applyAlignment="1">
      <alignment horizontal="right" vertical="center" wrapText="1"/>
    </xf>
    <xf numFmtId="0" fontId="6" fillId="5" borderId="33" xfId="0" applyFont="1" applyFill="1" applyBorder="1" applyAlignment="1">
      <alignment horizontal="right" vertical="center"/>
    </xf>
    <xf numFmtId="0" fontId="10" fillId="5" borderId="32" xfId="0" applyFont="1" applyFill="1" applyBorder="1" applyAlignment="1">
      <alignment horizontal="right" vertical="center"/>
    </xf>
    <xf numFmtId="0" fontId="10" fillId="5" borderId="33" xfId="0" applyFont="1" applyFill="1" applyBorder="1" applyAlignment="1">
      <alignment horizontal="right" vertical="center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4" fontId="13" fillId="0" borderId="18" xfId="0" applyNumberFormat="1" applyFont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4" borderId="32" xfId="0" applyFill="1" applyBorder="1" applyAlignment="1">
      <alignment wrapText="1"/>
    </xf>
    <xf numFmtId="0" fontId="0" fillId="0" borderId="30" xfId="0" applyBorder="1" applyAlignment="1">
      <alignment wrapText="1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9" fontId="9" fillId="2" borderId="18" xfId="0" applyNumberFormat="1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2" fillId="4" borderId="18" xfId="0" applyNumberFormat="1" applyFont="1" applyFill="1" applyBorder="1" applyAlignment="1" applyProtection="1">
      <alignment horizontal="left" vertical="center"/>
      <protection locked="0"/>
    </xf>
    <xf numFmtId="49" fontId="12" fillId="4" borderId="0" xfId="0" applyNumberFormat="1" applyFont="1" applyFill="1" applyAlignment="1" applyProtection="1">
      <alignment horizontal="left"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06" fillId="0" borderId="0" xfId="3" applyFont="1" applyAlignment="1">
      <alignment horizontal="left" vertical="center" wrapText="1"/>
    </xf>
    <xf numFmtId="0" fontId="19" fillId="0" borderId="0" xfId="3" applyAlignment="1">
      <alignment vertical="center"/>
    </xf>
    <xf numFmtId="0" fontId="20" fillId="0" borderId="0" xfId="3" applyFont="1" applyAlignment="1">
      <alignment horizontal="left" vertical="center" wrapText="1"/>
    </xf>
    <xf numFmtId="0" fontId="19" fillId="0" borderId="0" xfId="3" applyAlignment="1">
      <alignment horizontal="left" vertical="top" wrapText="1"/>
    </xf>
    <xf numFmtId="0" fontId="24" fillId="0" borderId="0" xfId="5"/>
    <xf numFmtId="0" fontId="36" fillId="10" borderId="0" xfId="5" applyFont="1" applyFill="1" applyAlignment="1">
      <alignment horizontal="center"/>
    </xf>
    <xf numFmtId="0" fontId="24" fillId="0" borderId="47" xfId="5" applyBorder="1"/>
    <xf numFmtId="0" fontId="32" fillId="9" borderId="0" xfId="5" applyFont="1" applyFill="1" applyAlignment="1">
      <alignment horizontal="center"/>
    </xf>
    <xf numFmtId="0" fontId="61" fillId="0" borderId="0" xfId="3" applyFont="1" applyAlignment="1">
      <alignment horizontal="left" vertical="center" wrapText="1"/>
    </xf>
    <xf numFmtId="0" fontId="19" fillId="0" borderId="0" xfId="3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19" fillId="0" borderId="40" xfId="3" applyFont="1" applyBorder="1" applyAlignment="1" applyProtection="1">
      <alignment horizontal="left" vertical="center" wrapText="1"/>
      <protection locked="0"/>
    </xf>
  </cellXfs>
  <cellStyles count="15">
    <cellStyle name="Excel_BuiltIn_Hyperlink" xfId="6" xr:uid="{8D23640B-D781-432B-AC1A-1881C72045E6}"/>
    <cellStyle name="Normální" xfId="0" builtinId="0"/>
    <cellStyle name="normální 2" xfId="1" xr:uid="{00000000-0005-0000-0000-000001000000}"/>
    <cellStyle name="Normální 3" xfId="2" xr:uid="{2D405BDC-CE4A-481A-AEC0-F8166C218FEF}"/>
    <cellStyle name="Normální 3 2" xfId="4" xr:uid="{6B1D5D44-2CC1-4D57-BA14-141C22F43D2A}"/>
    <cellStyle name="Normální 3 3" xfId="8" xr:uid="{62AE647E-7554-41B3-B6B0-0309F01AF57E}"/>
    <cellStyle name="Normální 3 4" xfId="12" xr:uid="{9792B33D-1EFC-41B1-A26D-B38E9C5D7DD5}"/>
    <cellStyle name="Normální 3 5" xfId="13" xr:uid="{9159BE97-7EC5-46C4-B0D2-AAEBF5E29FA4}"/>
    <cellStyle name="Normální 3 6" xfId="14" xr:uid="{684A82F1-5F20-4D29-B097-5CBFB8FB95B0}"/>
    <cellStyle name="Normální 4" xfId="3" xr:uid="{F6AEEC91-8305-494F-BFA8-C74688A9CA0D}"/>
    <cellStyle name="Normální 5" xfId="5" xr:uid="{C435371F-37F7-41BB-802E-31ACD21FF1D0}"/>
    <cellStyle name="normální_List1" xfId="7" xr:uid="{EC809605-A1B8-48FF-94BF-4C65648EF33F}"/>
    <cellStyle name="normální_Rozpočet investičních nákladů platí 16,+ specifikace" xfId="10" xr:uid="{41CCCE2E-A988-40EB-935A-91DBEB3C4739}"/>
    <cellStyle name="normální_SA_PC15_51_VV_00" xfId="11" xr:uid="{5848A887-073F-4D82-A514-70035B0F77BB}"/>
    <cellStyle name="normální_Zadávací podklad pro profese" xfId="9" xr:uid="{6D897C85-D438-4152-A759-4E1E7C987E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349DA42-2343-4898-ABF0-F473F0B52D2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40681</xdr:colOff>
      <xdr:row>0</xdr:row>
      <xdr:rowOff>28437</xdr:rowOff>
    </xdr:from>
    <xdr:ext cx="6644880" cy="1403640"/>
    <xdr:pic>
      <xdr:nvPicPr>
        <xdr:cNvPr id="2" name="Picture 20" descr="HLAVICKA_CATEGORY1">
          <a:extLst>
            <a:ext uri="{FF2B5EF4-FFF2-40B4-BE49-F238E27FC236}">
              <a16:creationId xmlns:a16="http://schemas.microsoft.com/office/drawing/2014/main" id="{6E9C5206-9EC8-48F4-B256-950A6411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0681" y="28437"/>
          <a:ext cx="6644880" cy="14036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AEF94E1-6E2E-43D2-ACB7-5A35C6E0EA1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7480774-890C-443A-A044-58237EA9928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7ADCB46-B52D-41F7-9390-8E6C715B238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sscz.sharepoint.com/data/At%20home/050403/01%20Pl&#225;n/Prov&#225;d&#283;c&#237;%20pl&#225;n%202005/NS%20_PC%20rozpocet_VEGA_2005%20VI.verze-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sers\300\2010\300\Nab&#237;dky%202010\+vzory\EPS\Tyc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sers\300\2006\300\Nab&#237;dky%202006\EPS,%20EZS%20PRE%20Zli&#269;&#237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sscz.sharepoint.com/Master%20files/Combined/draft%20Supplimentary%20price%20list%20issue%2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sers\300\St&#345;edisko%20320\Servis%20objekty\Objekty%20EPS\SCHRACK\Integral\LETOV\EPS%20Integral%20LETOV%20P&#345;&#237;prava%20121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pol_data\FASS%20Obchod\Cen&#237;ky\EPS\Schrack\1Liste2007_ma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kce\WINDOWS\TEMP\&#269;.%2041%20Zelen&#253;%20ostrov%20roz.%20rozpo&#269;tu%20na%20DC%20(bez%20list.%20v&#253;stupu)\Rozpo&#269;et%20stavby%20dle%20DC\sa_SO51_4_vv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PKY\ARCHIV%20AKC&#237;\TIPA%20TELEKOM\L&#233;KA&#345;SK&#225;%20FAKULTA%20MU\ROZPO&#268;TY\HIP\Rozpo&#269;et%20celkov&#253;%20D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sscz.sharepoint.com/Documents%20and%20Settings/admin/Local%20Settings/Temporary%20Internet%20Files/OLK4BB/Kopie%20-%20Popt&#225;vky%20FASS%2003_06%20Ir&#225;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sers\300\2006\300\Nab&#237;dky%202006\SHZ%20Glaverbel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a nová 2009"/>
      <sheetName val="Ceník_EPS"/>
      <sheetName val="Ceník_EPS (2)"/>
      <sheetName val="nabídka 03_2009"/>
      <sheetName val="Výměna Zetfas za Expert"/>
      <sheetName val="Ceník_03_2009 EPS"/>
      <sheetName val="nabídka 10_2009"/>
      <sheetName val="Ceník_10_2009 EPS"/>
      <sheetName val="LOOP500 náhradní díly 2009 "/>
      <sheetName val="ZETFAS náhradní díly 2009"/>
      <sheetName val="BMCI náhradní díly 2009"/>
      <sheetName val="EPS vzor LOOP"/>
      <sheetName val="ZETFAS v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EPS PRE Expert Zlíčín"/>
      <sheetName val="EPS PRE revize  Zlíčín"/>
      <sheetName val="EZS PRE revize Zlíčín"/>
      <sheetName val="EZS PRE revize Zlíčín (3)"/>
      <sheetName val="EZS PRE Zličín"/>
      <sheetName val="EZS PRE revize Zlíčín (2)"/>
      <sheetName val="DT PRE Zličín"/>
      <sheetName val="montáž"/>
      <sheetName val="EPS PRE Zličín Siemens"/>
      <sheetName val="Nabídka_EPS od Zettlera"/>
      <sheetName val="montážní materiál"/>
      <sheetName val="Kontak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Rozpočet"/>
      <sheetName val="SO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2">
          <cell r="A2" t="str">
            <v>MAS850</v>
          </cell>
          <cell r="B2">
            <v>13.510800000000001</v>
          </cell>
        </row>
        <row r="3">
          <cell r="A3" t="str">
            <v>MAS850LPS</v>
          </cell>
          <cell r="B3">
            <v>16.2</v>
          </cell>
        </row>
        <row r="4">
          <cell r="A4" t="str">
            <v>MASC</v>
          </cell>
          <cell r="B4">
            <v>4.05</v>
          </cell>
        </row>
        <row r="5">
          <cell r="A5" t="str">
            <v>MAS850LPS/WP</v>
          </cell>
          <cell r="B5">
            <v>18.36</v>
          </cell>
        </row>
        <row r="6">
          <cell r="A6" t="str">
            <v>MAB870</v>
          </cell>
          <cell r="B6">
            <v>17.28</v>
          </cell>
        </row>
        <row r="7">
          <cell r="A7" t="str">
            <v>MBG814</v>
          </cell>
          <cell r="B7">
            <v>9.8388000000000009</v>
          </cell>
        </row>
        <row r="8">
          <cell r="A8" t="str">
            <v>MBG813</v>
          </cell>
          <cell r="B8">
            <v>10.519200000000001</v>
          </cell>
        </row>
        <row r="9">
          <cell r="A9" t="str">
            <v>MBG817</v>
          </cell>
          <cell r="B9">
            <v>14.234400000000001</v>
          </cell>
        </row>
        <row r="11">
          <cell r="A11" t="str">
            <v>MAP820</v>
          </cell>
          <cell r="B11">
            <v>8.9385438091320459</v>
          </cell>
        </row>
        <row r="12">
          <cell r="A12" t="str">
            <v>MAI810</v>
          </cell>
          <cell r="B12">
            <v>9.6582476347182222</v>
          </cell>
        </row>
        <row r="13">
          <cell r="A13" t="str">
            <v>MAH830</v>
          </cell>
          <cell r="B13">
            <v>8.3254627725215968</v>
          </cell>
        </row>
        <row r="14">
          <cell r="A14" t="str">
            <v>MAOH850</v>
          </cell>
          <cell r="B14">
            <v>10.395721925133691</v>
          </cell>
        </row>
        <row r="16">
          <cell r="A16" t="str">
            <v>MIO324</v>
          </cell>
          <cell r="B16">
            <v>25</v>
          </cell>
        </row>
        <row r="17">
          <cell r="A17" t="str">
            <v>MIO1240</v>
          </cell>
          <cell r="B17">
            <v>27</v>
          </cell>
        </row>
        <row r="18">
          <cell r="A18" t="str">
            <v>MIU871</v>
          </cell>
          <cell r="B18">
            <v>20.75</v>
          </cell>
        </row>
        <row r="19">
          <cell r="A19" t="str">
            <v>MSU840</v>
          </cell>
          <cell r="B19">
            <v>25.5</v>
          </cell>
        </row>
        <row r="20">
          <cell r="A20" t="str">
            <v>MSI850</v>
          </cell>
          <cell r="B20">
            <v>14</v>
          </cell>
        </row>
        <row r="21">
          <cell r="A21" t="str">
            <v>MPU424</v>
          </cell>
          <cell r="B21">
            <v>59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akty"/>
      <sheetName val="Titulní list dokumentace"/>
      <sheetName val="Hardware LETOV celkem"/>
      <sheetName val="Konfigurace ústředny Integral"/>
      <sheetName val="Seznam skupin LETOV"/>
      <sheetName val="Výstupy do revizní zprávy"/>
      <sheetName val="Seznam hlásičů LETOV I a II"/>
      <sheetName val="Seznam hlásičů LETOV kruh I"/>
      <sheetName val="Seznam hlásičů LETOV kruh II"/>
      <sheetName val="Výstupy hardware"/>
      <sheetName val="Události a cíle"/>
      <sheetName val="BMZ Integral - proud. odběr"/>
      <sheetName val="výpočet kruhu"/>
      <sheetName val="Stručný návod"/>
      <sheetName val="Historie změ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B40">
            <v>5.0000000000000001E-4</v>
          </cell>
          <cell r="D40">
            <v>2.5000000000000001E-4</v>
          </cell>
          <cell r="E40">
            <v>1.4999999999999999E-4</v>
          </cell>
          <cell r="F40">
            <v>2.5000000000000001E-4</v>
          </cell>
          <cell r="G40">
            <v>5.9999999999999995E-4</v>
          </cell>
          <cell r="H40">
            <v>1.8E-3</v>
          </cell>
          <cell r="I40">
            <v>5.9999999999999995E-4</v>
          </cell>
          <cell r="J40">
            <v>3.6999999999999999E-4</v>
          </cell>
          <cell r="K40">
            <v>4.4999999999999999E-4</v>
          </cell>
          <cell r="L40">
            <v>9.5E-4</v>
          </cell>
          <cell r="M40">
            <v>5.0000000000000002E-5</v>
          </cell>
          <cell r="N40">
            <v>2.5000000000000001E-2</v>
          </cell>
          <cell r="O40">
            <v>1.7999999999999999E-2</v>
          </cell>
        </row>
        <row r="42">
          <cell r="B42">
            <v>0.3</v>
          </cell>
          <cell r="D42">
            <v>0.3</v>
          </cell>
          <cell r="E42">
            <v>0.3</v>
          </cell>
          <cell r="F42">
            <v>0.3</v>
          </cell>
          <cell r="G42">
            <v>0.35</v>
          </cell>
          <cell r="H42">
            <v>0.35</v>
          </cell>
          <cell r="I42">
            <v>0.35</v>
          </cell>
          <cell r="J42">
            <v>0.35</v>
          </cell>
          <cell r="K42">
            <v>0.35</v>
          </cell>
          <cell r="L42">
            <v>0.35</v>
          </cell>
          <cell r="N42">
            <v>18.600000000000001</v>
          </cell>
        </row>
      </sheetData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á nabídka"/>
      <sheetName val="obchodní podmínky"/>
      <sheetName val="dodávky z ČR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-dodávky"/>
      <sheetName val="PS11-kr"/>
      <sheetName val="PS11-pol"/>
      <sheetName val="Kabely HD BO"/>
      <sheetName val="Kabely R SOK"/>
      <sheetName val="Kabely RD BV"/>
      <sheetName val="Kabely POS BV"/>
      <sheetName val="Kabely CEB"/>
      <sheetName val="PS_dodávk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rack"/>
      <sheetName val="Schrack s tlačítky MCP 545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Z Fenix"/>
      <sheetName val="SHZ Fenix předešlý"/>
      <sheetName val="Integral"/>
      <sheetName val="Integral EX"/>
      <sheetName val="SHZ Nabídka EX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948-D362-4508-99B9-7C79D426FFE8}">
  <sheetPr>
    <tabColor rgb="FF7030A0"/>
  </sheetPr>
  <dimension ref="A1:O59"/>
  <sheetViews>
    <sheetView showGridLines="0" tabSelected="1" topLeftCell="B1" zoomScaleNormal="100" zoomScaleSheetLayoutView="75" workbookViewId="0">
      <selection activeCell="F14" sqref="F14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>
      <c r="A1" s="54" t="s">
        <v>25</v>
      </c>
      <c r="B1" s="89"/>
      <c r="C1" s="90"/>
      <c r="D1" s="546" t="s">
        <v>666</v>
      </c>
      <c r="E1" s="547"/>
      <c r="F1" s="547"/>
      <c r="G1" s="547"/>
      <c r="H1" s="547"/>
      <c r="I1" s="547"/>
      <c r="J1" s="548"/>
    </row>
    <row r="2" spans="1:15" ht="23.25" customHeight="1">
      <c r="A2" s="2"/>
      <c r="B2" s="71" t="s">
        <v>27</v>
      </c>
      <c r="C2" s="57"/>
      <c r="D2" s="553" t="s">
        <v>34</v>
      </c>
      <c r="E2" s="554"/>
      <c r="F2" s="554"/>
      <c r="G2" s="554"/>
      <c r="H2" s="554"/>
      <c r="I2" s="554"/>
      <c r="J2" s="555"/>
      <c r="O2" s="1"/>
    </row>
    <row r="3" spans="1:15" ht="23.25" customHeight="1">
      <c r="A3" s="2"/>
      <c r="B3" s="72" t="s">
        <v>28</v>
      </c>
      <c r="C3" s="58"/>
      <c r="D3" s="556" t="s">
        <v>35</v>
      </c>
      <c r="E3" s="557"/>
      <c r="F3" s="557"/>
      <c r="G3" s="557"/>
      <c r="H3" s="557"/>
      <c r="I3" s="557"/>
      <c r="J3" s="558"/>
    </row>
    <row r="4" spans="1:15" ht="24" customHeight="1">
      <c r="A4" s="2"/>
      <c r="B4" s="36" t="s">
        <v>19</v>
      </c>
      <c r="D4" s="96" t="s">
        <v>45</v>
      </c>
      <c r="E4" s="97"/>
      <c r="F4" s="97"/>
      <c r="G4" s="97"/>
      <c r="H4" s="23" t="s">
        <v>22</v>
      </c>
      <c r="I4" s="96" t="s">
        <v>46</v>
      </c>
      <c r="J4" s="8"/>
    </row>
    <row r="5" spans="1:15" ht="15.75" customHeight="1">
      <c r="A5" s="2"/>
      <c r="B5" s="32"/>
      <c r="C5" s="97"/>
      <c r="D5" s="96" t="s">
        <v>47</v>
      </c>
      <c r="E5" s="97"/>
      <c r="F5" s="97"/>
      <c r="G5" s="97"/>
      <c r="H5" s="23" t="s">
        <v>23</v>
      </c>
      <c r="I5" s="96" t="s">
        <v>48</v>
      </c>
      <c r="J5" s="8"/>
    </row>
    <row r="6" spans="1:15" ht="15.75" customHeight="1">
      <c r="A6" s="2"/>
      <c r="B6" s="33"/>
      <c r="C6" s="98" t="s">
        <v>49</v>
      </c>
      <c r="D6" s="99" t="s">
        <v>50</v>
      </c>
      <c r="E6" s="100"/>
      <c r="F6" s="100"/>
      <c r="G6" s="100"/>
      <c r="H6" s="28"/>
      <c r="I6" s="100"/>
      <c r="J6" s="39"/>
    </row>
    <row r="7" spans="1:15" ht="24" customHeight="1">
      <c r="A7" s="2"/>
      <c r="B7" s="36" t="s">
        <v>17</v>
      </c>
      <c r="D7" s="562" t="s">
        <v>51</v>
      </c>
      <c r="E7" s="562"/>
      <c r="F7" s="562"/>
      <c r="G7" s="562"/>
      <c r="H7" s="23" t="s">
        <v>22</v>
      </c>
      <c r="I7" s="101" t="s">
        <v>52</v>
      </c>
      <c r="J7" s="8"/>
    </row>
    <row r="8" spans="1:15" ht="15.75" customHeight="1">
      <c r="A8" s="2"/>
      <c r="B8" s="2"/>
      <c r="C8" s="97"/>
      <c r="D8" s="563" t="s">
        <v>53</v>
      </c>
      <c r="E8" s="563"/>
      <c r="F8" s="563"/>
      <c r="G8" s="563"/>
      <c r="H8" s="23" t="s">
        <v>23</v>
      </c>
      <c r="I8" s="101" t="s">
        <v>54</v>
      </c>
      <c r="J8" s="8"/>
    </row>
    <row r="9" spans="1:15" ht="15.75" customHeight="1">
      <c r="A9" s="2"/>
      <c r="B9" s="40"/>
      <c r="C9" s="102" t="s">
        <v>55</v>
      </c>
      <c r="D9" s="540" t="s">
        <v>56</v>
      </c>
      <c r="E9" s="540"/>
      <c r="F9" s="540"/>
      <c r="G9" s="540"/>
      <c r="H9" s="24"/>
      <c r="I9" s="100"/>
      <c r="J9" s="39"/>
    </row>
    <row r="10" spans="1:15" ht="24" customHeight="1">
      <c r="A10" s="2"/>
      <c r="B10" s="36" t="s">
        <v>16</v>
      </c>
      <c r="D10" s="559"/>
      <c r="E10" s="559"/>
      <c r="F10" s="559"/>
      <c r="G10" s="559"/>
      <c r="H10" s="23" t="s">
        <v>22</v>
      </c>
      <c r="I10" s="79"/>
      <c r="J10" s="8"/>
    </row>
    <row r="11" spans="1:15" ht="15.75" customHeight="1">
      <c r="A11" s="2"/>
      <c r="B11" s="32"/>
      <c r="C11" s="22"/>
      <c r="D11" s="560"/>
      <c r="E11" s="560"/>
      <c r="F11" s="560"/>
      <c r="G11" s="560"/>
      <c r="H11" s="23" t="s">
        <v>23</v>
      </c>
      <c r="I11" s="79"/>
      <c r="J11" s="8"/>
    </row>
    <row r="12" spans="1:15" ht="15.75" customHeight="1">
      <c r="A12" s="2"/>
      <c r="B12" s="33"/>
      <c r="C12" s="78"/>
      <c r="D12" s="561"/>
      <c r="E12" s="561"/>
      <c r="F12" s="561"/>
      <c r="G12" s="561"/>
      <c r="H12" s="24"/>
      <c r="I12" s="27"/>
      <c r="J12" s="39"/>
    </row>
    <row r="13" spans="1:15" ht="24" customHeight="1">
      <c r="A13" s="2"/>
      <c r="B13" s="49" t="s">
        <v>18</v>
      </c>
      <c r="C13" s="50"/>
      <c r="D13" s="75"/>
      <c r="E13" s="51"/>
      <c r="F13" s="51"/>
      <c r="G13" s="51"/>
      <c r="H13" s="52"/>
      <c r="I13" s="51"/>
      <c r="J13" s="53"/>
    </row>
    <row r="14" spans="1:15" ht="24" customHeight="1">
      <c r="A14" s="2"/>
      <c r="B14" s="73"/>
      <c r="C14" s="74"/>
      <c r="D14" s="76"/>
      <c r="E14" s="27"/>
      <c r="F14" s="27"/>
      <c r="G14" s="27"/>
      <c r="H14" s="24"/>
      <c r="I14" s="27"/>
      <c r="J14" s="39"/>
    </row>
    <row r="15" spans="1:15" ht="33" customHeight="1" thickBot="1">
      <c r="A15" s="2"/>
      <c r="B15" s="48" t="s">
        <v>21</v>
      </c>
      <c r="C15" s="42"/>
      <c r="D15" s="43"/>
      <c r="E15" s="47"/>
      <c r="F15" s="45"/>
      <c r="G15" s="38"/>
      <c r="H15" s="38"/>
      <c r="I15" s="38"/>
      <c r="J15" s="46"/>
    </row>
    <row r="16" spans="1:15" ht="33" customHeight="1" thickBot="1">
      <c r="A16" s="2"/>
      <c r="B16" s="60" t="s">
        <v>20</v>
      </c>
      <c r="C16" s="61"/>
      <c r="D16" s="61"/>
      <c r="E16" s="62"/>
      <c r="F16" s="63"/>
      <c r="G16" s="542">
        <f>G17+G19</f>
        <v>0</v>
      </c>
      <c r="H16" s="542"/>
      <c r="I16" s="542"/>
      <c r="J16" s="81" t="s">
        <v>30</v>
      </c>
    </row>
    <row r="17" spans="1:10" ht="23.25" customHeight="1">
      <c r="A17" s="2"/>
      <c r="B17" s="41" t="s">
        <v>11</v>
      </c>
      <c r="C17" s="42"/>
      <c r="D17" s="43"/>
      <c r="E17" s="44">
        <v>12</v>
      </c>
      <c r="F17" s="45" t="s">
        <v>0</v>
      </c>
      <c r="G17" s="549">
        <f>SUMIF(J56:J58,"=0,12",F56:F58)</f>
        <v>0</v>
      </c>
      <c r="H17" s="550"/>
      <c r="I17" s="550"/>
      <c r="J17" s="82" t="s">
        <v>30</v>
      </c>
    </row>
    <row r="18" spans="1:10" ht="23.25" customHeight="1">
      <c r="A18" s="2"/>
      <c r="B18" s="41" t="s">
        <v>12</v>
      </c>
      <c r="C18" s="42"/>
      <c r="D18" s="43"/>
      <c r="E18" s="44">
        <v>12</v>
      </c>
      <c r="F18" s="45" t="s">
        <v>0</v>
      </c>
      <c r="G18" s="551">
        <f>G17*E18/100</f>
        <v>0</v>
      </c>
      <c r="H18" s="552"/>
      <c r="I18" s="552"/>
      <c r="J18" s="82" t="s">
        <v>30</v>
      </c>
    </row>
    <row r="19" spans="1:10" ht="23.25" customHeight="1">
      <c r="A19" s="2"/>
      <c r="B19" s="41" t="s">
        <v>13</v>
      </c>
      <c r="C19" s="42"/>
      <c r="D19" s="43"/>
      <c r="E19" s="44">
        <v>21</v>
      </c>
      <c r="F19" s="45" t="s">
        <v>0</v>
      </c>
      <c r="G19" s="549">
        <f>SUMIF(J56:J58,"=0,21",F56:F58)</f>
        <v>0</v>
      </c>
      <c r="H19" s="550"/>
      <c r="I19" s="550"/>
      <c r="J19" s="82" t="s">
        <v>30</v>
      </c>
    </row>
    <row r="20" spans="1:10" ht="23.25" customHeight="1">
      <c r="A20" s="2"/>
      <c r="B20" s="37" t="s">
        <v>14</v>
      </c>
      <c r="C20" s="18"/>
      <c r="D20" s="14"/>
      <c r="E20" s="34">
        <v>21</v>
      </c>
      <c r="F20" s="35" t="s">
        <v>0</v>
      </c>
      <c r="G20" s="551">
        <f>G19*E20/100</f>
        <v>0</v>
      </c>
      <c r="H20" s="552"/>
      <c r="I20" s="552"/>
      <c r="J20" s="83" t="s">
        <v>30</v>
      </c>
    </row>
    <row r="21" spans="1:10" ht="23.25" customHeight="1" thickBot="1">
      <c r="A21" s="2"/>
      <c r="B21" s="36" t="s">
        <v>4</v>
      </c>
      <c r="C21" s="16"/>
      <c r="D21" s="19"/>
      <c r="E21" s="16"/>
      <c r="F21" s="17"/>
      <c r="G21" s="541">
        <f>G22-SUM(G17:G20)</f>
        <v>0</v>
      </c>
      <c r="H21" s="541"/>
      <c r="I21" s="541"/>
      <c r="J21" s="84" t="s">
        <v>30</v>
      </c>
    </row>
    <row r="22" spans="1:10" ht="27.75" customHeight="1" thickBot="1">
      <c r="A22" s="2"/>
      <c r="B22" s="60" t="s">
        <v>24</v>
      </c>
      <c r="C22" s="64"/>
      <c r="D22" s="64"/>
      <c r="E22" s="64"/>
      <c r="F22" s="64"/>
      <c r="G22" s="542">
        <f>ROUND(SUM(G17:G20),0)</f>
        <v>0</v>
      </c>
      <c r="H22" s="542"/>
      <c r="I22" s="542"/>
      <c r="J22" s="85" t="s">
        <v>30</v>
      </c>
    </row>
    <row r="23" spans="1:10" ht="12.75" customHeight="1">
      <c r="A23" s="2"/>
      <c r="B23" s="2"/>
      <c r="J23" s="9"/>
    </row>
    <row r="24" spans="1:10" ht="30" customHeight="1">
      <c r="A24" s="2"/>
      <c r="B24" s="2"/>
      <c r="J24" s="9"/>
    </row>
    <row r="25" spans="1:10" ht="18.75" customHeight="1">
      <c r="A25" s="2"/>
      <c r="B25" s="20"/>
      <c r="C25" s="15" t="s">
        <v>10</v>
      </c>
      <c r="D25" s="91"/>
      <c r="E25" s="91"/>
      <c r="F25" s="15" t="s">
        <v>9</v>
      </c>
      <c r="G25" s="30"/>
      <c r="H25" s="31">
        <f ca="1">TODAY()</f>
        <v>45692</v>
      </c>
      <c r="I25" s="30"/>
      <c r="J25" s="9"/>
    </row>
    <row r="26" spans="1:10" ht="47.25" customHeight="1">
      <c r="A26" s="2"/>
      <c r="B26" s="2"/>
      <c r="J26" s="9"/>
    </row>
    <row r="27" spans="1:10" s="26" customFormat="1" ht="18.75" customHeight="1">
      <c r="A27" s="25"/>
      <c r="B27" s="25"/>
      <c r="D27" s="21"/>
      <c r="E27" s="21"/>
      <c r="G27" s="21"/>
      <c r="H27" s="21"/>
      <c r="I27" s="21"/>
      <c r="J27" s="29"/>
    </row>
    <row r="28" spans="1:10" ht="12.75" customHeight="1">
      <c r="A28" s="2"/>
      <c r="B28" s="2"/>
      <c r="D28" s="543" t="s">
        <v>2</v>
      </c>
      <c r="E28" s="543"/>
      <c r="H28" s="10" t="s">
        <v>3</v>
      </c>
      <c r="J28" s="9"/>
    </row>
    <row r="29" spans="1:10" ht="13.5" customHeight="1" thickBot="1">
      <c r="A29" s="11"/>
      <c r="B29" s="11"/>
      <c r="C29" s="12"/>
      <c r="D29" s="12"/>
      <c r="E29" s="12"/>
      <c r="F29" s="12"/>
      <c r="G29" s="12"/>
      <c r="H29" s="12"/>
      <c r="I29" s="12"/>
      <c r="J29" s="13"/>
    </row>
    <row r="31" spans="1:10" ht="90" customHeight="1">
      <c r="B31" s="77" t="s">
        <v>29</v>
      </c>
      <c r="C31" s="544"/>
      <c r="D31" s="545"/>
      <c r="E31" s="545"/>
      <c r="F31" s="545"/>
      <c r="G31" s="545"/>
      <c r="H31" s="545"/>
      <c r="I31" s="545"/>
      <c r="J31" s="80"/>
    </row>
    <row r="32" spans="1:10" ht="15" customHeight="1"/>
    <row r="34" spans="1:10" ht="15.75">
      <c r="B34" s="65" t="s">
        <v>566</v>
      </c>
    </row>
    <row r="36" spans="1:10" ht="25.5" customHeight="1">
      <c r="A36" s="66"/>
      <c r="B36" s="94" t="s">
        <v>15</v>
      </c>
      <c r="C36" s="94" t="s">
        <v>5</v>
      </c>
      <c r="D36" s="70"/>
      <c r="E36" s="70"/>
      <c r="F36" s="536" t="s">
        <v>32</v>
      </c>
      <c r="G36" s="537"/>
      <c r="H36" s="538" t="s">
        <v>31</v>
      </c>
      <c r="I36" s="539"/>
      <c r="J36" s="93" t="s">
        <v>33</v>
      </c>
    </row>
    <row r="37" spans="1:10" ht="25.5" customHeight="1">
      <c r="A37" s="67"/>
      <c r="B37" s="88"/>
      <c r="C37" s="528" t="s">
        <v>57</v>
      </c>
      <c r="D37" s="529"/>
      <c r="E37" s="529"/>
      <c r="F37" s="530">
        <f>'NN 1E'!J22</f>
        <v>0</v>
      </c>
      <c r="G37" s="531"/>
      <c r="H37" s="532">
        <f>F37*(1+J37)</f>
        <v>0</v>
      </c>
      <c r="I37" s="533"/>
      <c r="J37" s="95">
        <v>0.21</v>
      </c>
    </row>
    <row r="38" spans="1:10" ht="25.5" customHeight="1">
      <c r="A38" s="67"/>
      <c r="B38" s="69"/>
      <c r="C38" s="528" t="s">
        <v>240</v>
      </c>
      <c r="D38" s="529"/>
      <c r="E38" s="529"/>
      <c r="F38" s="530">
        <f>'SLP 1E'!F48</f>
        <v>0</v>
      </c>
      <c r="G38" s="531"/>
      <c r="H38" s="532">
        <f>F38*(1+J38)</f>
        <v>0</v>
      </c>
      <c r="I38" s="533"/>
      <c r="J38" s="95">
        <v>0.21</v>
      </c>
    </row>
    <row r="39" spans="1:10" ht="25.5" customHeight="1">
      <c r="A39" s="67"/>
      <c r="B39" s="69"/>
      <c r="C39" s="528" t="s">
        <v>565</v>
      </c>
      <c r="D39" s="529"/>
      <c r="E39" s="529"/>
      <c r="F39" s="530">
        <f>'VZT 1E'!J20</f>
        <v>0</v>
      </c>
      <c r="G39" s="531"/>
      <c r="H39" s="532">
        <f>F39*(1+J39)</f>
        <v>0</v>
      </c>
      <c r="I39" s="533"/>
      <c r="J39" s="95">
        <v>0.21</v>
      </c>
    </row>
    <row r="40" spans="1:10" ht="25.5" customHeight="1">
      <c r="A40" s="67"/>
      <c r="B40" s="69"/>
      <c r="C40" s="528" t="s">
        <v>564</v>
      </c>
      <c r="D40" s="529"/>
      <c r="E40" s="529"/>
      <c r="F40" s="530">
        <f>'GHZ 1E'!G56</f>
        <v>0</v>
      </c>
      <c r="G40" s="531"/>
      <c r="H40" s="532">
        <f>F40*(1+J40)</f>
        <v>0</v>
      </c>
      <c r="I40" s="533"/>
      <c r="J40" s="95">
        <v>0.21</v>
      </c>
    </row>
    <row r="41" spans="1:10" ht="25.5" customHeight="1">
      <c r="A41" s="68"/>
      <c r="B41" s="86" t="s">
        <v>1</v>
      </c>
      <c r="C41" s="86"/>
      <c r="D41" s="87"/>
      <c r="E41" s="87"/>
      <c r="F41" s="534">
        <f>SUMIF(J37:J40,"&gt;0",F37:F40)</f>
        <v>0</v>
      </c>
      <c r="G41" s="535"/>
      <c r="H41" s="534">
        <f>SUMIF(J37:J40,"&gt;0",H37:H40)</f>
        <v>0</v>
      </c>
      <c r="I41" s="535"/>
      <c r="J41" s="92"/>
    </row>
    <row r="42" spans="1:10">
      <c r="F42" s="59"/>
      <c r="G42" s="59"/>
      <c r="H42" s="59"/>
      <c r="I42" s="59"/>
      <c r="J42" s="59"/>
    </row>
    <row r="43" spans="1:10">
      <c r="F43" s="59"/>
      <c r="G43" s="59"/>
      <c r="H43" s="59"/>
      <c r="I43" s="59"/>
      <c r="J43" s="59"/>
    </row>
    <row r="44" spans="1:10" ht="15.75">
      <c r="B44" s="65" t="s">
        <v>662</v>
      </c>
    </row>
    <row r="46" spans="1:10" ht="25.5" customHeight="1">
      <c r="B46" s="303" t="s">
        <v>15</v>
      </c>
      <c r="C46" s="303" t="s">
        <v>5</v>
      </c>
      <c r="D46" s="304"/>
      <c r="E46" s="304"/>
      <c r="F46" s="536" t="s">
        <v>32</v>
      </c>
      <c r="G46" s="537"/>
      <c r="H46" s="538" t="s">
        <v>31</v>
      </c>
      <c r="I46" s="539"/>
      <c r="J46" s="305" t="s">
        <v>33</v>
      </c>
    </row>
    <row r="47" spans="1:10" ht="25.5" customHeight="1">
      <c r="B47" s="306"/>
      <c r="C47" s="528" t="s">
        <v>57</v>
      </c>
      <c r="D47" s="529"/>
      <c r="E47" s="529"/>
      <c r="F47" s="530">
        <f>'NN 2E'!J22</f>
        <v>0</v>
      </c>
      <c r="G47" s="531"/>
      <c r="H47" s="532">
        <f>F47*(1+J47)</f>
        <v>0</v>
      </c>
      <c r="I47" s="533"/>
      <c r="J47" s="95">
        <v>0.21</v>
      </c>
    </row>
    <row r="48" spans="1:10" ht="25.5" customHeight="1">
      <c r="B48" s="69"/>
      <c r="C48" s="528" t="s">
        <v>565</v>
      </c>
      <c r="D48" s="529"/>
      <c r="E48" s="529"/>
      <c r="F48" s="530">
        <f>'VZT 2E'!J20</f>
        <v>0</v>
      </c>
      <c r="G48" s="531"/>
      <c r="H48" s="532">
        <f>F48*(1+J48)</f>
        <v>0</v>
      </c>
      <c r="I48" s="533"/>
      <c r="J48" s="95">
        <v>0.21</v>
      </c>
    </row>
    <row r="49" spans="2:10" ht="25.5" customHeight="1">
      <c r="B49" s="86" t="s">
        <v>1</v>
      </c>
      <c r="C49" s="86"/>
      <c r="D49" s="87"/>
      <c r="E49" s="87"/>
      <c r="F49" s="534">
        <f>SUMIF(J47:J48,"&gt;0",F47:F48)</f>
        <v>0</v>
      </c>
      <c r="G49" s="535"/>
      <c r="H49" s="534">
        <f>SUMIF(J47:J48,"&gt;0",H47:H48)</f>
        <v>0</v>
      </c>
      <c r="I49" s="535"/>
      <c r="J49" s="92"/>
    </row>
    <row r="53" spans="2:10" ht="15.75">
      <c r="B53" s="65" t="s">
        <v>663</v>
      </c>
    </row>
    <row r="55" spans="2:10" ht="25.5" customHeight="1">
      <c r="B55" s="303" t="s">
        <v>15</v>
      </c>
      <c r="C55" s="303" t="s">
        <v>5</v>
      </c>
      <c r="D55" s="304"/>
      <c r="E55" s="304"/>
      <c r="F55" s="536" t="s">
        <v>32</v>
      </c>
      <c r="G55" s="537"/>
      <c r="H55" s="538" t="s">
        <v>31</v>
      </c>
      <c r="I55" s="539"/>
      <c r="J55" s="305" t="s">
        <v>33</v>
      </c>
    </row>
    <row r="56" spans="2:10" ht="25.5" customHeight="1">
      <c r="B56" s="306"/>
      <c r="C56" s="528" t="s">
        <v>664</v>
      </c>
      <c r="D56" s="529"/>
      <c r="E56" s="529"/>
      <c r="F56" s="530">
        <f>F41</f>
        <v>0</v>
      </c>
      <c r="G56" s="531"/>
      <c r="H56" s="532">
        <f>F56*(1+J56)</f>
        <v>0</v>
      </c>
      <c r="I56" s="533"/>
      <c r="J56" s="95">
        <v>0.21</v>
      </c>
    </row>
    <row r="57" spans="2:10" ht="25.5" customHeight="1">
      <c r="B57" s="306"/>
      <c r="C57" s="528" t="s">
        <v>665</v>
      </c>
      <c r="D57" s="529"/>
      <c r="E57" s="529"/>
      <c r="F57" s="530">
        <f>F48</f>
        <v>0</v>
      </c>
      <c r="G57" s="531"/>
      <c r="H57" s="532">
        <f>F57*(1+J57)</f>
        <v>0</v>
      </c>
      <c r="I57" s="533"/>
      <c r="J57" s="95">
        <v>0.21</v>
      </c>
    </row>
    <row r="58" spans="2:10" ht="25.5" customHeight="1">
      <c r="B58" s="69"/>
      <c r="C58" s="528" t="s">
        <v>856</v>
      </c>
      <c r="D58" s="529"/>
      <c r="E58" s="529"/>
      <c r="F58" s="530">
        <f>'ARS 1E+2E'!J21</f>
        <v>0</v>
      </c>
      <c r="G58" s="531"/>
      <c r="H58" s="532">
        <f>F58*(1+J58)</f>
        <v>0</v>
      </c>
      <c r="I58" s="533"/>
      <c r="J58" s="95">
        <v>0.21</v>
      </c>
    </row>
    <row r="59" spans="2:10" ht="25.5" customHeight="1">
      <c r="B59" s="86" t="s">
        <v>1</v>
      </c>
      <c r="C59" s="86"/>
      <c r="D59" s="87"/>
      <c r="E59" s="87"/>
      <c r="F59" s="534">
        <f>SUMIF(J56:J58,"&gt;0",F56:F58)</f>
        <v>0</v>
      </c>
      <c r="G59" s="535"/>
      <c r="H59" s="534">
        <f>SUMIF(J56:J58,"&gt;0",H56:H58)</f>
        <v>0</v>
      </c>
      <c r="I59" s="535"/>
      <c r="J59" s="92"/>
    </row>
  </sheetData>
  <mergeCells count="57">
    <mergeCell ref="C57:E57"/>
    <mergeCell ref="F57:G57"/>
    <mergeCell ref="H57:I57"/>
    <mergeCell ref="D1:J1"/>
    <mergeCell ref="G17:I17"/>
    <mergeCell ref="G18:I18"/>
    <mergeCell ref="G19:I19"/>
    <mergeCell ref="G20:I20"/>
    <mergeCell ref="G16:I16"/>
    <mergeCell ref="D2:J2"/>
    <mergeCell ref="D3:J3"/>
    <mergeCell ref="D10:G10"/>
    <mergeCell ref="D11:G11"/>
    <mergeCell ref="D12:G12"/>
    <mergeCell ref="D7:G7"/>
    <mergeCell ref="D8:G8"/>
    <mergeCell ref="D9:G9"/>
    <mergeCell ref="G21:I21"/>
    <mergeCell ref="G22:I22"/>
    <mergeCell ref="D28:E28"/>
    <mergeCell ref="C37:E37"/>
    <mergeCell ref="F36:G36"/>
    <mergeCell ref="H36:I36"/>
    <mergeCell ref="F37:G37"/>
    <mergeCell ref="H37:I37"/>
    <mergeCell ref="C31:I31"/>
    <mergeCell ref="F41:G41"/>
    <mergeCell ref="H41:I41"/>
    <mergeCell ref="C38:E38"/>
    <mergeCell ref="C39:E39"/>
    <mergeCell ref="C40:E40"/>
    <mergeCell ref="F38:G38"/>
    <mergeCell ref="H38:I38"/>
    <mergeCell ref="F39:G39"/>
    <mergeCell ref="H39:I39"/>
    <mergeCell ref="F40:G40"/>
    <mergeCell ref="H40:I40"/>
    <mergeCell ref="F46:G46"/>
    <mergeCell ref="H46:I46"/>
    <mergeCell ref="C47:E47"/>
    <mergeCell ref="F47:G47"/>
    <mergeCell ref="H47:I47"/>
    <mergeCell ref="C48:E48"/>
    <mergeCell ref="F48:G48"/>
    <mergeCell ref="H48:I48"/>
    <mergeCell ref="F49:G49"/>
    <mergeCell ref="H49:I49"/>
    <mergeCell ref="F55:G55"/>
    <mergeCell ref="H55:I55"/>
    <mergeCell ref="C56:E56"/>
    <mergeCell ref="F56:G56"/>
    <mergeCell ref="H56:I56"/>
    <mergeCell ref="C58:E58"/>
    <mergeCell ref="F58:G58"/>
    <mergeCell ref="H58:I58"/>
    <mergeCell ref="F59:G59"/>
    <mergeCell ref="H59:I59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7BAB-A63A-4679-8A72-77129714F77E}">
  <sheetPr filterMode="1">
    <pageSetUpPr fitToPage="1"/>
  </sheetPr>
  <dimension ref="A4:BL149"/>
  <sheetViews>
    <sheetView showGridLines="0" zoomScaleNormal="100" workbookViewId="0">
      <selection activeCell="I31" sqref="I31"/>
    </sheetView>
  </sheetViews>
  <sheetFormatPr defaultColWidth="9.140625" defaultRowHeight="11.25"/>
  <cols>
    <col min="1" max="1" width="7.140625" style="105" customWidth="1"/>
    <col min="2" max="2" width="1" style="105" customWidth="1"/>
    <col min="3" max="3" width="7" style="105" customWidth="1"/>
    <col min="4" max="4" width="17.85546875" style="105" customWidth="1"/>
    <col min="5" max="5" width="21.5703125" style="105" customWidth="1"/>
    <col min="6" max="6" width="67.140625" style="105" customWidth="1"/>
    <col min="7" max="7" width="13.140625" style="105" customWidth="1"/>
    <col min="8" max="8" width="12" style="105" customWidth="1"/>
    <col min="9" max="9" width="15.85546875" style="105" customWidth="1"/>
    <col min="10" max="10" width="19.140625" style="105" customWidth="1"/>
    <col min="11" max="11" width="16.42578125" style="307" hidden="1" customWidth="1"/>
    <col min="12" max="16384" width="9.140625" style="105"/>
  </cols>
  <sheetData>
    <row r="4" spans="2:11" s="104" customFormat="1" ht="6.95" customHeight="1">
      <c r="B4" s="103"/>
      <c r="C4" s="103"/>
      <c r="D4" s="103"/>
      <c r="E4" s="103"/>
      <c r="F4" s="103"/>
      <c r="G4" s="103"/>
      <c r="H4" s="103"/>
      <c r="I4" s="103"/>
      <c r="J4" s="103"/>
      <c r="K4" s="385"/>
    </row>
    <row r="5" spans="2:11" s="104" customFormat="1" ht="24.95" customHeight="1">
      <c r="C5" s="384" t="s">
        <v>58</v>
      </c>
      <c r="K5" s="375"/>
    </row>
    <row r="6" spans="2:11" s="104" customFormat="1" ht="6.95" customHeight="1">
      <c r="K6" s="375"/>
    </row>
    <row r="7" spans="2:11" s="104" customFormat="1" ht="12" customHeight="1">
      <c r="C7" s="382" t="s">
        <v>27</v>
      </c>
      <c r="E7" s="567" t="s">
        <v>241</v>
      </c>
      <c r="F7" s="567"/>
      <c r="G7" s="567"/>
      <c r="H7" s="567"/>
      <c r="K7" s="375"/>
    </row>
    <row r="8" spans="2:11" s="104" customFormat="1" ht="26.25" customHeight="1">
      <c r="E8" s="567"/>
      <c r="F8" s="567"/>
      <c r="G8" s="567"/>
      <c r="H8" s="567"/>
      <c r="K8" s="375"/>
    </row>
    <row r="9" spans="2:11" s="104" customFormat="1" ht="12" customHeight="1">
      <c r="C9" s="382" t="s">
        <v>59</v>
      </c>
      <c r="D9" s="105"/>
      <c r="E9" s="104" t="s">
        <v>242</v>
      </c>
      <c r="F9" s="105"/>
      <c r="G9" s="105"/>
      <c r="H9" s="105"/>
      <c r="K9" s="375"/>
    </row>
    <row r="10" spans="2:11" s="104" customFormat="1" ht="12" customHeight="1">
      <c r="E10" s="105" t="s">
        <v>60</v>
      </c>
      <c r="F10" s="105"/>
      <c r="G10" s="105"/>
      <c r="H10" s="105"/>
      <c r="K10" s="375"/>
    </row>
    <row r="11" spans="2:11" s="104" customFormat="1" ht="12" customHeight="1">
      <c r="C11" s="382" t="s">
        <v>61</v>
      </c>
      <c r="K11" s="375"/>
    </row>
    <row r="12" spans="2:11" s="104" customFormat="1" ht="12" customHeight="1">
      <c r="E12" s="564" t="s">
        <v>62</v>
      </c>
      <c r="F12" s="565"/>
      <c r="G12" s="565"/>
      <c r="H12" s="565"/>
      <c r="K12" s="375"/>
    </row>
    <row r="13" spans="2:11" s="104" customFormat="1" ht="12" customHeight="1">
      <c r="E13" s="564"/>
      <c r="F13" s="564"/>
      <c r="G13" s="564"/>
      <c r="H13" s="564"/>
      <c r="K13" s="375"/>
    </row>
    <row r="14" spans="2:11" s="104" customFormat="1" ht="12" customHeight="1">
      <c r="C14" s="382" t="s">
        <v>63</v>
      </c>
      <c r="D14" s="382"/>
      <c r="F14" s="383"/>
      <c r="I14" s="382" t="s">
        <v>64</v>
      </c>
      <c r="K14" s="375"/>
    </row>
    <row r="15" spans="2:11" s="104" customFormat="1" ht="12" customHeight="1">
      <c r="C15" s="382" t="s">
        <v>28</v>
      </c>
      <c r="E15" s="104" t="s">
        <v>242</v>
      </c>
      <c r="F15" s="383"/>
      <c r="I15" s="382" t="s">
        <v>65</v>
      </c>
      <c r="K15" s="375"/>
    </row>
    <row r="16" spans="2:11" s="104" customFormat="1" ht="12" customHeight="1">
      <c r="C16" s="382"/>
      <c r="F16" s="383"/>
      <c r="I16" s="382"/>
      <c r="K16" s="375"/>
    </row>
    <row r="17" spans="2:26" s="104" customFormat="1" ht="53.25" customHeight="1">
      <c r="C17" s="382" t="s">
        <v>66</v>
      </c>
      <c r="E17" s="191" t="s">
        <v>243</v>
      </c>
      <c r="F17" s="383"/>
      <c r="I17" s="382" t="s">
        <v>17</v>
      </c>
      <c r="J17" s="381" t="s">
        <v>67</v>
      </c>
      <c r="K17" s="375"/>
    </row>
    <row r="18" spans="2:26" s="104" customFormat="1" ht="32.25" customHeight="1">
      <c r="C18" s="382" t="s">
        <v>16</v>
      </c>
      <c r="E18" s="566" t="s">
        <v>68</v>
      </c>
      <c r="F18" s="566"/>
      <c r="I18" s="382" t="s">
        <v>69</v>
      </c>
      <c r="J18" s="381"/>
      <c r="K18" s="375"/>
    </row>
    <row r="19" spans="2:26" s="104" customFormat="1" ht="12" customHeight="1">
      <c r="K19" s="375"/>
    </row>
    <row r="20" spans="2:26" s="104" customFormat="1" ht="10.35" customHeight="1">
      <c r="K20" s="375"/>
    </row>
    <row r="21" spans="2:26" s="106" customFormat="1" ht="29.25" customHeight="1">
      <c r="C21" s="380" t="s">
        <v>70</v>
      </c>
      <c r="D21" s="379" t="s">
        <v>71</v>
      </c>
      <c r="E21" s="379" t="s">
        <v>72</v>
      </c>
      <c r="F21" s="379" t="s">
        <v>73</v>
      </c>
      <c r="G21" s="379" t="s">
        <v>36</v>
      </c>
      <c r="H21" s="379" t="s">
        <v>74</v>
      </c>
      <c r="I21" s="379" t="s">
        <v>75</v>
      </c>
      <c r="J21" s="379" t="s">
        <v>76</v>
      </c>
      <c r="K21" s="378" t="s">
        <v>77</v>
      </c>
    </row>
    <row r="22" spans="2:26" s="104" customFormat="1" ht="22.9" customHeight="1">
      <c r="C22" s="377" t="s">
        <v>78</v>
      </c>
      <c r="J22" s="435">
        <f>SUBTOTAL(9,J31:J147)</f>
        <v>0</v>
      </c>
      <c r="K22" s="375"/>
      <c r="Y22" s="107"/>
      <c r="Z22" s="107"/>
    </row>
    <row r="23" spans="2:26" s="308" customFormat="1">
      <c r="D23" s="312"/>
      <c r="E23" s="309"/>
      <c r="F23" s="311"/>
      <c r="H23" s="309"/>
      <c r="J23" s="308">
        <f>SUBTOTAL(9,J31:J147,J62,J62)</f>
        <v>0</v>
      </c>
      <c r="K23" s="310"/>
      <c r="Y23" s="309"/>
      <c r="Z23" s="309"/>
    </row>
    <row r="24" spans="2:26" s="333" customFormat="1" ht="15" customHeight="1">
      <c r="F24" s="333" t="s">
        <v>79</v>
      </c>
      <c r="K24" s="374"/>
    </row>
    <row r="25" spans="2:26" s="104" customFormat="1" ht="7.5" customHeight="1">
      <c r="B25" s="108"/>
      <c r="C25" s="327"/>
      <c r="D25" s="319"/>
      <c r="E25" s="318"/>
      <c r="F25" s="317"/>
      <c r="G25" s="316"/>
      <c r="H25" s="315"/>
      <c r="I25" s="315"/>
      <c r="J25" s="315"/>
      <c r="K25" s="314"/>
      <c r="W25" s="313"/>
      <c r="Y25" s="313"/>
      <c r="Z25" s="313"/>
    </row>
    <row r="26" spans="2:26" s="104" customFormat="1" ht="15" customHeight="1">
      <c r="B26" s="108"/>
      <c r="C26" s="327"/>
      <c r="D26" s="319"/>
      <c r="E26" s="318"/>
      <c r="F26" s="111" t="s">
        <v>80</v>
      </c>
      <c r="G26" s="111"/>
      <c r="H26" s="315"/>
      <c r="I26" s="315"/>
      <c r="J26" s="315"/>
      <c r="K26" s="314"/>
      <c r="W26" s="313"/>
      <c r="Y26" s="313"/>
      <c r="Z26" s="313"/>
    </row>
    <row r="27" spans="2:26" s="104" customFormat="1" ht="13.5" customHeight="1">
      <c r="B27" s="108"/>
      <c r="C27" s="327"/>
      <c r="D27" s="319"/>
      <c r="E27" s="318"/>
      <c r="F27" s="111" t="s">
        <v>81</v>
      </c>
      <c r="G27" s="111"/>
      <c r="H27" s="315"/>
      <c r="I27" s="315"/>
      <c r="J27" s="315"/>
      <c r="K27" s="314"/>
      <c r="W27" s="313"/>
      <c r="Y27" s="313"/>
      <c r="Z27" s="313"/>
    </row>
    <row r="28" spans="2:26" s="104" customFormat="1" ht="13.5" customHeight="1">
      <c r="B28" s="108"/>
      <c r="C28" s="327"/>
      <c r="D28" s="319"/>
      <c r="E28" s="318"/>
      <c r="F28" s="111" t="s">
        <v>82</v>
      </c>
      <c r="G28" s="111"/>
      <c r="H28" s="315"/>
      <c r="I28" s="315"/>
      <c r="J28" s="315"/>
      <c r="K28" s="314"/>
      <c r="W28" s="313"/>
      <c r="Y28" s="313"/>
      <c r="Z28" s="313"/>
    </row>
    <row r="29" spans="2:26" s="104" customFormat="1" ht="13.5" customHeight="1">
      <c r="B29" s="108"/>
      <c r="C29" s="373"/>
      <c r="D29" s="372"/>
      <c r="E29" s="371"/>
      <c r="F29" s="111" t="s">
        <v>83</v>
      </c>
      <c r="G29" s="111"/>
      <c r="H29" s="370"/>
      <c r="I29" s="370"/>
      <c r="J29" s="370"/>
      <c r="K29" s="369"/>
      <c r="W29" s="313"/>
      <c r="Y29" s="313"/>
      <c r="Z29" s="313"/>
    </row>
    <row r="30" spans="2:26" s="104" customFormat="1" ht="16.5" customHeight="1">
      <c r="B30" s="108"/>
      <c r="C30" s="356"/>
      <c r="D30" s="355" t="s">
        <v>84</v>
      </c>
      <c r="E30" s="354"/>
      <c r="F30" s="112"/>
      <c r="G30" s="112"/>
      <c r="H30" s="353"/>
      <c r="I30" s="353"/>
      <c r="J30" s="353"/>
      <c r="K30" s="352" t="s">
        <v>84</v>
      </c>
      <c r="W30" s="313"/>
      <c r="Y30" s="313"/>
      <c r="Z30" s="313"/>
    </row>
    <row r="31" spans="2:26" ht="15">
      <c r="C31" s="356">
        <v>100</v>
      </c>
      <c r="D31" s="414"/>
      <c r="E31" s="413"/>
      <c r="F31" s="413" t="s">
        <v>85</v>
      </c>
      <c r="G31" s="366" t="s">
        <v>44</v>
      </c>
      <c r="H31" s="412">
        <v>4</v>
      </c>
      <c r="I31" s="438">
        <v>0</v>
      </c>
      <c r="J31" s="441">
        <f t="shared" ref="J31:J47" si="0">PRODUCT(H31:I31)</f>
        <v>0</v>
      </c>
      <c r="K31" s="364">
        <v>1</v>
      </c>
    </row>
    <row r="32" spans="2:26" ht="15">
      <c r="C32" s="356">
        <f t="shared" ref="C32:C47" si="1">C31+1</f>
        <v>101</v>
      </c>
      <c r="D32" s="414"/>
      <c r="E32" s="413"/>
      <c r="F32" s="413" t="s">
        <v>86</v>
      </c>
      <c r="G32" s="366" t="s">
        <v>44</v>
      </c>
      <c r="H32" s="412">
        <v>4</v>
      </c>
      <c r="I32" s="438">
        <v>0</v>
      </c>
      <c r="J32" s="441">
        <f t="shared" si="0"/>
        <v>0</v>
      </c>
      <c r="K32" s="364">
        <v>1</v>
      </c>
    </row>
    <row r="33" spans="2:26" ht="15">
      <c r="C33" s="356">
        <f t="shared" si="1"/>
        <v>102</v>
      </c>
      <c r="D33" s="414"/>
      <c r="E33" s="413"/>
      <c r="F33" s="413" t="s">
        <v>87</v>
      </c>
      <c r="G33" s="366" t="s">
        <v>44</v>
      </c>
      <c r="H33" s="412">
        <v>1</v>
      </c>
      <c r="I33" s="438">
        <v>0</v>
      </c>
      <c r="J33" s="441">
        <f t="shared" si="0"/>
        <v>0</v>
      </c>
      <c r="K33" s="364">
        <v>1</v>
      </c>
    </row>
    <row r="34" spans="2:26" ht="15">
      <c r="C34" s="356">
        <f t="shared" si="1"/>
        <v>103</v>
      </c>
      <c r="D34" s="414"/>
      <c r="E34" s="413"/>
      <c r="F34" s="413" t="s">
        <v>87</v>
      </c>
      <c r="G34" s="366" t="s">
        <v>44</v>
      </c>
      <c r="H34" s="412">
        <v>1</v>
      </c>
      <c r="I34" s="438">
        <v>0</v>
      </c>
      <c r="J34" s="441">
        <f t="shared" si="0"/>
        <v>0</v>
      </c>
      <c r="K34" s="364">
        <v>1</v>
      </c>
    </row>
    <row r="35" spans="2:26" ht="15">
      <c r="C35" s="356">
        <f t="shared" si="1"/>
        <v>104</v>
      </c>
      <c r="D35" s="414"/>
      <c r="E35" s="413"/>
      <c r="F35" s="413" t="s">
        <v>87</v>
      </c>
      <c r="G35" s="366" t="s">
        <v>44</v>
      </c>
      <c r="H35" s="412">
        <v>1</v>
      </c>
      <c r="I35" s="438">
        <v>0</v>
      </c>
      <c r="J35" s="441">
        <f t="shared" si="0"/>
        <v>0</v>
      </c>
      <c r="K35" s="364">
        <v>1</v>
      </c>
    </row>
    <row r="36" spans="2:26" ht="15">
      <c r="C36" s="356">
        <f t="shared" si="1"/>
        <v>105</v>
      </c>
      <c r="D36" s="414"/>
      <c r="E36" s="413"/>
      <c r="F36" s="413" t="s">
        <v>87</v>
      </c>
      <c r="G36" s="366" t="s">
        <v>44</v>
      </c>
      <c r="H36" s="412">
        <v>1</v>
      </c>
      <c r="I36" s="438">
        <v>0</v>
      </c>
      <c r="J36" s="441">
        <f t="shared" si="0"/>
        <v>0</v>
      </c>
      <c r="K36" s="364">
        <v>1</v>
      </c>
    </row>
    <row r="37" spans="2:26" ht="15">
      <c r="C37" s="356">
        <f t="shared" si="1"/>
        <v>106</v>
      </c>
      <c r="D37" s="414"/>
      <c r="E37" s="413"/>
      <c r="F37" s="413" t="s">
        <v>88</v>
      </c>
      <c r="G37" s="366" t="s">
        <v>44</v>
      </c>
      <c r="H37" s="412">
        <v>4</v>
      </c>
      <c r="I37" s="438">
        <v>0</v>
      </c>
      <c r="J37" s="441">
        <f t="shared" si="0"/>
        <v>0</v>
      </c>
      <c r="K37" s="364">
        <v>1</v>
      </c>
    </row>
    <row r="38" spans="2:26" ht="15">
      <c r="C38" s="356">
        <f t="shared" si="1"/>
        <v>107</v>
      </c>
      <c r="D38" s="414"/>
      <c r="E38" s="413"/>
      <c r="F38" s="413" t="s">
        <v>89</v>
      </c>
      <c r="G38" s="366" t="s">
        <v>44</v>
      </c>
      <c r="H38" s="412">
        <v>4</v>
      </c>
      <c r="I38" s="438">
        <v>0</v>
      </c>
      <c r="J38" s="441">
        <f t="shared" si="0"/>
        <v>0</v>
      </c>
      <c r="K38" s="364">
        <v>1</v>
      </c>
    </row>
    <row r="39" spans="2:26" ht="15">
      <c r="C39" s="356">
        <f t="shared" si="1"/>
        <v>108</v>
      </c>
      <c r="D39" s="414"/>
      <c r="E39" s="413"/>
      <c r="F39" s="413" t="s">
        <v>90</v>
      </c>
      <c r="G39" s="366" t="s">
        <v>44</v>
      </c>
      <c r="H39" s="412">
        <v>1</v>
      </c>
      <c r="I39" s="438">
        <v>0</v>
      </c>
      <c r="J39" s="441">
        <f t="shared" si="0"/>
        <v>0</v>
      </c>
      <c r="K39" s="364">
        <v>1</v>
      </c>
    </row>
    <row r="40" spans="2:26" ht="15">
      <c r="C40" s="356">
        <f t="shared" si="1"/>
        <v>109</v>
      </c>
      <c r="D40" s="414"/>
      <c r="E40" s="413"/>
      <c r="F40" s="413" t="s">
        <v>91</v>
      </c>
      <c r="G40" s="366" t="s">
        <v>44</v>
      </c>
      <c r="H40" s="412">
        <v>1</v>
      </c>
      <c r="I40" s="438">
        <v>0</v>
      </c>
      <c r="J40" s="441">
        <f t="shared" si="0"/>
        <v>0</v>
      </c>
      <c r="K40" s="364">
        <v>1</v>
      </c>
    </row>
    <row r="41" spans="2:26" ht="15">
      <c r="C41" s="356">
        <f t="shared" si="1"/>
        <v>110</v>
      </c>
      <c r="D41" s="414"/>
      <c r="E41" s="413"/>
      <c r="F41" s="413" t="s">
        <v>92</v>
      </c>
      <c r="G41" s="366" t="s">
        <v>44</v>
      </c>
      <c r="H41" s="412">
        <v>1</v>
      </c>
      <c r="I41" s="438">
        <v>0</v>
      </c>
      <c r="J41" s="441">
        <f t="shared" si="0"/>
        <v>0</v>
      </c>
      <c r="K41" s="364">
        <v>1</v>
      </c>
    </row>
    <row r="42" spans="2:26" ht="15">
      <c r="C42" s="356">
        <f t="shared" si="1"/>
        <v>111</v>
      </c>
      <c r="D42" s="414"/>
      <c r="E42" s="413"/>
      <c r="F42" s="413" t="s">
        <v>93</v>
      </c>
      <c r="G42" s="366" t="s">
        <v>44</v>
      </c>
      <c r="H42" s="412">
        <v>2</v>
      </c>
      <c r="I42" s="438">
        <v>0</v>
      </c>
      <c r="J42" s="441">
        <f t="shared" si="0"/>
        <v>0</v>
      </c>
      <c r="K42" s="364">
        <v>1</v>
      </c>
    </row>
    <row r="43" spans="2:26" ht="15">
      <c r="C43" s="356">
        <f t="shared" si="1"/>
        <v>112</v>
      </c>
      <c r="D43" s="414"/>
      <c r="E43" s="413"/>
      <c r="F43" s="413" t="s">
        <v>94</v>
      </c>
      <c r="G43" s="366" t="s">
        <v>44</v>
      </c>
      <c r="H43" s="412">
        <v>9</v>
      </c>
      <c r="I43" s="438">
        <v>0</v>
      </c>
      <c r="J43" s="441">
        <f t="shared" si="0"/>
        <v>0</v>
      </c>
      <c r="K43" s="364">
        <v>1</v>
      </c>
    </row>
    <row r="44" spans="2:26" ht="15">
      <c r="C44" s="356">
        <f t="shared" si="1"/>
        <v>113</v>
      </c>
      <c r="D44" s="414"/>
      <c r="E44" s="413"/>
      <c r="F44" s="413" t="s">
        <v>95</v>
      </c>
      <c r="G44" s="366" t="s">
        <v>44</v>
      </c>
      <c r="H44" s="412">
        <v>1</v>
      </c>
      <c r="I44" s="438">
        <v>0</v>
      </c>
      <c r="J44" s="441">
        <f t="shared" si="0"/>
        <v>0</v>
      </c>
      <c r="K44" s="364">
        <v>1</v>
      </c>
    </row>
    <row r="45" spans="2:26" ht="15">
      <c r="C45" s="356">
        <f t="shared" si="1"/>
        <v>114</v>
      </c>
      <c r="D45" s="414"/>
      <c r="E45" s="413"/>
      <c r="F45" s="413" t="s">
        <v>96</v>
      </c>
      <c r="G45" s="366" t="s">
        <v>44</v>
      </c>
      <c r="H45" s="412">
        <v>2</v>
      </c>
      <c r="I45" s="438">
        <v>0</v>
      </c>
      <c r="J45" s="441">
        <f t="shared" si="0"/>
        <v>0</v>
      </c>
      <c r="K45" s="364">
        <v>1</v>
      </c>
    </row>
    <row r="46" spans="2:26" ht="15">
      <c r="C46" s="356">
        <f t="shared" si="1"/>
        <v>115</v>
      </c>
      <c r="D46" s="414"/>
      <c r="E46" s="413"/>
      <c r="F46" s="413" t="s">
        <v>97</v>
      </c>
      <c r="G46" s="366" t="s">
        <v>44</v>
      </c>
      <c r="H46" s="412">
        <v>40</v>
      </c>
      <c r="I46" s="438">
        <v>0</v>
      </c>
      <c r="J46" s="441">
        <f t="shared" si="0"/>
        <v>0</v>
      </c>
      <c r="K46" s="364">
        <v>1</v>
      </c>
    </row>
    <row r="47" spans="2:26" ht="15">
      <c r="C47" s="356">
        <f t="shared" si="1"/>
        <v>116</v>
      </c>
      <c r="D47" s="414"/>
      <c r="E47" s="114"/>
      <c r="F47" s="114" t="s">
        <v>98</v>
      </c>
      <c r="G47" s="366" t="s">
        <v>44</v>
      </c>
      <c r="H47" s="412">
        <v>24</v>
      </c>
      <c r="I47" s="438">
        <v>0</v>
      </c>
      <c r="J47" s="441">
        <f t="shared" si="0"/>
        <v>0</v>
      </c>
      <c r="K47" s="364">
        <v>1</v>
      </c>
    </row>
    <row r="48" spans="2:26" s="104" customFormat="1" ht="16.5" hidden="1" customHeight="1">
      <c r="B48" s="108"/>
      <c r="C48" s="356" t="s">
        <v>84</v>
      </c>
      <c r="D48" s="355"/>
      <c r="E48" s="354"/>
      <c r="F48" s="112"/>
      <c r="G48" s="112"/>
      <c r="H48" s="353"/>
      <c r="I48" s="353"/>
      <c r="J48" s="113"/>
      <c r="K48" s="352" t="s">
        <v>84</v>
      </c>
      <c r="W48" s="313"/>
      <c r="Y48" s="313"/>
      <c r="Z48" s="313"/>
    </row>
    <row r="49" spans="2:26" s="104" customFormat="1" ht="16.5" hidden="1" customHeight="1">
      <c r="B49" s="108"/>
      <c r="C49" s="356" t="s">
        <v>84</v>
      </c>
      <c r="D49" s="355"/>
      <c r="E49" s="354"/>
      <c r="F49" s="112"/>
      <c r="G49" s="112"/>
      <c r="H49" s="353"/>
      <c r="I49" s="353"/>
      <c r="J49" s="113"/>
      <c r="K49" s="352" t="s">
        <v>84</v>
      </c>
      <c r="W49" s="313"/>
      <c r="Y49" s="313"/>
      <c r="Z49" s="313"/>
    </row>
    <row r="50" spans="2:26" s="104" customFormat="1" ht="15" hidden="1" customHeight="1">
      <c r="B50" s="108"/>
      <c r="C50" s="351" t="s">
        <v>84</v>
      </c>
      <c r="D50" s="350"/>
      <c r="E50" s="349"/>
      <c r="F50" s="348"/>
      <c r="G50" s="347"/>
      <c r="H50" s="346"/>
      <c r="I50" s="346"/>
      <c r="J50" s="113"/>
      <c r="K50" s="345" t="s">
        <v>84</v>
      </c>
      <c r="W50" s="313"/>
      <c r="Y50" s="313"/>
      <c r="Z50" s="313"/>
    </row>
    <row r="51" spans="2:26" s="104" customFormat="1" ht="14.25" hidden="1">
      <c r="B51" s="108"/>
      <c r="C51" s="327" t="s">
        <v>84</v>
      </c>
      <c r="D51" s="319"/>
      <c r="E51" s="318"/>
      <c r="F51" s="333" t="s">
        <v>99</v>
      </c>
      <c r="G51" s="316"/>
      <c r="H51" s="315"/>
      <c r="I51" s="315"/>
      <c r="J51" s="113"/>
      <c r="K51" s="314" t="s">
        <v>84</v>
      </c>
      <c r="W51" s="313"/>
      <c r="Y51" s="313"/>
      <c r="Z51" s="313"/>
    </row>
    <row r="52" spans="2:26" s="104" customFormat="1" ht="16.5" hidden="1" customHeight="1">
      <c r="B52" s="108"/>
      <c r="C52" s="327">
        <v>200</v>
      </c>
      <c r="D52" s="319"/>
      <c r="E52" s="318"/>
      <c r="F52" s="317" t="s">
        <v>100</v>
      </c>
      <c r="G52" s="316" t="s">
        <v>44</v>
      </c>
      <c r="H52" s="315">
        <v>1</v>
      </c>
      <c r="I52" s="315"/>
      <c r="J52" s="113"/>
      <c r="K52" s="314">
        <v>0</v>
      </c>
      <c r="W52" s="313"/>
      <c r="Y52" s="313"/>
      <c r="Z52" s="313"/>
    </row>
    <row r="53" spans="2:26" s="104" customFormat="1" ht="16.5" customHeight="1">
      <c r="B53" s="108"/>
      <c r="C53" s="327">
        <f t="shared" ref="C53:C58" si="2">C52+1</f>
        <v>201</v>
      </c>
      <c r="D53" s="319"/>
      <c r="E53" s="318"/>
      <c r="F53" s="317" t="s">
        <v>101</v>
      </c>
      <c r="G53" s="316" t="s">
        <v>44</v>
      </c>
      <c r="H53" s="315">
        <v>1</v>
      </c>
      <c r="I53" s="439">
        <v>0</v>
      </c>
      <c r="J53" s="441">
        <f t="shared" ref="J53:J58" si="3">PRODUCT(H53:I53)</f>
        <v>0</v>
      </c>
      <c r="K53" s="314">
        <v>1</v>
      </c>
      <c r="W53" s="313"/>
      <c r="Y53" s="313"/>
      <c r="Z53" s="313"/>
    </row>
    <row r="54" spans="2:26" s="104" customFormat="1" ht="16.5" customHeight="1">
      <c r="B54" s="108"/>
      <c r="C54" s="327">
        <f t="shared" si="2"/>
        <v>202</v>
      </c>
      <c r="D54" s="319"/>
      <c r="E54" s="318"/>
      <c r="F54" s="317" t="s">
        <v>102</v>
      </c>
      <c r="G54" s="316" t="s">
        <v>44</v>
      </c>
      <c r="H54" s="315">
        <v>1</v>
      </c>
      <c r="I54" s="439">
        <v>0</v>
      </c>
      <c r="J54" s="441">
        <f t="shared" si="3"/>
        <v>0</v>
      </c>
      <c r="K54" s="314">
        <v>1</v>
      </c>
      <c r="W54" s="313"/>
      <c r="Y54" s="313"/>
      <c r="Z54" s="313"/>
    </row>
    <row r="55" spans="2:26" s="104" customFormat="1" ht="16.5" customHeight="1">
      <c r="B55" s="108"/>
      <c r="C55" s="327">
        <f t="shared" si="2"/>
        <v>203</v>
      </c>
      <c r="D55" s="319"/>
      <c r="E55" s="318"/>
      <c r="F55" s="317" t="s">
        <v>103</v>
      </c>
      <c r="G55" s="316" t="s">
        <v>44</v>
      </c>
      <c r="H55" s="315">
        <v>1</v>
      </c>
      <c r="I55" s="439">
        <v>0</v>
      </c>
      <c r="J55" s="441">
        <f t="shared" si="3"/>
        <v>0</v>
      </c>
      <c r="K55" s="314">
        <v>1</v>
      </c>
      <c r="W55" s="313"/>
      <c r="Y55" s="313"/>
      <c r="Z55" s="313"/>
    </row>
    <row r="56" spans="2:26" s="104" customFormat="1" ht="16.5" customHeight="1">
      <c r="B56" s="108"/>
      <c r="C56" s="327">
        <f t="shared" si="2"/>
        <v>204</v>
      </c>
      <c r="D56" s="319"/>
      <c r="E56" s="318"/>
      <c r="F56" s="317" t="s">
        <v>104</v>
      </c>
      <c r="G56" s="316" t="s">
        <v>44</v>
      </c>
      <c r="H56" s="315">
        <v>1</v>
      </c>
      <c r="I56" s="439">
        <v>0</v>
      </c>
      <c r="J56" s="441">
        <f t="shared" si="3"/>
        <v>0</v>
      </c>
      <c r="K56" s="314">
        <v>1</v>
      </c>
      <c r="W56" s="313"/>
      <c r="Y56" s="313"/>
      <c r="Z56" s="313"/>
    </row>
    <row r="57" spans="2:26" s="104" customFormat="1" ht="16.5" customHeight="1">
      <c r="B57" s="108"/>
      <c r="C57" s="425">
        <f t="shared" si="2"/>
        <v>205</v>
      </c>
      <c r="D57" s="426"/>
      <c r="E57" s="427"/>
      <c r="F57" s="431" t="s">
        <v>733</v>
      </c>
      <c r="G57" s="429" t="s">
        <v>44</v>
      </c>
      <c r="H57" s="430">
        <v>1</v>
      </c>
      <c r="I57" s="440">
        <v>0</v>
      </c>
      <c r="J57" s="442">
        <f t="shared" si="3"/>
        <v>0</v>
      </c>
      <c r="K57" s="432">
        <v>1</v>
      </c>
      <c r="W57" s="313"/>
      <c r="Y57" s="313"/>
      <c r="Z57" s="313"/>
    </row>
    <row r="58" spans="2:26" s="104" customFormat="1" ht="16.5" customHeight="1">
      <c r="B58" s="108"/>
      <c r="C58" s="327">
        <f t="shared" si="2"/>
        <v>206</v>
      </c>
      <c r="D58" s="319"/>
      <c r="E58" s="318"/>
      <c r="F58" s="317" t="s">
        <v>105</v>
      </c>
      <c r="G58" s="316" t="s">
        <v>44</v>
      </c>
      <c r="H58" s="315">
        <v>1</v>
      </c>
      <c r="I58" s="439">
        <v>0</v>
      </c>
      <c r="J58" s="441">
        <f t="shared" si="3"/>
        <v>0</v>
      </c>
      <c r="K58" s="314">
        <v>1</v>
      </c>
      <c r="W58" s="313"/>
      <c r="Y58" s="313"/>
      <c r="Z58" s="313"/>
    </row>
    <row r="59" spans="2:26" s="104" customFormat="1" ht="16.5" hidden="1" customHeight="1">
      <c r="B59" s="108"/>
      <c r="C59" s="327" t="s">
        <v>84</v>
      </c>
      <c r="D59" s="319"/>
      <c r="E59" s="318"/>
      <c r="F59" s="317"/>
      <c r="G59" s="316"/>
      <c r="H59" s="315"/>
      <c r="I59" s="315"/>
      <c r="J59" s="315"/>
      <c r="K59" s="314" t="s">
        <v>84</v>
      </c>
      <c r="W59" s="313"/>
      <c r="Y59" s="313"/>
      <c r="Z59" s="313"/>
    </row>
    <row r="60" spans="2:26" s="104" customFormat="1" ht="16.5" hidden="1" customHeight="1">
      <c r="B60" s="108"/>
      <c r="C60" s="327" t="s">
        <v>84</v>
      </c>
      <c r="D60" s="319"/>
      <c r="E60" s="318"/>
      <c r="F60" s="333" t="s">
        <v>106</v>
      </c>
      <c r="G60" s="316"/>
      <c r="H60" s="315"/>
      <c r="I60" s="315"/>
      <c r="J60" s="315"/>
      <c r="K60" s="314" t="s">
        <v>84</v>
      </c>
      <c r="W60" s="313"/>
      <c r="Y60" s="313"/>
      <c r="Z60" s="313"/>
    </row>
    <row r="61" spans="2:26" s="104" customFormat="1" ht="27" hidden="1" customHeight="1">
      <c r="B61" s="108"/>
      <c r="C61" s="327">
        <v>250</v>
      </c>
      <c r="D61" s="319"/>
      <c r="E61" s="341"/>
      <c r="F61" s="317" t="s">
        <v>107</v>
      </c>
      <c r="G61" s="340" t="s">
        <v>44</v>
      </c>
      <c r="H61" s="315">
        <v>20</v>
      </c>
      <c r="I61" s="344" t="s">
        <v>108</v>
      </c>
      <c r="J61" s="315"/>
      <c r="K61" s="343">
        <v>2</v>
      </c>
      <c r="W61" s="313"/>
      <c r="Y61" s="313"/>
      <c r="Z61" s="313"/>
    </row>
    <row r="62" spans="2:26" s="104" customFormat="1" ht="28.5" customHeight="1">
      <c r="B62" s="108"/>
      <c r="C62" s="327">
        <f>C61+1</f>
        <v>251</v>
      </c>
      <c r="D62" s="319"/>
      <c r="E62" s="318"/>
      <c r="F62" s="317" t="s">
        <v>109</v>
      </c>
      <c r="G62" s="316" t="s">
        <v>44</v>
      </c>
      <c r="H62" s="315">
        <v>24</v>
      </c>
      <c r="I62" s="344" t="s">
        <v>108</v>
      </c>
      <c r="J62" s="439"/>
      <c r="K62" s="343">
        <v>1</v>
      </c>
      <c r="W62" s="313"/>
      <c r="Y62" s="313"/>
      <c r="Z62" s="313"/>
    </row>
    <row r="63" spans="2:26" s="104" customFormat="1" ht="14.25" hidden="1" customHeight="1">
      <c r="B63" s="108"/>
      <c r="C63" s="327" t="s">
        <v>84</v>
      </c>
      <c r="D63" s="319"/>
      <c r="E63" s="318"/>
      <c r="F63" s="317"/>
      <c r="G63" s="316"/>
      <c r="H63" s="315"/>
      <c r="I63" s="315"/>
      <c r="J63" s="315"/>
      <c r="K63" s="314" t="s">
        <v>84</v>
      </c>
      <c r="W63" s="313"/>
      <c r="Y63" s="313"/>
      <c r="Z63" s="313"/>
    </row>
    <row r="64" spans="2:26" s="104" customFormat="1" ht="16.5" hidden="1" customHeight="1">
      <c r="B64" s="108"/>
      <c r="C64" s="327" t="s">
        <v>84</v>
      </c>
      <c r="D64" s="319"/>
      <c r="E64" s="318"/>
      <c r="F64" s="333" t="s">
        <v>110</v>
      </c>
      <c r="G64" s="316"/>
      <c r="H64" s="315"/>
      <c r="I64" s="315"/>
      <c r="J64" s="315"/>
      <c r="K64" s="314" t="s">
        <v>84</v>
      </c>
      <c r="W64" s="313"/>
      <c r="Y64" s="313"/>
      <c r="Z64" s="313"/>
    </row>
    <row r="65" spans="2:26" s="104" customFormat="1" ht="15.75" customHeight="1">
      <c r="B65" s="108"/>
      <c r="C65" s="327">
        <v>300</v>
      </c>
      <c r="D65" s="319"/>
      <c r="E65" s="318"/>
      <c r="F65" s="317" t="s">
        <v>715</v>
      </c>
      <c r="G65" s="316" t="s">
        <v>44</v>
      </c>
      <c r="H65" s="315">
        <v>1</v>
      </c>
      <c r="I65" s="439">
        <v>0</v>
      </c>
      <c r="J65" s="443">
        <f>PRODUCT(H65:I65)</f>
        <v>0</v>
      </c>
      <c r="K65" s="314">
        <v>1</v>
      </c>
      <c r="W65" s="313"/>
      <c r="Y65" s="313"/>
      <c r="Z65" s="313"/>
    </row>
    <row r="66" spans="2:26" s="104" customFormat="1" ht="15.75" hidden="1" customHeight="1">
      <c r="B66" s="108"/>
      <c r="C66" s="327">
        <f>C65+1</f>
        <v>301</v>
      </c>
      <c r="D66" s="319"/>
      <c r="E66" s="318"/>
      <c r="F66" s="317" t="s">
        <v>111</v>
      </c>
      <c r="G66" s="316" t="s">
        <v>44</v>
      </c>
      <c r="H66" s="315">
        <v>2</v>
      </c>
      <c r="I66" s="315"/>
      <c r="J66" s="320"/>
      <c r="K66" s="314">
        <v>2</v>
      </c>
      <c r="W66" s="313"/>
      <c r="Y66" s="313"/>
      <c r="Z66" s="313"/>
    </row>
    <row r="67" spans="2:26" s="104" customFormat="1" ht="15.75" customHeight="1">
      <c r="B67" s="108"/>
      <c r="C67" s="327">
        <f>C66+1</f>
        <v>302</v>
      </c>
      <c r="D67" s="319"/>
      <c r="E67" s="318"/>
      <c r="F67" s="317" t="s">
        <v>714</v>
      </c>
      <c r="G67" s="316" t="s">
        <v>44</v>
      </c>
      <c r="H67" s="315">
        <v>1</v>
      </c>
      <c r="I67" s="439">
        <v>0</v>
      </c>
      <c r="J67" s="443">
        <f>PRODUCT(H67:I67)</f>
        <v>0</v>
      </c>
      <c r="K67" s="314">
        <v>1</v>
      </c>
      <c r="W67" s="313"/>
      <c r="Y67" s="313"/>
      <c r="Z67" s="313"/>
    </row>
    <row r="68" spans="2:26" s="104" customFormat="1" ht="15.75" hidden="1" customHeight="1">
      <c r="B68" s="108"/>
      <c r="C68" s="327">
        <f>C67+1</f>
        <v>303</v>
      </c>
      <c r="D68" s="319"/>
      <c r="E68" s="318"/>
      <c r="F68" s="317" t="s">
        <v>112</v>
      </c>
      <c r="G68" s="316" t="s">
        <v>44</v>
      </c>
      <c r="H68" s="315">
        <v>1</v>
      </c>
      <c r="I68" s="315"/>
      <c r="J68" s="320"/>
      <c r="K68" s="314">
        <v>2</v>
      </c>
      <c r="W68" s="313"/>
      <c r="Y68" s="313"/>
      <c r="Z68" s="313"/>
    </row>
    <row r="69" spans="2:26" s="104" customFormat="1" ht="15" hidden="1" customHeight="1">
      <c r="B69" s="108"/>
      <c r="C69" s="327" t="s">
        <v>84</v>
      </c>
      <c r="D69" s="319"/>
      <c r="E69" s="318"/>
      <c r="F69" s="317"/>
      <c r="G69" s="316"/>
      <c r="H69" s="315"/>
      <c r="I69" s="315"/>
      <c r="J69" s="320"/>
      <c r="K69" s="314" t="s">
        <v>84</v>
      </c>
      <c r="W69" s="313"/>
      <c r="Y69" s="313"/>
      <c r="Z69" s="313"/>
    </row>
    <row r="70" spans="2:26" s="104" customFormat="1" ht="14.25" hidden="1">
      <c r="B70" s="108"/>
      <c r="C70" s="327" t="s">
        <v>84</v>
      </c>
      <c r="D70" s="319"/>
      <c r="E70" s="318"/>
      <c r="F70" s="333" t="s">
        <v>113</v>
      </c>
      <c r="G70" s="316"/>
      <c r="H70" s="315"/>
      <c r="I70" s="315"/>
      <c r="J70" s="320"/>
      <c r="K70" s="314" t="s">
        <v>84</v>
      </c>
      <c r="W70" s="313"/>
      <c r="Y70" s="313"/>
      <c r="Z70" s="313"/>
    </row>
    <row r="71" spans="2:26" s="104" customFormat="1" ht="31.5" customHeight="1">
      <c r="B71" s="108"/>
      <c r="C71" s="327">
        <v>400</v>
      </c>
      <c r="D71" s="319"/>
      <c r="E71" s="318"/>
      <c r="F71" s="317" t="s">
        <v>114</v>
      </c>
      <c r="G71" s="316" t="s">
        <v>39</v>
      </c>
      <c r="H71" s="315">
        <v>20</v>
      </c>
      <c r="I71" s="439">
        <v>0</v>
      </c>
      <c r="J71" s="443">
        <f>PRODUCT(H71:I71)</f>
        <v>0</v>
      </c>
      <c r="K71" s="314">
        <v>1</v>
      </c>
      <c r="W71" s="313"/>
      <c r="Y71" s="313"/>
      <c r="Z71" s="313"/>
    </row>
    <row r="72" spans="2:26" s="104" customFormat="1" ht="30" customHeight="1">
      <c r="B72" s="108"/>
      <c r="C72" s="327">
        <f t="shared" ref="C72:C80" si="4">C71+1</f>
        <v>401</v>
      </c>
      <c r="D72" s="319"/>
      <c r="E72" s="318"/>
      <c r="F72" s="317" t="s">
        <v>115</v>
      </c>
      <c r="G72" s="316" t="s">
        <v>39</v>
      </c>
      <c r="H72" s="315">
        <v>30</v>
      </c>
      <c r="I72" s="439">
        <v>0</v>
      </c>
      <c r="J72" s="443">
        <f>PRODUCT(H72:I72)</f>
        <v>0</v>
      </c>
      <c r="K72" s="314">
        <v>1</v>
      </c>
      <c r="W72" s="313"/>
      <c r="Y72" s="313"/>
      <c r="Z72" s="313"/>
    </row>
    <row r="73" spans="2:26" s="104" customFormat="1" ht="30.75" hidden="1" customHeight="1">
      <c r="B73" s="108"/>
      <c r="C73" s="327">
        <f t="shared" si="4"/>
        <v>402</v>
      </c>
      <c r="D73" s="319"/>
      <c r="E73" s="318"/>
      <c r="F73" s="317" t="s">
        <v>116</v>
      </c>
      <c r="G73" s="316" t="s">
        <v>39</v>
      </c>
      <c r="H73" s="315">
        <v>107</v>
      </c>
      <c r="I73" s="315"/>
      <c r="J73" s="320"/>
      <c r="K73" s="314">
        <v>0</v>
      </c>
      <c r="W73" s="313"/>
      <c r="Y73" s="313"/>
      <c r="Z73" s="313"/>
    </row>
    <row r="74" spans="2:26" s="104" customFormat="1" ht="34.5" hidden="1" customHeight="1">
      <c r="B74" s="108"/>
      <c r="C74" s="327">
        <f t="shared" si="4"/>
        <v>403</v>
      </c>
      <c r="D74" s="319"/>
      <c r="E74" s="318"/>
      <c r="F74" s="317" t="s">
        <v>117</v>
      </c>
      <c r="G74" s="316" t="s">
        <v>39</v>
      </c>
      <c r="H74" s="315">
        <v>26</v>
      </c>
      <c r="I74" s="315"/>
      <c r="J74" s="320"/>
      <c r="K74" s="314">
        <v>0</v>
      </c>
      <c r="W74" s="313"/>
      <c r="Y74" s="313"/>
      <c r="Z74" s="313"/>
    </row>
    <row r="75" spans="2:26" s="104" customFormat="1" ht="27.75" customHeight="1">
      <c r="B75" s="108"/>
      <c r="C75" s="327">
        <f t="shared" si="4"/>
        <v>404</v>
      </c>
      <c r="D75" s="319"/>
      <c r="E75" s="318"/>
      <c r="F75" s="317" t="s">
        <v>118</v>
      </c>
      <c r="G75" s="316" t="s">
        <v>39</v>
      </c>
      <c r="H75" s="315">
        <v>50</v>
      </c>
      <c r="I75" s="439">
        <v>0</v>
      </c>
      <c r="J75" s="443">
        <f>PRODUCT(H75:I75)</f>
        <v>0</v>
      </c>
      <c r="K75" s="314">
        <v>1</v>
      </c>
      <c r="W75" s="313"/>
      <c r="Y75" s="313"/>
      <c r="Z75" s="313"/>
    </row>
    <row r="76" spans="2:26" s="104" customFormat="1" ht="34.5" hidden="1" customHeight="1">
      <c r="B76" s="108"/>
      <c r="C76" s="327">
        <f t="shared" si="4"/>
        <v>405</v>
      </c>
      <c r="D76" s="319"/>
      <c r="E76" s="318"/>
      <c r="F76" s="317" t="s">
        <v>119</v>
      </c>
      <c r="G76" s="316" t="s">
        <v>44</v>
      </c>
      <c r="H76" s="315">
        <v>2</v>
      </c>
      <c r="I76" s="315"/>
      <c r="J76" s="320"/>
      <c r="K76" s="314">
        <v>0</v>
      </c>
      <c r="W76" s="313"/>
      <c r="Y76" s="313"/>
      <c r="Z76" s="313"/>
    </row>
    <row r="77" spans="2:26" s="104" customFormat="1" ht="30.75" hidden="1" customHeight="1">
      <c r="B77" s="108"/>
      <c r="C77" s="327">
        <f t="shared" si="4"/>
        <v>406</v>
      </c>
      <c r="D77" s="319"/>
      <c r="E77" s="318"/>
      <c r="F77" s="317" t="s">
        <v>120</v>
      </c>
      <c r="G77" s="316" t="s">
        <v>44</v>
      </c>
      <c r="H77" s="315">
        <v>2</v>
      </c>
      <c r="I77" s="315"/>
      <c r="J77" s="320"/>
      <c r="K77" s="314">
        <v>0</v>
      </c>
      <c r="W77" s="313"/>
      <c r="Y77" s="313"/>
      <c r="Z77" s="313"/>
    </row>
    <row r="78" spans="2:26" s="104" customFormat="1" ht="30" hidden="1" customHeight="1">
      <c r="B78" s="108"/>
      <c r="C78" s="327">
        <f t="shared" si="4"/>
        <v>407</v>
      </c>
      <c r="D78" s="319"/>
      <c r="E78" s="318"/>
      <c r="F78" s="317" t="s">
        <v>121</v>
      </c>
      <c r="G78" s="316" t="s">
        <v>44</v>
      </c>
      <c r="H78" s="315">
        <v>1</v>
      </c>
      <c r="I78" s="315"/>
      <c r="J78" s="320"/>
      <c r="K78" s="314">
        <v>0</v>
      </c>
      <c r="W78" s="313"/>
      <c r="Y78" s="313"/>
      <c r="Z78" s="313"/>
    </row>
    <row r="79" spans="2:26" s="104" customFormat="1" ht="29.25" customHeight="1">
      <c r="B79" s="108"/>
      <c r="C79" s="327">
        <f t="shared" si="4"/>
        <v>408</v>
      </c>
      <c r="D79" s="319"/>
      <c r="E79" s="318"/>
      <c r="F79" s="317" t="s">
        <v>122</v>
      </c>
      <c r="G79" s="316" t="s">
        <v>44</v>
      </c>
      <c r="H79" s="315">
        <v>2</v>
      </c>
      <c r="I79" s="439">
        <v>0</v>
      </c>
      <c r="J79" s="443">
        <f>PRODUCT(H79:I79)</f>
        <v>0</v>
      </c>
      <c r="K79" s="314">
        <v>1</v>
      </c>
      <c r="W79" s="313"/>
      <c r="Y79" s="313"/>
      <c r="Z79" s="313"/>
    </row>
    <row r="80" spans="2:26" s="104" customFormat="1" ht="30.75" customHeight="1">
      <c r="B80" s="108"/>
      <c r="C80" s="327">
        <f t="shared" si="4"/>
        <v>409</v>
      </c>
      <c r="D80" s="319"/>
      <c r="E80" s="318"/>
      <c r="F80" s="317" t="s">
        <v>123</v>
      </c>
      <c r="G80" s="316" t="s">
        <v>44</v>
      </c>
      <c r="H80" s="315">
        <v>1</v>
      </c>
      <c r="I80" s="439">
        <v>0</v>
      </c>
      <c r="J80" s="443">
        <f>PRODUCT(H80:I80)</f>
        <v>0</v>
      </c>
      <c r="K80" s="314">
        <v>1</v>
      </c>
      <c r="W80" s="313"/>
      <c r="Y80" s="313"/>
      <c r="Z80" s="313"/>
    </row>
    <row r="81" spans="2:26" s="104" customFormat="1" ht="15" hidden="1" customHeight="1">
      <c r="B81" s="108"/>
      <c r="C81" s="327" t="s">
        <v>84</v>
      </c>
      <c r="D81" s="319"/>
      <c r="E81" s="318"/>
      <c r="F81" s="317"/>
      <c r="G81" s="316"/>
      <c r="H81" s="315"/>
      <c r="I81" s="315"/>
      <c r="J81" s="320"/>
      <c r="K81" s="314" t="s">
        <v>84</v>
      </c>
      <c r="W81" s="313"/>
      <c r="Y81" s="313"/>
      <c r="Z81" s="313"/>
    </row>
    <row r="82" spans="2:26" s="104" customFormat="1" ht="18" hidden="1" customHeight="1">
      <c r="B82" s="108"/>
      <c r="C82" s="327" t="s">
        <v>84</v>
      </c>
      <c r="D82" s="319"/>
      <c r="E82" s="318"/>
      <c r="F82" s="333" t="s">
        <v>124</v>
      </c>
      <c r="G82" s="316"/>
      <c r="H82" s="315"/>
      <c r="I82" s="315"/>
      <c r="J82" s="320"/>
      <c r="K82" s="314" t="s">
        <v>84</v>
      </c>
      <c r="W82" s="313"/>
      <c r="Y82" s="313"/>
      <c r="Z82" s="313"/>
    </row>
    <row r="83" spans="2:26" s="104" customFormat="1" ht="16.5" hidden="1" customHeight="1">
      <c r="B83" s="108"/>
      <c r="C83" s="327">
        <v>500</v>
      </c>
      <c r="D83" s="319"/>
      <c r="E83" s="318"/>
      <c r="F83" s="317" t="s">
        <v>125</v>
      </c>
      <c r="G83" s="316" t="s">
        <v>44</v>
      </c>
      <c r="H83" s="315">
        <v>1</v>
      </c>
      <c r="I83" s="315"/>
      <c r="J83" s="320"/>
      <c r="K83" s="314">
        <v>0</v>
      </c>
      <c r="W83" s="313"/>
      <c r="Y83" s="313"/>
      <c r="Z83" s="313"/>
    </row>
    <row r="84" spans="2:26" s="104" customFormat="1" ht="16.5" customHeight="1">
      <c r="B84" s="108"/>
      <c r="C84" s="327">
        <f t="shared" ref="C84:C90" si="5">C83+1</f>
        <v>501</v>
      </c>
      <c r="D84" s="319"/>
      <c r="E84" s="318"/>
      <c r="F84" s="317" t="s">
        <v>126</v>
      </c>
      <c r="G84" s="316" t="s">
        <v>44</v>
      </c>
      <c r="H84" s="315">
        <v>1</v>
      </c>
      <c r="I84" s="439">
        <v>0</v>
      </c>
      <c r="J84" s="443">
        <f>PRODUCT(H84:I84)</f>
        <v>0</v>
      </c>
      <c r="K84" s="314">
        <v>1</v>
      </c>
      <c r="W84" s="313"/>
      <c r="Y84" s="313"/>
      <c r="Z84" s="313"/>
    </row>
    <row r="85" spans="2:26" s="104" customFormat="1" ht="16.5" customHeight="1">
      <c r="B85" s="108"/>
      <c r="C85" s="327">
        <f t="shared" si="5"/>
        <v>502</v>
      </c>
      <c r="D85" s="319"/>
      <c r="E85" s="318"/>
      <c r="F85" s="317" t="s">
        <v>127</v>
      </c>
      <c r="G85" s="316" t="s">
        <v>44</v>
      </c>
      <c r="H85" s="315">
        <v>1</v>
      </c>
      <c r="I85" s="439">
        <v>0</v>
      </c>
      <c r="J85" s="443">
        <f>PRODUCT(H85:I85)</f>
        <v>0</v>
      </c>
      <c r="K85" s="314">
        <v>1</v>
      </c>
      <c r="W85" s="313"/>
      <c r="Y85" s="313"/>
      <c r="Z85" s="313"/>
    </row>
    <row r="86" spans="2:26" s="104" customFormat="1" ht="16.5" hidden="1" customHeight="1">
      <c r="B86" s="108"/>
      <c r="C86" s="327">
        <f t="shared" si="5"/>
        <v>503</v>
      </c>
      <c r="D86" s="319"/>
      <c r="E86" s="318"/>
      <c r="F86" s="317" t="s">
        <v>128</v>
      </c>
      <c r="G86" s="316" t="s">
        <v>44</v>
      </c>
      <c r="H86" s="315">
        <v>10</v>
      </c>
      <c r="I86" s="315"/>
      <c r="J86" s="320"/>
      <c r="K86" s="314">
        <v>0</v>
      </c>
      <c r="W86" s="313"/>
      <c r="Y86" s="313"/>
      <c r="Z86" s="313"/>
    </row>
    <row r="87" spans="2:26" s="104" customFormat="1" ht="16.5" hidden="1" customHeight="1">
      <c r="B87" s="108"/>
      <c r="C87" s="327">
        <f t="shared" si="5"/>
        <v>504</v>
      </c>
      <c r="D87" s="319"/>
      <c r="E87" s="318"/>
      <c r="F87" s="317" t="s">
        <v>129</v>
      </c>
      <c r="G87" s="316" t="s">
        <v>44</v>
      </c>
      <c r="H87" s="315">
        <v>1</v>
      </c>
      <c r="I87" s="315"/>
      <c r="J87" s="320"/>
      <c r="K87" s="314">
        <v>0</v>
      </c>
      <c r="W87" s="313"/>
      <c r="Y87" s="313"/>
      <c r="Z87" s="313"/>
    </row>
    <row r="88" spans="2:26" s="104" customFormat="1" ht="18" hidden="1" customHeight="1">
      <c r="B88" s="108"/>
      <c r="C88" s="327">
        <f t="shared" si="5"/>
        <v>505</v>
      </c>
      <c r="D88" s="319"/>
      <c r="E88" s="318"/>
      <c r="F88" s="317" t="s">
        <v>130</v>
      </c>
      <c r="G88" s="316" t="s">
        <v>44</v>
      </c>
      <c r="H88" s="315">
        <v>10</v>
      </c>
      <c r="I88" s="315"/>
      <c r="J88" s="320"/>
      <c r="K88" s="314">
        <v>0</v>
      </c>
      <c r="W88" s="313"/>
      <c r="Y88" s="313"/>
      <c r="Z88" s="313"/>
    </row>
    <row r="89" spans="2:26" s="104" customFormat="1" ht="32.25" customHeight="1">
      <c r="B89" s="108"/>
      <c r="C89" s="327">
        <f t="shared" si="5"/>
        <v>506</v>
      </c>
      <c r="D89" s="319"/>
      <c r="E89" s="318"/>
      <c r="F89" s="342" t="s">
        <v>131</v>
      </c>
      <c r="G89" s="316" t="s">
        <v>44</v>
      </c>
      <c r="H89" s="315">
        <v>1</v>
      </c>
      <c r="I89" s="439">
        <v>0</v>
      </c>
      <c r="J89" s="443">
        <f>PRODUCT(H89:I89)</f>
        <v>0</v>
      </c>
      <c r="K89" s="314">
        <v>1</v>
      </c>
      <c r="W89" s="313"/>
      <c r="Y89" s="313"/>
      <c r="Z89" s="313"/>
    </row>
    <row r="90" spans="2:26" s="104" customFormat="1" ht="16.5" customHeight="1">
      <c r="B90" s="108"/>
      <c r="C90" s="327">
        <f t="shared" si="5"/>
        <v>507</v>
      </c>
      <c r="D90" s="319"/>
      <c r="E90" s="318"/>
      <c r="F90" s="317" t="s">
        <v>132</v>
      </c>
      <c r="G90" s="316" t="s">
        <v>44</v>
      </c>
      <c r="H90" s="315">
        <v>100</v>
      </c>
      <c r="I90" s="439">
        <v>0</v>
      </c>
      <c r="J90" s="443">
        <f>PRODUCT(H90:I90)</f>
        <v>0</v>
      </c>
      <c r="K90" s="314">
        <v>1</v>
      </c>
      <c r="W90" s="313"/>
      <c r="Y90" s="313"/>
      <c r="Z90" s="313"/>
    </row>
    <row r="91" spans="2:26" s="104" customFormat="1" ht="17.25" hidden="1" customHeight="1">
      <c r="B91" s="108"/>
      <c r="C91" s="327" t="s">
        <v>84</v>
      </c>
      <c r="D91" s="319"/>
      <c r="E91" s="318"/>
      <c r="F91" s="317"/>
      <c r="G91" s="316"/>
      <c r="H91" s="315"/>
      <c r="I91" s="315"/>
      <c r="J91" s="320"/>
      <c r="K91" s="314" t="s">
        <v>84</v>
      </c>
      <c r="W91" s="313"/>
      <c r="Y91" s="313"/>
      <c r="Z91" s="313"/>
    </row>
    <row r="92" spans="2:26" s="104" customFormat="1" ht="17.25" hidden="1" customHeight="1">
      <c r="B92" s="108"/>
      <c r="C92" s="327" t="s">
        <v>84</v>
      </c>
      <c r="D92" s="319"/>
      <c r="E92" s="318"/>
      <c r="F92" s="333" t="s">
        <v>133</v>
      </c>
      <c r="G92" s="316"/>
      <c r="H92" s="315"/>
      <c r="I92" s="315"/>
      <c r="J92" s="320"/>
      <c r="K92" s="314" t="s">
        <v>84</v>
      </c>
      <c r="W92" s="313"/>
      <c r="Y92" s="313"/>
      <c r="Z92" s="313"/>
    </row>
    <row r="93" spans="2:26" s="104" customFormat="1" ht="30" hidden="1" customHeight="1">
      <c r="B93" s="108"/>
      <c r="C93" s="327">
        <v>600</v>
      </c>
      <c r="D93" s="319"/>
      <c r="E93" s="318"/>
      <c r="F93" s="317" t="s">
        <v>134</v>
      </c>
      <c r="G93" s="316" t="s">
        <v>44</v>
      </c>
      <c r="H93" s="315">
        <v>18</v>
      </c>
      <c r="I93" s="315"/>
      <c r="J93" s="320"/>
      <c r="K93" s="314">
        <v>0</v>
      </c>
      <c r="W93" s="313"/>
      <c r="Y93" s="313"/>
      <c r="Z93" s="313"/>
    </row>
    <row r="94" spans="2:26" s="104" customFormat="1" ht="28.5" hidden="1" customHeight="1">
      <c r="B94" s="108"/>
      <c r="C94" s="327">
        <f>C93+1</f>
        <v>601</v>
      </c>
      <c r="D94" s="319"/>
      <c r="E94" s="318"/>
      <c r="F94" s="317" t="s">
        <v>135</v>
      </c>
      <c r="G94" s="316" t="s">
        <v>44</v>
      </c>
      <c r="H94" s="315">
        <v>4</v>
      </c>
      <c r="I94" s="315"/>
      <c r="J94" s="320"/>
      <c r="K94" s="314">
        <v>0</v>
      </c>
      <c r="W94" s="313"/>
      <c r="Y94" s="313"/>
      <c r="Z94" s="313"/>
    </row>
    <row r="95" spans="2:26" s="104" customFormat="1" ht="21.75" hidden="1" customHeight="1">
      <c r="B95" s="108"/>
      <c r="C95" s="327">
        <f>C94+1</f>
        <v>602</v>
      </c>
      <c r="D95" s="319"/>
      <c r="E95" s="318"/>
      <c r="F95" s="317" t="s">
        <v>136</v>
      </c>
      <c r="G95" s="316" t="s">
        <v>44</v>
      </c>
      <c r="H95" s="315">
        <v>8</v>
      </c>
      <c r="I95" s="315"/>
      <c r="J95" s="320"/>
      <c r="K95" s="314">
        <v>0</v>
      </c>
      <c r="W95" s="313"/>
      <c r="Y95" s="313"/>
      <c r="Z95" s="313"/>
    </row>
    <row r="96" spans="2:26" s="104" customFormat="1" ht="17.25" hidden="1" customHeight="1">
      <c r="B96" s="108"/>
      <c r="C96" s="327" t="s">
        <v>84</v>
      </c>
      <c r="D96" s="319"/>
      <c r="E96" s="318"/>
      <c r="F96" s="317"/>
      <c r="G96" s="316"/>
      <c r="H96" s="315"/>
      <c r="I96" s="315"/>
      <c r="J96" s="320"/>
      <c r="K96" s="314" t="s">
        <v>84</v>
      </c>
      <c r="W96" s="313"/>
      <c r="Y96" s="313"/>
      <c r="Z96" s="313"/>
    </row>
    <row r="97" spans="1:26" s="104" customFormat="1" ht="17.25" hidden="1" customHeight="1">
      <c r="B97" s="108"/>
      <c r="C97" s="327" t="s">
        <v>84</v>
      </c>
      <c r="D97" s="319"/>
      <c r="E97" s="318"/>
      <c r="F97" s="333" t="s">
        <v>137</v>
      </c>
      <c r="G97" s="316"/>
      <c r="H97" s="315"/>
      <c r="I97" s="315"/>
      <c r="J97" s="320"/>
      <c r="K97" s="314" t="s">
        <v>84</v>
      </c>
      <c r="W97" s="313"/>
      <c r="Y97" s="313"/>
      <c r="Z97" s="313"/>
    </row>
    <row r="98" spans="1:26" s="104" customFormat="1" ht="16.5" hidden="1" customHeight="1">
      <c r="B98" s="108"/>
      <c r="C98" s="327">
        <v>700</v>
      </c>
      <c r="D98" s="319"/>
      <c r="E98" s="341"/>
      <c r="F98" s="317" t="s">
        <v>138</v>
      </c>
      <c r="G98" s="340" t="s">
        <v>39</v>
      </c>
      <c r="H98" s="315">
        <v>3050</v>
      </c>
      <c r="I98" s="315"/>
      <c r="J98" s="320"/>
      <c r="K98" s="314">
        <v>0</v>
      </c>
      <c r="W98" s="313"/>
      <c r="Y98" s="313"/>
      <c r="Z98" s="313"/>
    </row>
    <row r="99" spans="1:26" s="104" customFormat="1" ht="16.5" customHeight="1">
      <c r="B99" s="108"/>
      <c r="C99" s="327">
        <f t="shared" ref="C99:C115" si="6">C98+1</f>
        <v>701</v>
      </c>
      <c r="D99" s="319"/>
      <c r="E99" s="341"/>
      <c r="F99" s="579" t="s">
        <v>882</v>
      </c>
      <c r="G99" s="340" t="s">
        <v>39</v>
      </c>
      <c r="H99" s="315">
        <v>900</v>
      </c>
      <c r="I99" s="439">
        <v>0</v>
      </c>
      <c r="J99" s="443">
        <f>PRODUCT(H99:I99)</f>
        <v>0</v>
      </c>
      <c r="K99" s="314">
        <v>1</v>
      </c>
      <c r="W99" s="313"/>
      <c r="Y99" s="313"/>
      <c r="Z99" s="313"/>
    </row>
    <row r="100" spans="1:26" s="104" customFormat="1" ht="16.5" customHeight="1">
      <c r="B100" s="108"/>
      <c r="C100" s="327">
        <f t="shared" si="6"/>
        <v>702</v>
      </c>
      <c r="D100" s="319"/>
      <c r="E100" s="341"/>
      <c r="F100" s="317" t="s">
        <v>139</v>
      </c>
      <c r="G100" s="340" t="s">
        <v>39</v>
      </c>
      <c r="H100" s="315">
        <f>16*10</f>
        <v>160</v>
      </c>
      <c r="I100" s="439">
        <v>0</v>
      </c>
      <c r="J100" s="443">
        <f>PRODUCT(H100:I100)</f>
        <v>0</v>
      </c>
      <c r="K100" s="314">
        <v>1</v>
      </c>
      <c r="W100" s="313"/>
      <c r="Y100" s="313"/>
      <c r="Z100" s="313"/>
    </row>
    <row r="101" spans="1:26" s="104" customFormat="1" ht="16.5" customHeight="1">
      <c r="B101" s="108"/>
      <c r="C101" s="327">
        <f t="shared" si="6"/>
        <v>703</v>
      </c>
      <c r="D101" s="319"/>
      <c r="E101" s="318"/>
      <c r="F101" s="317" t="s">
        <v>140</v>
      </c>
      <c r="G101" s="316" t="s">
        <v>39</v>
      </c>
      <c r="H101" s="315">
        <v>200</v>
      </c>
      <c r="I101" s="439">
        <v>0</v>
      </c>
      <c r="J101" s="443">
        <f>PRODUCT(H101:I101)</f>
        <v>0</v>
      </c>
      <c r="K101" s="314">
        <v>1</v>
      </c>
      <c r="W101" s="313"/>
      <c r="Y101" s="313"/>
      <c r="Z101" s="313"/>
    </row>
    <row r="102" spans="1:26" s="104" customFormat="1" ht="16.5" customHeight="1">
      <c r="B102" s="108"/>
      <c r="C102" s="327">
        <f t="shared" si="6"/>
        <v>704</v>
      </c>
      <c r="D102" s="319"/>
      <c r="E102" s="318"/>
      <c r="F102" s="317" t="s">
        <v>141</v>
      </c>
      <c r="G102" s="316" t="s">
        <v>39</v>
      </c>
      <c r="H102" s="315">
        <v>100</v>
      </c>
      <c r="I102" s="439">
        <v>0</v>
      </c>
      <c r="J102" s="443">
        <f>PRODUCT(H102:I102)</f>
        <v>0</v>
      </c>
      <c r="K102" s="314">
        <v>1</v>
      </c>
      <c r="W102" s="313"/>
      <c r="Y102" s="313"/>
      <c r="Z102" s="313"/>
    </row>
    <row r="103" spans="1:26" s="104" customFormat="1" ht="16.5" customHeight="1">
      <c r="B103" s="108"/>
      <c r="C103" s="327">
        <f t="shared" si="6"/>
        <v>705</v>
      </c>
      <c r="D103" s="319"/>
      <c r="E103" s="318"/>
      <c r="F103" s="317" t="s">
        <v>142</v>
      </c>
      <c r="G103" s="316" t="s">
        <v>39</v>
      </c>
      <c r="H103" s="315">
        <v>15</v>
      </c>
      <c r="I103" s="439">
        <v>0</v>
      </c>
      <c r="J103" s="443">
        <f>PRODUCT(H103:I103)</f>
        <v>0</v>
      </c>
      <c r="K103" s="314">
        <v>1</v>
      </c>
      <c r="W103" s="313"/>
      <c r="Y103" s="313"/>
      <c r="Z103" s="313"/>
    </row>
    <row r="104" spans="1:26" s="104" customFormat="1" ht="16.5" hidden="1" customHeight="1">
      <c r="B104" s="108"/>
      <c r="C104" s="327">
        <f t="shared" si="6"/>
        <v>706</v>
      </c>
      <c r="D104" s="319"/>
      <c r="E104" s="318"/>
      <c r="F104" s="317" t="s">
        <v>143</v>
      </c>
      <c r="G104" s="316" t="s">
        <v>39</v>
      </c>
      <c r="H104" s="315">
        <v>200</v>
      </c>
      <c r="I104" s="315"/>
      <c r="J104" s="320"/>
      <c r="K104" s="314">
        <v>0</v>
      </c>
      <c r="W104" s="313"/>
      <c r="Y104" s="313"/>
      <c r="Z104" s="313"/>
    </row>
    <row r="105" spans="1:26" s="104" customFormat="1" ht="16.5" hidden="1" customHeight="1">
      <c r="B105" s="108"/>
      <c r="C105" s="327">
        <f t="shared" si="6"/>
        <v>707</v>
      </c>
      <c r="D105" s="319"/>
      <c r="E105" s="318"/>
      <c r="F105" s="317" t="s">
        <v>144</v>
      </c>
      <c r="G105" s="316" t="s">
        <v>39</v>
      </c>
      <c r="H105" s="315">
        <v>100</v>
      </c>
      <c r="I105" s="315"/>
      <c r="J105" s="320"/>
      <c r="K105" s="314">
        <v>0</v>
      </c>
      <c r="W105" s="313"/>
      <c r="Y105" s="313"/>
      <c r="Z105" s="313"/>
    </row>
    <row r="106" spans="1:26" s="104" customFormat="1" ht="16.5" customHeight="1">
      <c r="B106" s="108"/>
      <c r="C106" s="327">
        <f t="shared" si="6"/>
        <v>708</v>
      </c>
      <c r="D106" s="319"/>
      <c r="E106" s="318"/>
      <c r="F106" s="317" t="s">
        <v>145</v>
      </c>
      <c r="G106" s="316" t="s">
        <v>39</v>
      </c>
      <c r="H106" s="315">
        <v>150</v>
      </c>
      <c r="I106" s="439">
        <v>0</v>
      </c>
      <c r="J106" s="443">
        <f t="shared" ref="J106:J124" si="7">PRODUCT(H106:I106)</f>
        <v>0</v>
      </c>
      <c r="K106" s="314">
        <v>1</v>
      </c>
      <c r="W106" s="313"/>
      <c r="Y106" s="313"/>
      <c r="Z106" s="313"/>
    </row>
    <row r="107" spans="1:26" s="104" customFormat="1" ht="16.5" customHeight="1">
      <c r="B107" s="108"/>
      <c r="C107" s="327">
        <f t="shared" si="6"/>
        <v>709</v>
      </c>
      <c r="D107" s="319"/>
      <c r="E107" s="318"/>
      <c r="F107" s="317" t="s">
        <v>146</v>
      </c>
      <c r="G107" s="316" t="s">
        <v>39</v>
      </c>
      <c r="H107" s="315">
        <v>120</v>
      </c>
      <c r="I107" s="439">
        <v>0</v>
      </c>
      <c r="J107" s="443">
        <f t="shared" si="7"/>
        <v>0</v>
      </c>
      <c r="K107" s="314">
        <v>1</v>
      </c>
      <c r="W107" s="313"/>
      <c r="Y107" s="313"/>
      <c r="Z107" s="313"/>
    </row>
    <row r="108" spans="1:26" s="104" customFormat="1" ht="16.5" customHeight="1">
      <c r="B108" s="108"/>
      <c r="C108" s="327">
        <f t="shared" si="6"/>
        <v>710</v>
      </c>
      <c r="D108" s="319"/>
      <c r="E108" s="318"/>
      <c r="F108" s="317" t="s">
        <v>147</v>
      </c>
      <c r="G108" s="316" t="s">
        <v>39</v>
      </c>
      <c r="H108" s="315">
        <v>50</v>
      </c>
      <c r="I108" s="439">
        <v>0</v>
      </c>
      <c r="J108" s="443">
        <f t="shared" si="7"/>
        <v>0</v>
      </c>
      <c r="K108" s="314">
        <v>1</v>
      </c>
      <c r="W108" s="313"/>
      <c r="Y108" s="313"/>
      <c r="Z108" s="313"/>
    </row>
    <row r="109" spans="1:26" s="104" customFormat="1" ht="16.5" customHeight="1">
      <c r="B109" s="108"/>
      <c r="C109" s="327">
        <f t="shared" si="6"/>
        <v>711</v>
      </c>
      <c r="D109" s="319"/>
      <c r="E109" s="318"/>
      <c r="F109" s="317" t="s">
        <v>148</v>
      </c>
      <c r="G109" s="316" t="s">
        <v>39</v>
      </c>
      <c r="H109" s="315">
        <v>20</v>
      </c>
      <c r="I109" s="439">
        <v>0</v>
      </c>
      <c r="J109" s="443">
        <f t="shared" si="7"/>
        <v>0</v>
      </c>
      <c r="K109" s="314">
        <v>1</v>
      </c>
      <c r="W109" s="313"/>
      <c r="Y109" s="313"/>
      <c r="Z109" s="313"/>
    </row>
    <row r="110" spans="1:26" s="104" customFormat="1" ht="16.5" customHeight="1">
      <c r="B110" s="108"/>
      <c r="C110" s="327">
        <f t="shared" si="6"/>
        <v>712</v>
      </c>
      <c r="D110" s="319"/>
      <c r="E110" s="318"/>
      <c r="F110" s="317" t="s">
        <v>149</v>
      </c>
      <c r="G110" s="316" t="s">
        <v>39</v>
      </c>
      <c r="H110" s="315">
        <v>30</v>
      </c>
      <c r="I110" s="439">
        <v>0</v>
      </c>
      <c r="J110" s="443">
        <f t="shared" si="7"/>
        <v>0</v>
      </c>
      <c r="K110" s="314">
        <v>1</v>
      </c>
      <c r="W110" s="313"/>
      <c r="Y110" s="313"/>
      <c r="Z110" s="313"/>
    </row>
    <row r="111" spans="1:26" s="104" customFormat="1" ht="16.5" customHeight="1">
      <c r="A111" s="104" t="s">
        <v>150</v>
      </c>
      <c r="B111" s="108"/>
      <c r="C111" s="327">
        <f t="shared" si="6"/>
        <v>713</v>
      </c>
      <c r="D111" s="319"/>
      <c r="E111" s="318"/>
      <c r="F111" s="317" t="s">
        <v>151</v>
      </c>
      <c r="G111" s="316" t="s">
        <v>39</v>
      </c>
      <c r="H111" s="315">
        <v>140</v>
      </c>
      <c r="I111" s="439">
        <v>0</v>
      </c>
      <c r="J111" s="443">
        <f t="shared" si="7"/>
        <v>0</v>
      </c>
      <c r="K111" s="314">
        <v>1</v>
      </c>
      <c r="W111" s="313"/>
      <c r="Y111" s="313"/>
      <c r="Z111" s="313"/>
    </row>
    <row r="112" spans="1:26" s="104" customFormat="1" ht="16.5" customHeight="1">
      <c r="A112" s="104" t="s">
        <v>150</v>
      </c>
      <c r="B112" s="108"/>
      <c r="C112" s="327">
        <f t="shared" si="6"/>
        <v>714</v>
      </c>
      <c r="D112" s="319"/>
      <c r="E112" s="318"/>
      <c r="F112" s="317" t="s">
        <v>152</v>
      </c>
      <c r="G112" s="316" t="s">
        <v>39</v>
      </c>
      <c r="H112" s="315">
        <v>50</v>
      </c>
      <c r="I112" s="439">
        <v>0</v>
      </c>
      <c r="J112" s="443">
        <f t="shared" si="7"/>
        <v>0</v>
      </c>
      <c r="K112" s="314">
        <v>1</v>
      </c>
      <c r="W112" s="313"/>
      <c r="Y112" s="313"/>
      <c r="Z112" s="313"/>
    </row>
    <row r="113" spans="2:26" s="104" customFormat="1" ht="16.5" customHeight="1">
      <c r="B113" s="108"/>
      <c r="C113" s="327">
        <f t="shared" si="6"/>
        <v>715</v>
      </c>
      <c r="D113" s="319"/>
      <c r="E113" s="318"/>
      <c r="F113" s="317" t="s">
        <v>153</v>
      </c>
      <c r="G113" s="316" t="s">
        <v>39</v>
      </c>
      <c r="H113" s="315">
        <v>160</v>
      </c>
      <c r="I113" s="439">
        <v>0</v>
      </c>
      <c r="J113" s="443">
        <f t="shared" si="7"/>
        <v>0</v>
      </c>
      <c r="K113" s="314">
        <v>1</v>
      </c>
      <c r="W113" s="313"/>
      <c r="Y113" s="313"/>
      <c r="Z113" s="313"/>
    </row>
    <row r="114" spans="2:26" s="104" customFormat="1" ht="16.5" customHeight="1">
      <c r="B114" s="108"/>
      <c r="C114" s="425">
        <f t="shared" si="6"/>
        <v>716</v>
      </c>
      <c r="D114" s="426"/>
      <c r="E114" s="427"/>
      <c r="F114" s="428" t="s">
        <v>154</v>
      </c>
      <c r="G114" s="429" t="s">
        <v>39</v>
      </c>
      <c r="H114" s="430">
        <v>60</v>
      </c>
      <c r="I114" s="440">
        <v>0</v>
      </c>
      <c r="J114" s="444">
        <f t="shared" si="7"/>
        <v>0</v>
      </c>
      <c r="K114" s="314">
        <v>1</v>
      </c>
      <c r="W114" s="313"/>
      <c r="Y114" s="313"/>
      <c r="Z114" s="313"/>
    </row>
    <row r="115" spans="2:26" s="104" customFormat="1" ht="16.5" customHeight="1">
      <c r="B115" s="108"/>
      <c r="C115" s="425">
        <f t="shared" si="6"/>
        <v>717</v>
      </c>
      <c r="D115" s="426"/>
      <c r="E115" s="427"/>
      <c r="F115" s="428" t="s">
        <v>155</v>
      </c>
      <c r="G115" s="429" t="s">
        <v>39</v>
      </c>
      <c r="H115" s="430">
        <v>20</v>
      </c>
      <c r="I115" s="440">
        <v>0</v>
      </c>
      <c r="J115" s="444">
        <f t="shared" si="7"/>
        <v>0</v>
      </c>
      <c r="K115" s="314">
        <v>1</v>
      </c>
      <c r="W115" s="313"/>
      <c r="Y115" s="313"/>
      <c r="Z115" s="313"/>
    </row>
    <row r="116" spans="2:26" s="104" customFormat="1" ht="16.5" customHeight="1">
      <c r="B116" s="108"/>
      <c r="C116" s="327">
        <f>C114+1</f>
        <v>717</v>
      </c>
      <c r="D116" s="319"/>
      <c r="E116" s="318"/>
      <c r="F116" s="317" t="s">
        <v>156</v>
      </c>
      <c r="G116" s="316" t="s">
        <v>39</v>
      </c>
      <c r="H116" s="315">
        <v>780</v>
      </c>
      <c r="I116" s="439">
        <v>0</v>
      </c>
      <c r="J116" s="443">
        <f t="shared" si="7"/>
        <v>0</v>
      </c>
      <c r="K116" s="314">
        <v>1</v>
      </c>
      <c r="W116" s="313"/>
      <c r="Y116" s="313"/>
      <c r="Z116" s="313"/>
    </row>
    <row r="117" spans="2:26" s="104" customFormat="1" ht="16.5" customHeight="1">
      <c r="B117" s="108"/>
      <c r="C117" s="327">
        <f t="shared" ref="C117:C124" si="8">C116+1</f>
        <v>718</v>
      </c>
      <c r="D117" s="319"/>
      <c r="E117" s="318"/>
      <c r="F117" s="317" t="s">
        <v>157</v>
      </c>
      <c r="G117" s="316" t="s">
        <v>39</v>
      </c>
      <c r="H117" s="315">
        <v>160</v>
      </c>
      <c r="I117" s="439">
        <v>0</v>
      </c>
      <c r="J117" s="443">
        <f t="shared" si="7"/>
        <v>0</v>
      </c>
      <c r="K117" s="314">
        <v>1</v>
      </c>
      <c r="W117" s="313"/>
      <c r="Y117" s="313"/>
      <c r="Z117" s="313"/>
    </row>
    <row r="118" spans="2:26" s="104" customFormat="1" ht="16.5" customHeight="1">
      <c r="B118" s="108"/>
      <c r="C118" s="327">
        <f t="shared" si="8"/>
        <v>719</v>
      </c>
      <c r="D118" s="319"/>
      <c r="E118" s="318"/>
      <c r="F118" s="317" t="s">
        <v>158</v>
      </c>
      <c r="G118" s="316" t="s">
        <v>39</v>
      </c>
      <c r="H118" s="315">
        <v>120</v>
      </c>
      <c r="I118" s="439">
        <v>0</v>
      </c>
      <c r="J118" s="443">
        <f t="shared" si="7"/>
        <v>0</v>
      </c>
      <c r="K118" s="314">
        <v>1</v>
      </c>
      <c r="W118" s="313"/>
      <c r="Y118" s="313"/>
      <c r="Z118" s="313"/>
    </row>
    <row r="119" spans="2:26" s="104" customFormat="1" ht="16.5" customHeight="1">
      <c r="B119" s="108"/>
      <c r="C119" s="327">
        <f t="shared" si="8"/>
        <v>720</v>
      </c>
      <c r="D119" s="319"/>
      <c r="E119" s="318"/>
      <c r="F119" s="317" t="s">
        <v>159</v>
      </c>
      <c r="G119" s="316" t="s">
        <v>39</v>
      </c>
      <c r="H119" s="315">
        <v>120</v>
      </c>
      <c r="I119" s="439">
        <v>0</v>
      </c>
      <c r="J119" s="443">
        <f t="shared" si="7"/>
        <v>0</v>
      </c>
      <c r="K119" s="314">
        <v>1</v>
      </c>
      <c r="W119" s="313"/>
      <c r="Y119" s="313"/>
      <c r="Z119" s="313"/>
    </row>
    <row r="120" spans="2:26" s="104" customFormat="1" ht="16.5" customHeight="1">
      <c r="B120" s="108"/>
      <c r="C120" s="327">
        <f t="shared" si="8"/>
        <v>721</v>
      </c>
      <c r="D120" s="319"/>
      <c r="E120" s="318"/>
      <c r="F120" s="317" t="s">
        <v>160</v>
      </c>
      <c r="G120" s="316" t="s">
        <v>39</v>
      </c>
      <c r="H120" s="315">
        <v>220</v>
      </c>
      <c r="I120" s="439">
        <v>0</v>
      </c>
      <c r="J120" s="443">
        <f t="shared" si="7"/>
        <v>0</v>
      </c>
      <c r="K120" s="314">
        <v>1</v>
      </c>
      <c r="W120" s="313"/>
      <c r="Y120" s="313"/>
      <c r="Z120" s="313"/>
    </row>
    <row r="121" spans="2:26" s="104" customFormat="1" ht="16.5" customHeight="1">
      <c r="B121" s="108"/>
      <c r="C121" s="327">
        <f t="shared" si="8"/>
        <v>722</v>
      </c>
      <c r="D121" s="319"/>
      <c r="E121" s="318"/>
      <c r="F121" s="317" t="s">
        <v>161</v>
      </c>
      <c r="G121" s="316" t="s">
        <v>39</v>
      </c>
      <c r="H121" s="315">
        <v>160</v>
      </c>
      <c r="I121" s="439">
        <v>0</v>
      </c>
      <c r="J121" s="443">
        <f t="shared" si="7"/>
        <v>0</v>
      </c>
      <c r="K121" s="314">
        <v>1</v>
      </c>
      <c r="W121" s="313"/>
      <c r="Y121" s="313"/>
      <c r="Z121" s="313"/>
    </row>
    <row r="122" spans="2:26" s="104" customFormat="1" ht="16.5" customHeight="1">
      <c r="B122" s="108"/>
      <c r="C122" s="327">
        <f t="shared" si="8"/>
        <v>723</v>
      </c>
      <c r="D122" s="319"/>
      <c r="E122" s="318"/>
      <c r="F122" s="317" t="s">
        <v>162</v>
      </c>
      <c r="G122" s="316" t="s">
        <v>39</v>
      </c>
      <c r="H122" s="315">
        <v>100</v>
      </c>
      <c r="I122" s="439">
        <v>0</v>
      </c>
      <c r="J122" s="443">
        <f t="shared" si="7"/>
        <v>0</v>
      </c>
      <c r="K122" s="314">
        <v>1</v>
      </c>
      <c r="W122" s="313"/>
      <c r="Y122" s="313"/>
      <c r="Z122" s="313"/>
    </row>
    <row r="123" spans="2:26" s="104" customFormat="1" ht="16.5" customHeight="1">
      <c r="B123" s="108"/>
      <c r="C123" s="327">
        <f t="shared" si="8"/>
        <v>724</v>
      </c>
      <c r="D123" s="319"/>
      <c r="E123" s="318"/>
      <c r="F123" s="317" t="s">
        <v>163</v>
      </c>
      <c r="G123" s="316" t="s">
        <v>39</v>
      </c>
      <c r="H123" s="315">
        <v>100</v>
      </c>
      <c r="I123" s="439">
        <v>0</v>
      </c>
      <c r="J123" s="443">
        <f t="shared" si="7"/>
        <v>0</v>
      </c>
      <c r="K123" s="314">
        <v>1</v>
      </c>
      <c r="W123" s="313"/>
      <c r="Y123" s="313"/>
      <c r="Z123" s="313"/>
    </row>
    <row r="124" spans="2:26" s="104" customFormat="1" ht="16.5" customHeight="1">
      <c r="B124" s="108"/>
      <c r="C124" s="327">
        <f t="shared" si="8"/>
        <v>725</v>
      </c>
      <c r="D124" s="319"/>
      <c r="E124" s="318"/>
      <c r="F124" s="317" t="s">
        <v>164</v>
      </c>
      <c r="G124" s="316" t="s">
        <v>39</v>
      </c>
      <c r="H124" s="315">
        <v>1200</v>
      </c>
      <c r="I124" s="439">
        <v>0</v>
      </c>
      <c r="J124" s="443">
        <f t="shared" si="7"/>
        <v>0</v>
      </c>
      <c r="K124" s="314">
        <v>1</v>
      </c>
      <c r="W124" s="313"/>
      <c r="Y124" s="313"/>
      <c r="Z124" s="313"/>
    </row>
    <row r="125" spans="2:26" s="104" customFormat="1" ht="16.5" hidden="1" customHeight="1">
      <c r="B125" s="108"/>
      <c r="C125" s="327" t="s">
        <v>84</v>
      </c>
      <c r="D125" s="319"/>
      <c r="E125" s="318"/>
      <c r="F125" s="317"/>
      <c r="G125" s="316"/>
      <c r="H125" s="315"/>
      <c r="I125" s="315"/>
      <c r="J125" s="320"/>
      <c r="K125" s="314" t="s">
        <v>84</v>
      </c>
      <c r="W125" s="313"/>
      <c r="Y125" s="313"/>
      <c r="Z125" s="313"/>
    </row>
    <row r="126" spans="2:26" s="104" customFormat="1" ht="23.25" hidden="1" customHeight="1">
      <c r="B126" s="108"/>
      <c r="C126" s="327" t="s">
        <v>84</v>
      </c>
      <c r="D126" s="319"/>
      <c r="E126" s="318"/>
      <c r="F126" s="333" t="s">
        <v>165</v>
      </c>
      <c r="G126" s="316"/>
      <c r="H126" s="315"/>
      <c r="I126" s="315"/>
      <c r="J126" s="320"/>
      <c r="K126" s="314" t="s">
        <v>84</v>
      </c>
      <c r="W126" s="313"/>
      <c r="Y126" s="313"/>
      <c r="Z126" s="313"/>
    </row>
    <row r="127" spans="2:26" s="104" customFormat="1" ht="18.75" customHeight="1">
      <c r="B127" s="108"/>
      <c r="C127" s="327">
        <v>800</v>
      </c>
      <c r="D127" s="319"/>
      <c r="E127" s="318"/>
      <c r="F127" s="317" t="s">
        <v>166</v>
      </c>
      <c r="G127" s="316" t="s">
        <v>44</v>
      </c>
      <c r="H127" s="315">
        <v>1</v>
      </c>
      <c r="I127" s="439">
        <v>0</v>
      </c>
      <c r="J127" s="443">
        <f>PRODUCT(H127:I127)</f>
        <v>0</v>
      </c>
      <c r="K127" s="314">
        <v>1</v>
      </c>
      <c r="W127" s="313"/>
      <c r="Y127" s="313"/>
      <c r="Z127" s="313"/>
    </row>
    <row r="128" spans="2:26" s="104" customFormat="1" ht="15" customHeight="1">
      <c r="B128" s="108"/>
      <c r="C128" s="327">
        <f>C127+1</f>
        <v>801</v>
      </c>
      <c r="D128" s="319"/>
      <c r="E128" s="318"/>
      <c r="F128" s="317" t="s">
        <v>167</v>
      </c>
      <c r="G128" s="316" t="s">
        <v>44</v>
      </c>
      <c r="H128" s="315">
        <v>2</v>
      </c>
      <c r="I128" s="439">
        <v>0</v>
      </c>
      <c r="J128" s="443">
        <f>PRODUCT(H128:I128)</f>
        <v>0</v>
      </c>
      <c r="K128" s="314">
        <v>1</v>
      </c>
      <c r="W128" s="313"/>
      <c r="Y128" s="313"/>
      <c r="Z128" s="313"/>
    </row>
    <row r="129" spans="2:64" s="104" customFormat="1" ht="15" hidden="1" customHeight="1">
      <c r="B129" s="108"/>
      <c r="C129" s="327">
        <f>C128+1</f>
        <v>802</v>
      </c>
      <c r="D129" s="319"/>
      <c r="E129" s="318"/>
      <c r="F129" s="317" t="s">
        <v>168</v>
      </c>
      <c r="G129" s="316" t="s">
        <v>44</v>
      </c>
      <c r="H129" s="315">
        <v>220</v>
      </c>
      <c r="I129" s="315"/>
      <c r="J129" s="320"/>
      <c r="K129" s="314">
        <v>0</v>
      </c>
      <c r="W129" s="313"/>
      <c r="Y129" s="313"/>
      <c r="Z129" s="313"/>
    </row>
    <row r="130" spans="2:64" s="104" customFormat="1" ht="15" hidden="1" customHeight="1">
      <c r="B130" s="115"/>
      <c r="C130" s="327">
        <f>C129+1</f>
        <v>803</v>
      </c>
      <c r="D130" s="319"/>
      <c r="E130" s="318"/>
      <c r="F130" s="317" t="s">
        <v>169</v>
      </c>
      <c r="G130" s="316" t="s">
        <v>44</v>
      </c>
      <c r="H130" s="315">
        <v>24</v>
      </c>
      <c r="I130" s="315"/>
      <c r="J130" s="320"/>
      <c r="K130" s="314">
        <v>0</v>
      </c>
      <c r="L130" s="116"/>
      <c r="M130" s="332"/>
      <c r="N130" s="331"/>
      <c r="O130" s="330"/>
      <c r="P130" s="330"/>
      <c r="Q130" s="330"/>
      <c r="R130" s="329"/>
      <c r="S130" s="329"/>
      <c r="T130" s="329"/>
      <c r="U130" s="329"/>
      <c r="V130" s="329"/>
      <c r="W130" s="329"/>
      <c r="X130" s="328"/>
      <c r="AQ130" s="313"/>
      <c r="AS130" s="313"/>
      <c r="AT130" s="313"/>
      <c r="AX130" s="107"/>
      <c r="BD130" s="117"/>
      <c r="BE130" s="117"/>
      <c r="BF130" s="117"/>
      <c r="BG130" s="117"/>
      <c r="BH130" s="117"/>
      <c r="BI130" s="107"/>
      <c r="BJ130" s="117"/>
      <c r="BK130" s="107"/>
      <c r="BL130" s="313"/>
    </row>
    <row r="131" spans="2:64" s="104" customFormat="1" ht="23.25" customHeight="1">
      <c r="B131" s="108"/>
      <c r="C131" s="327">
        <f>C129+1</f>
        <v>803</v>
      </c>
      <c r="D131" s="319"/>
      <c r="E131" s="318"/>
      <c r="F131" s="317" t="s">
        <v>170</v>
      </c>
      <c r="G131" s="316" t="s">
        <v>44</v>
      </c>
      <c r="H131" s="315">
        <v>200</v>
      </c>
      <c r="I131" s="439">
        <v>0</v>
      </c>
      <c r="J131" s="443">
        <f>PRODUCT(H131:I131)</f>
        <v>0</v>
      </c>
      <c r="K131" s="314">
        <v>1</v>
      </c>
      <c r="W131" s="313"/>
      <c r="Y131" s="313"/>
      <c r="Z131" s="313"/>
    </row>
    <row r="132" spans="2:64" s="104" customFormat="1" ht="23.25" customHeight="1">
      <c r="B132" s="108"/>
      <c r="C132" s="327">
        <f t="shared" ref="C132:C147" si="9">C131+1</f>
        <v>804</v>
      </c>
      <c r="D132" s="319"/>
      <c r="E132" s="318"/>
      <c r="F132" s="317" t="s">
        <v>171</v>
      </c>
      <c r="G132" s="316" t="s">
        <v>39</v>
      </c>
      <c r="H132" s="315">
        <f>(H73+H74+H75)*12</f>
        <v>2196</v>
      </c>
      <c r="I132" s="439">
        <v>0</v>
      </c>
      <c r="J132" s="443">
        <f>PRODUCT(H132:I132)</f>
        <v>0</v>
      </c>
      <c r="K132" s="314">
        <v>1</v>
      </c>
      <c r="W132" s="313"/>
      <c r="Y132" s="313"/>
      <c r="Z132" s="313"/>
    </row>
    <row r="133" spans="2:64" s="104" customFormat="1" ht="18.75" hidden="1" customHeight="1">
      <c r="B133" s="108"/>
      <c r="C133" s="327">
        <f t="shared" si="9"/>
        <v>805</v>
      </c>
      <c r="D133" s="319"/>
      <c r="E133" s="318"/>
      <c r="F133" s="317" t="s">
        <v>172</v>
      </c>
      <c r="G133" s="316" t="s">
        <v>40</v>
      </c>
      <c r="H133" s="315">
        <v>50</v>
      </c>
      <c r="I133" s="315"/>
      <c r="J133" s="320"/>
      <c r="K133" s="314">
        <v>0</v>
      </c>
      <c r="W133" s="313"/>
      <c r="Y133" s="313"/>
      <c r="Z133" s="313"/>
    </row>
    <row r="134" spans="2:64" s="104" customFormat="1" ht="20.25" hidden="1" customHeight="1">
      <c r="B134" s="108"/>
      <c r="C134" s="327">
        <f t="shared" si="9"/>
        <v>806</v>
      </c>
      <c r="D134" s="319"/>
      <c r="E134" s="318"/>
      <c r="F134" s="317" t="s">
        <v>173</v>
      </c>
      <c r="G134" s="316" t="s">
        <v>39</v>
      </c>
      <c r="H134" s="315">
        <v>200</v>
      </c>
      <c r="I134" s="315"/>
      <c r="J134" s="320"/>
      <c r="K134" s="314">
        <v>0</v>
      </c>
      <c r="W134" s="313"/>
      <c r="Y134" s="313"/>
      <c r="Z134" s="313"/>
    </row>
    <row r="135" spans="2:64" s="104" customFormat="1" ht="21.75" hidden="1" customHeight="1">
      <c r="B135" s="108"/>
      <c r="C135" s="327">
        <f t="shared" si="9"/>
        <v>807</v>
      </c>
      <c r="D135" s="319"/>
      <c r="E135" s="318"/>
      <c r="F135" s="317" t="s">
        <v>174</v>
      </c>
      <c r="G135" s="316" t="s">
        <v>41</v>
      </c>
      <c r="H135" s="315">
        <v>60</v>
      </c>
      <c r="I135" s="315"/>
      <c r="J135" s="320"/>
      <c r="K135" s="314">
        <v>0</v>
      </c>
      <c r="W135" s="313"/>
      <c r="Y135" s="313"/>
      <c r="Z135" s="313"/>
    </row>
    <row r="136" spans="2:64" s="104" customFormat="1" ht="17.25" hidden="1" customHeight="1">
      <c r="B136" s="108"/>
      <c r="C136" s="327">
        <f t="shared" si="9"/>
        <v>808</v>
      </c>
      <c r="D136" s="319"/>
      <c r="E136" s="318"/>
      <c r="F136" s="317" t="s">
        <v>175</v>
      </c>
      <c r="G136" s="316" t="s">
        <v>40</v>
      </c>
      <c r="H136" s="315">
        <v>50</v>
      </c>
      <c r="I136" s="315"/>
      <c r="J136" s="320"/>
      <c r="K136" s="314">
        <v>0</v>
      </c>
      <c r="W136" s="313"/>
      <c r="Y136" s="313"/>
      <c r="Z136" s="313"/>
    </row>
    <row r="137" spans="2:64" s="104" customFormat="1" ht="14.25" hidden="1" customHeight="1">
      <c r="B137" s="108"/>
      <c r="C137" s="327">
        <f t="shared" si="9"/>
        <v>809</v>
      </c>
      <c r="D137" s="319"/>
      <c r="E137" s="318"/>
      <c r="F137" s="317" t="s">
        <v>176</v>
      </c>
      <c r="G137" s="316" t="s">
        <v>44</v>
      </c>
      <c r="H137" s="315">
        <v>1</v>
      </c>
      <c r="I137" s="315"/>
      <c r="J137" s="320"/>
      <c r="K137" s="314">
        <v>0</v>
      </c>
      <c r="W137" s="313"/>
      <c r="Y137" s="313"/>
      <c r="Z137" s="313"/>
    </row>
    <row r="138" spans="2:64" s="104" customFormat="1" ht="16.5" customHeight="1">
      <c r="B138" s="108"/>
      <c r="C138" s="327">
        <f t="shared" si="9"/>
        <v>810</v>
      </c>
      <c r="D138" s="319"/>
      <c r="E138" s="318"/>
      <c r="F138" s="317" t="s">
        <v>177</v>
      </c>
      <c r="G138" s="316" t="s">
        <v>44</v>
      </c>
      <c r="H138" s="315">
        <v>4</v>
      </c>
      <c r="I138" s="439">
        <v>0</v>
      </c>
      <c r="J138" s="443">
        <f t="shared" ref="J138:J147" si="10">PRODUCT(H138:I138)</f>
        <v>0</v>
      </c>
      <c r="K138" s="314">
        <v>1</v>
      </c>
      <c r="W138" s="313"/>
      <c r="Y138" s="313"/>
      <c r="Z138" s="313"/>
    </row>
    <row r="139" spans="2:64" s="104" customFormat="1" ht="16.5" customHeight="1">
      <c r="B139" s="108"/>
      <c r="C139" s="327">
        <v>812</v>
      </c>
      <c r="D139" s="319"/>
      <c r="E139" s="318"/>
      <c r="F139" s="317" t="s">
        <v>178</v>
      </c>
      <c r="G139" s="316" t="s">
        <v>44</v>
      </c>
      <c r="H139" s="315">
        <v>1</v>
      </c>
      <c r="I139" s="439">
        <v>0</v>
      </c>
      <c r="J139" s="443">
        <f t="shared" si="10"/>
        <v>0</v>
      </c>
      <c r="K139" s="314">
        <v>1</v>
      </c>
      <c r="W139" s="313"/>
      <c r="Y139" s="313"/>
      <c r="Z139" s="313"/>
    </row>
    <row r="140" spans="2:64" s="104" customFormat="1" ht="16.5" customHeight="1">
      <c r="B140" s="108"/>
      <c r="C140" s="327">
        <f t="shared" si="9"/>
        <v>813</v>
      </c>
      <c r="D140" s="319"/>
      <c r="E140" s="318"/>
      <c r="F140" s="317" t="s">
        <v>179</v>
      </c>
      <c r="G140" s="316" t="s">
        <v>44</v>
      </c>
      <c r="H140" s="315">
        <v>1</v>
      </c>
      <c r="I140" s="439">
        <v>0</v>
      </c>
      <c r="J140" s="443">
        <f t="shared" si="10"/>
        <v>0</v>
      </c>
      <c r="K140" s="314">
        <v>1</v>
      </c>
      <c r="W140" s="313"/>
      <c r="Y140" s="313"/>
      <c r="Z140" s="313"/>
    </row>
    <row r="141" spans="2:64" s="104" customFormat="1" ht="15.75" customHeight="1">
      <c r="B141" s="108"/>
      <c r="C141" s="327">
        <v>815</v>
      </c>
      <c r="D141" s="319"/>
      <c r="E141" s="318"/>
      <c r="F141" s="317" t="s">
        <v>180</v>
      </c>
      <c r="G141" s="316" t="s">
        <v>44</v>
      </c>
      <c r="H141" s="315">
        <v>1</v>
      </c>
      <c r="I141" s="439">
        <v>0</v>
      </c>
      <c r="J141" s="443">
        <f t="shared" si="10"/>
        <v>0</v>
      </c>
      <c r="K141" s="314">
        <v>1</v>
      </c>
      <c r="W141" s="313"/>
      <c r="Y141" s="313"/>
      <c r="Z141" s="313"/>
    </row>
    <row r="142" spans="2:64" s="104" customFormat="1" ht="16.5" customHeight="1">
      <c r="B142" s="108"/>
      <c r="C142" s="327">
        <f t="shared" si="9"/>
        <v>816</v>
      </c>
      <c r="D142" s="319"/>
      <c r="E142" s="318"/>
      <c r="F142" s="317" t="s">
        <v>181</v>
      </c>
      <c r="G142" s="316" t="s">
        <v>44</v>
      </c>
      <c r="H142" s="315">
        <v>15</v>
      </c>
      <c r="I142" s="439">
        <v>0</v>
      </c>
      <c r="J142" s="443">
        <f t="shared" si="10"/>
        <v>0</v>
      </c>
      <c r="K142" s="314">
        <v>1</v>
      </c>
      <c r="W142" s="313"/>
      <c r="Y142" s="313"/>
      <c r="Z142" s="313"/>
    </row>
    <row r="143" spans="2:64" s="104" customFormat="1" ht="16.5" customHeight="1">
      <c r="B143" s="108"/>
      <c r="C143" s="327">
        <f t="shared" si="9"/>
        <v>817</v>
      </c>
      <c r="D143" s="319"/>
      <c r="E143" s="318"/>
      <c r="F143" s="317" t="s">
        <v>182</v>
      </c>
      <c r="G143" s="316" t="s">
        <v>44</v>
      </c>
      <c r="H143" s="315">
        <v>1</v>
      </c>
      <c r="I143" s="439">
        <v>0</v>
      </c>
      <c r="J143" s="443">
        <f t="shared" si="10"/>
        <v>0</v>
      </c>
      <c r="K143" s="314">
        <v>1</v>
      </c>
      <c r="W143" s="313"/>
      <c r="Y143" s="313"/>
      <c r="Z143" s="313"/>
    </row>
    <row r="144" spans="2:64" s="104" customFormat="1" ht="16.5" customHeight="1">
      <c r="B144" s="108"/>
      <c r="C144" s="327">
        <f>C143+1</f>
        <v>818</v>
      </c>
      <c r="D144" s="319"/>
      <c r="E144" s="318"/>
      <c r="F144" s="317" t="s">
        <v>183</v>
      </c>
      <c r="G144" s="316" t="s">
        <v>44</v>
      </c>
      <c r="H144" s="315">
        <v>1</v>
      </c>
      <c r="I144" s="439">
        <v>0</v>
      </c>
      <c r="J144" s="443">
        <f t="shared" si="10"/>
        <v>0</v>
      </c>
      <c r="K144" s="314">
        <v>1</v>
      </c>
      <c r="W144" s="313"/>
      <c r="Y144" s="313"/>
      <c r="Z144" s="313"/>
    </row>
    <row r="145" spans="2:26" s="104" customFormat="1" ht="16.5" customHeight="1">
      <c r="B145" s="108"/>
      <c r="C145" s="327">
        <f t="shared" si="9"/>
        <v>819</v>
      </c>
      <c r="D145" s="319"/>
      <c r="E145" s="318"/>
      <c r="F145" s="317" t="s">
        <v>184</v>
      </c>
      <c r="G145" s="316" t="s">
        <v>44</v>
      </c>
      <c r="H145" s="315">
        <v>1</v>
      </c>
      <c r="I145" s="439">
        <v>0</v>
      </c>
      <c r="J145" s="443">
        <f t="shared" si="10"/>
        <v>0</v>
      </c>
      <c r="K145" s="314">
        <v>1</v>
      </c>
      <c r="W145" s="313"/>
      <c r="Y145" s="313"/>
      <c r="Z145" s="313"/>
    </row>
    <row r="146" spans="2:26" s="104" customFormat="1" ht="16.5" customHeight="1">
      <c r="B146" s="108"/>
      <c r="C146" s="327">
        <f t="shared" si="9"/>
        <v>820</v>
      </c>
      <c r="D146" s="319"/>
      <c r="E146" s="318"/>
      <c r="F146" s="317" t="s">
        <v>185</v>
      </c>
      <c r="G146" s="316" t="s">
        <v>44</v>
      </c>
      <c r="H146" s="315">
        <v>1</v>
      </c>
      <c r="I146" s="439">
        <v>0</v>
      </c>
      <c r="J146" s="443">
        <f t="shared" si="10"/>
        <v>0</v>
      </c>
      <c r="K146" s="314">
        <v>1</v>
      </c>
      <c r="W146" s="313"/>
      <c r="Y146" s="313"/>
      <c r="Z146" s="313"/>
    </row>
    <row r="147" spans="2:26" s="104" customFormat="1" ht="16.5" customHeight="1">
      <c r="B147" s="108"/>
      <c r="C147" s="327">
        <f t="shared" si="9"/>
        <v>821</v>
      </c>
      <c r="D147" s="319"/>
      <c r="E147" s="318"/>
      <c r="F147" s="317" t="s">
        <v>186</v>
      </c>
      <c r="G147" s="316" t="s">
        <v>44</v>
      </c>
      <c r="H147" s="315">
        <v>1</v>
      </c>
      <c r="I147" s="439">
        <v>0</v>
      </c>
      <c r="J147" s="443">
        <f t="shared" si="10"/>
        <v>0</v>
      </c>
      <c r="K147" s="314">
        <v>1</v>
      </c>
      <c r="W147" s="313"/>
      <c r="Y147" s="313"/>
      <c r="Z147" s="313"/>
    </row>
    <row r="148" spans="2:26" s="104" customFormat="1" ht="105" hidden="1" customHeight="1">
      <c r="B148" s="108"/>
      <c r="C148" s="319" t="s">
        <v>84</v>
      </c>
      <c r="D148" s="319"/>
      <c r="E148" s="318"/>
      <c r="F148" s="317" t="s">
        <v>187</v>
      </c>
      <c r="G148" s="316" t="s">
        <v>43</v>
      </c>
      <c r="H148" s="315"/>
      <c r="I148" s="315"/>
      <c r="J148" s="315"/>
      <c r="K148" s="314" t="s">
        <v>84</v>
      </c>
      <c r="W148" s="313"/>
      <c r="Y148" s="313"/>
      <c r="Z148" s="313"/>
    </row>
    <row r="149" spans="2:26" s="308" customFormat="1" ht="15.75" hidden="1" customHeight="1">
      <c r="D149" s="312"/>
      <c r="E149" s="309"/>
      <c r="F149" s="311"/>
      <c r="H149" s="309" t="s">
        <v>43</v>
      </c>
      <c r="K149" s="310"/>
      <c r="Y149" s="309"/>
      <c r="Z149" s="309"/>
    </row>
  </sheetData>
  <autoFilter ref="C30:K149" xr:uid="{00000000-0001-0000-0200-000000000000}">
    <filterColumn colId="8">
      <filters>
        <filter val="1"/>
      </filters>
    </filterColumn>
  </autoFilter>
  <mergeCells count="4">
    <mergeCell ref="E12:H12"/>
    <mergeCell ref="E18:F18"/>
    <mergeCell ref="E13:H13"/>
    <mergeCell ref="E7:H8"/>
  </mergeCells>
  <pageMargins left="0.39374999999999999" right="0.39374999999999999" top="0.39374999999999999" bottom="0.39374999999999999" header="0" footer="0"/>
  <pageSetup paperSize="9" scale="4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EB6D-CB62-4604-B406-4EEEA3E3C9DA}">
  <dimension ref="A1:F596"/>
  <sheetViews>
    <sheetView workbookViewId="0">
      <selection activeCell="D28" sqref="D28"/>
    </sheetView>
  </sheetViews>
  <sheetFormatPr defaultColWidth="9.140625" defaultRowHeight="12.75"/>
  <cols>
    <col min="1" max="1" width="16.28515625" style="120" bestFit="1" customWidth="1"/>
    <col min="2" max="2" width="97" style="120" customWidth="1"/>
    <col min="3" max="3" width="4.85546875" style="120" bestFit="1" customWidth="1"/>
    <col min="4" max="4" width="3" style="120" bestFit="1" customWidth="1"/>
    <col min="5" max="5" width="15.42578125" style="120" bestFit="1" customWidth="1"/>
    <col min="6" max="6" width="23.85546875" style="120" bestFit="1" customWidth="1"/>
    <col min="7" max="7" width="4.5703125" style="120" customWidth="1"/>
    <col min="8" max="255" width="9.5703125" style="120" customWidth="1"/>
    <col min="256" max="1023" width="12.28515625" style="120" customWidth="1"/>
    <col min="1024" max="1024" width="9.140625" style="120" customWidth="1"/>
    <col min="1025" max="16384" width="9.140625" style="120"/>
  </cols>
  <sheetData>
    <row r="1" spans="1:6">
      <c r="A1" s="118"/>
      <c r="B1" s="118"/>
      <c r="C1" s="118"/>
      <c r="D1" s="119"/>
      <c r="E1" s="570"/>
      <c r="F1" s="570"/>
    </row>
    <row r="2" spans="1:6">
      <c r="A2" s="121"/>
      <c r="B2" s="121"/>
      <c r="C2" s="121"/>
      <c r="E2" s="122"/>
      <c r="F2" s="123"/>
    </row>
    <row r="3" spans="1:6">
      <c r="A3" s="121"/>
      <c r="B3" s="121"/>
      <c r="C3" s="121"/>
      <c r="E3" s="122"/>
      <c r="F3" s="123"/>
    </row>
    <row r="4" spans="1:6">
      <c r="A4" s="121"/>
      <c r="B4" s="121"/>
      <c r="E4" s="122"/>
      <c r="F4" s="123"/>
    </row>
    <row r="5" spans="1:6">
      <c r="A5" s="121"/>
      <c r="B5" s="124"/>
      <c r="D5" s="125"/>
      <c r="E5" s="126"/>
      <c r="F5" s="127"/>
    </row>
    <row r="6" spans="1:6">
      <c r="A6" s="121"/>
      <c r="B6" s="121"/>
      <c r="D6" s="125"/>
      <c r="E6" s="568"/>
      <c r="F6" s="568"/>
    </row>
    <row r="7" spans="1:6">
      <c r="A7" s="121"/>
      <c r="B7" s="121"/>
      <c r="D7" s="125"/>
      <c r="E7" s="568"/>
      <c r="F7" s="568"/>
    </row>
    <row r="8" spans="1:6">
      <c r="A8" s="121"/>
      <c r="B8" s="121"/>
      <c r="D8" s="125"/>
      <c r="E8" s="128"/>
      <c r="F8" s="128"/>
    </row>
    <row r="9" spans="1:6" ht="13.5" thickBot="1">
      <c r="A9" s="129"/>
      <c r="B9" s="129"/>
      <c r="C9" s="130"/>
      <c r="D9" s="130"/>
      <c r="E9" s="131"/>
      <c r="F9" s="131"/>
    </row>
    <row r="10" spans="1:6">
      <c r="A10" s="132"/>
      <c r="B10" s="133"/>
    </row>
    <row r="11" spans="1:6" ht="20.25">
      <c r="A11" s="571" t="s">
        <v>188</v>
      </c>
      <c r="B11" s="571"/>
      <c r="C11" s="571"/>
      <c r="D11" s="571"/>
      <c r="E11" s="571"/>
      <c r="F11" s="571"/>
    </row>
    <row r="12" spans="1:6">
      <c r="A12" s="132" t="s">
        <v>189</v>
      </c>
      <c r="B12" s="133"/>
    </row>
    <row r="13" spans="1:6" ht="15.75">
      <c r="A13" s="134" t="s">
        <v>190</v>
      </c>
      <c r="B13" s="135" t="s">
        <v>191</v>
      </c>
    </row>
    <row r="14" spans="1:6">
      <c r="A14" s="136"/>
      <c r="B14" s="136"/>
      <c r="C14" s="137"/>
      <c r="D14" s="137"/>
      <c r="E14" s="137"/>
      <c r="F14" s="137"/>
    </row>
    <row r="15" spans="1:6" ht="15.75">
      <c r="A15" s="134" t="s">
        <v>192</v>
      </c>
      <c r="B15" s="138" t="s">
        <v>193</v>
      </c>
      <c r="D15" s="137"/>
      <c r="E15" s="137"/>
      <c r="F15" s="137"/>
    </row>
    <row r="16" spans="1:6">
      <c r="A16" s="136"/>
      <c r="B16" s="139"/>
      <c r="C16" s="137"/>
      <c r="D16" s="137"/>
      <c r="E16" s="137"/>
      <c r="F16" s="137"/>
    </row>
    <row r="17" spans="1:6" ht="15.75">
      <c r="A17" s="140" t="s">
        <v>194</v>
      </c>
      <c r="B17" s="141" t="s">
        <v>244</v>
      </c>
      <c r="D17" s="137"/>
      <c r="E17" s="137"/>
      <c r="F17" s="137"/>
    </row>
    <row r="18" spans="1:6">
      <c r="A18" s="136"/>
      <c r="B18" s="136"/>
      <c r="C18" s="137"/>
      <c r="D18" s="137"/>
      <c r="E18" s="137"/>
      <c r="F18" s="137"/>
    </row>
    <row r="19" spans="1:6" ht="15.75">
      <c r="A19" s="140" t="s">
        <v>195</v>
      </c>
      <c r="B19" s="135" t="s">
        <v>196</v>
      </c>
      <c r="D19" s="137"/>
      <c r="E19" s="142"/>
      <c r="F19" s="142"/>
    </row>
    <row r="20" spans="1:6">
      <c r="A20" s="143"/>
      <c r="B20" s="142"/>
      <c r="D20" s="137"/>
      <c r="E20" s="142"/>
      <c r="F20" s="142"/>
    </row>
    <row r="21" spans="1:6">
      <c r="A21" s="143"/>
      <c r="B21" s="142"/>
      <c r="D21" s="137"/>
      <c r="E21" s="137"/>
      <c r="F21" s="137"/>
    </row>
    <row r="22" spans="1:6">
      <c r="A22" s="143" t="s">
        <v>19</v>
      </c>
      <c r="B22" s="144" t="s">
        <v>51</v>
      </c>
      <c r="D22" s="137"/>
      <c r="E22" s="137"/>
      <c r="F22" s="137"/>
    </row>
    <row r="23" spans="1:6">
      <c r="A23" s="143"/>
      <c r="B23" s="144" t="s">
        <v>53</v>
      </c>
      <c r="D23" s="137"/>
      <c r="E23" s="137"/>
      <c r="F23" s="137"/>
    </row>
    <row r="24" spans="1:6">
      <c r="A24" s="143"/>
      <c r="B24" s="144" t="s">
        <v>197</v>
      </c>
      <c r="D24" s="137"/>
      <c r="E24" s="137"/>
      <c r="F24" s="137"/>
    </row>
    <row r="25" spans="1:6">
      <c r="A25" s="143"/>
      <c r="B25" s="144"/>
      <c r="D25" s="137"/>
      <c r="E25" s="137"/>
      <c r="F25" s="137"/>
    </row>
    <row r="26" spans="1:6">
      <c r="A26" s="143"/>
      <c r="B26" s="145"/>
      <c r="D26" s="137"/>
      <c r="E26" s="137"/>
      <c r="F26" s="137"/>
    </row>
    <row r="27" spans="1:6">
      <c r="A27" s="143"/>
      <c r="B27" s="144"/>
      <c r="C27" s="137"/>
      <c r="D27" s="137"/>
      <c r="E27" s="137"/>
      <c r="F27" s="137"/>
    </row>
    <row r="28" spans="1:6">
      <c r="A28" s="146" t="s">
        <v>198</v>
      </c>
      <c r="B28" s="147" t="s">
        <v>199</v>
      </c>
      <c r="D28" s="121"/>
      <c r="E28" s="137"/>
      <c r="F28" s="137"/>
    </row>
    <row r="29" spans="1:6">
      <c r="A29" s="146"/>
      <c r="B29" s="147" t="s">
        <v>200</v>
      </c>
      <c r="C29" s="147"/>
      <c r="E29" s="148"/>
    </row>
    <row r="30" spans="1:6">
      <c r="A30" s="146"/>
      <c r="B30" s="147" t="s">
        <v>201</v>
      </c>
      <c r="C30" s="137"/>
      <c r="D30" s="137"/>
      <c r="E30" s="137"/>
      <c r="F30" s="137"/>
    </row>
    <row r="31" spans="1:6">
      <c r="A31" s="146"/>
      <c r="B31" s="147"/>
      <c r="C31" s="137"/>
      <c r="D31" s="137"/>
      <c r="E31" s="137"/>
      <c r="F31" s="137"/>
    </row>
    <row r="32" spans="1:6">
      <c r="A32" s="146" t="s">
        <v>202</v>
      </c>
      <c r="B32" s="149" t="s">
        <v>203</v>
      </c>
      <c r="D32" s="121"/>
      <c r="E32" s="137"/>
      <c r="F32" s="137"/>
    </row>
    <row r="33" spans="1:6">
      <c r="A33" s="146"/>
      <c r="B33" s="149"/>
      <c r="D33" s="137"/>
      <c r="E33" s="137"/>
      <c r="F33" s="137"/>
    </row>
    <row r="34" spans="1:6">
      <c r="A34" s="146" t="s">
        <v>204</v>
      </c>
      <c r="B34" s="150" t="s">
        <v>205</v>
      </c>
      <c r="D34" s="137"/>
      <c r="E34" s="137"/>
      <c r="F34" s="137"/>
    </row>
    <row r="35" spans="1:6">
      <c r="A35" s="146"/>
      <c r="B35" s="149"/>
      <c r="D35" s="137"/>
      <c r="E35" s="137"/>
      <c r="F35" s="137"/>
    </row>
    <row r="36" spans="1:6">
      <c r="A36" s="146"/>
      <c r="B36" s="149"/>
      <c r="D36" s="137"/>
      <c r="E36" s="137"/>
      <c r="F36" s="137"/>
    </row>
    <row r="37" spans="1:6" ht="20.25">
      <c r="A37" s="571" t="s">
        <v>206</v>
      </c>
      <c r="B37" s="571"/>
      <c r="C37" s="571"/>
      <c r="D37" s="571"/>
      <c r="E37" s="571"/>
      <c r="F37" s="571"/>
    </row>
    <row r="38" spans="1:6">
      <c r="A38" s="151"/>
      <c r="B38" s="149"/>
      <c r="D38" s="137"/>
      <c r="E38" s="137"/>
      <c r="F38" s="137"/>
    </row>
    <row r="39" spans="1:6" ht="15.75">
      <c r="B39" s="152" t="s">
        <v>245</v>
      </c>
      <c r="C39" s="153"/>
      <c r="D39" s="153"/>
      <c r="F39" s="154">
        <f>F62</f>
        <v>0</v>
      </c>
    </row>
    <row r="40" spans="1:6" ht="15.75">
      <c r="B40" s="152" t="s">
        <v>246</v>
      </c>
      <c r="C40" s="153"/>
      <c r="D40" s="153"/>
      <c r="F40" s="154">
        <f>F136</f>
        <v>0</v>
      </c>
    </row>
    <row r="41" spans="1:6" ht="15.75">
      <c r="B41" s="152" t="s">
        <v>247</v>
      </c>
      <c r="C41" s="153"/>
      <c r="D41" s="153"/>
      <c r="F41" s="154">
        <f>F224</f>
        <v>0</v>
      </c>
    </row>
    <row r="42" spans="1:6" ht="15.75">
      <c r="B42" s="152" t="s">
        <v>248</v>
      </c>
      <c r="C42" s="153"/>
      <c r="D42" s="153"/>
      <c r="F42" s="154">
        <f>F284</f>
        <v>0</v>
      </c>
    </row>
    <row r="43" spans="1:6" ht="15.75">
      <c r="B43" s="152" t="s">
        <v>249</v>
      </c>
      <c r="C43" s="153"/>
      <c r="D43" s="153"/>
      <c r="F43" s="154">
        <f>F348</f>
        <v>0</v>
      </c>
    </row>
    <row r="44" spans="1:6" ht="15.75">
      <c r="B44" s="152" t="s">
        <v>250</v>
      </c>
      <c r="C44" s="153"/>
      <c r="D44" s="153"/>
      <c r="F44" s="154">
        <f>F439</f>
        <v>0</v>
      </c>
    </row>
    <row r="45" spans="1:6" ht="15.75">
      <c r="B45" s="152" t="s">
        <v>251</v>
      </c>
      <c r="C45" s="153"/>
      <c r="D45" s="153"/>
      <c r="F45" s="154">
        <f>F509</f>
        <v>0</v>
      </c>
    </row>
    <row r="46" spans="1:6" ht="15.75">
      <c r="B46" s="152" t="s">
        <v>720</v>
      </c>
      <c r="C46" s="153"/>
      <c r="D46" s="153"/>
      <c r="F46" s="433">
        <f>F556</f>
        <v>0</v>
      </c>
    </row>
    <row r="47" spans="1:6" ht="15.75">
      <c r="B47" s="155"/>
      <c r="C47" s="156"/>
      <c r="D47" s="156"/>
      <c r="E47" s="157"/>
      <c r="F47" s="154"/>
    </row>
    <row r="48" spans="1:6" ht="18.75" thickBot="1">
      <c r="B48" s="158" t="s">
        <v>207</v>
      </c>
      <c r="C48" s="159"/>
      <c r="D48" s="159"/>
      <c r="E48" s="159"/>
      <c r="F48" s="160">
        <f>SUM(F39:F47)</f>
        <v>0</v>
      </c>
    </row>
    <row r="49" spans="1:6" ht="13.5" thickTop="1"/>
    <row r="50" spans="1:6">
      <c r="A50" s="146"/>
      <c r="B50" s="149"/>
      <c r="D50" s="137"/>
      <c r="E50" s="137"/>
      <c r="F50" s="137"/>
    </row>
    <row r="51" spans="1:6">
      <c r="A51" s="146"/>
      <c r="D51" s="137"/>
      <c r="E51" s="142" t="s">
        <v>208</v>
      </c>
      <c r="F51" s="142" t="s">
        <v>252</v>
      </c>
    </row>
    <row r="52" spans="1:6" ht="18.75">
      <c r="A52" s="161" t="s">
        <v>194</v>
      </c>
      <c r="B52" s="162" t="s">
        <v>245</v>
      </c>
      <c r="C52" s="163"/>
      <c r="D52" s="164"/>
      <c r="E52" s="163"/>
      <c r="F52" s="163"/>
    </row>
    <row r="53" spans="1:6">
      <c r="A53" s="143"/>
      <c r="B53" s="568"/>
      <c r="C53" s="568"/>
      <c r="D53" s="568"/>
      <c r="E53" s="568"/>
      <c r="F53" s="568"/>
    </row>
    <row r="54" spans="1:6">
      <c r="A54" s="165"/>
    </row>
    <row r="55" spans="1:6" ht="15.75">
      <c r="A55" s="569" t="s">
        <v>209</v>
      </c>
      <c r="B55" s="569"/>
      <c r="C55" s="569"/>
      <c r="D55" s="569"/>
      <c r="E55" s="569"/>
      <c r="F55" s="569"/>
    </row>
    <row r="56" spans="1:6">
      <c r="A56" s="147"/>
      <c r="B56" s="147" t="s">
        <v>220</v>
      </c>
      <c r="C56" s="147"/>
      <c r="D56" s="147"/>
      <c r="E56" s="147"/>
      <c r="F56" s="166">
        <f>F87</f>
        <v>0</v>
      </c>
    </row>
    <row r="57" spans="1:6">
      <c r="A57" s="147"/>
      <c r="B57" s="147" t="s">
        <v>210</v>
      </c>
      <c r="C57" s="147"/>
      <c r="D57" s="147"/>
      <c r="E57" s="147"/>
      <c r="F57" s="166">
        <f>F93</f>
        <v>0</v>
      </c>
    </row>
    <row r="58" spans="1:6">
      <c r="A58" s="147"/>
      <c r="B58" s="147" t="s">
        <v>38</v>
      </c>
      <c r="C58" s="147"/>
      <c r="D58" s="147"/>
      <c r="E58" s="147"/>
      <c r="F58" s="166">
        <f>F99</f>
        <v>0</v>
      </c>
    </row>
    <row r="59" spans="1:6">
      <c r="A59" s="147"/>
      <c r="B59" s="147" t="s">
        <v>253</v>
      </c>
      <c r="C59" s="147"/>
      <c r="D59" s="147"/>
      <c r="E59" s="147"/>
      <c r="F59" s="166">
        <f>F107</f>
        <v>0</v>
      </c>
    </row>
    <row r="60" spans="1:6">
      <c r="A60" s="147"/>
      <c r="B60" s="147" t="s">
        <v>212</v>
      </c>
      <c r="C60" s="147"/>
      <c r="D60" s="147"/>
      <c r="E60" s="147"/>
      <c r="F60" s="166">
        <f>F113</f>
        <v>0</v>
      </c>
    </row>
    <row r="61" spans="1:6">
      <c r="A61" s="147"/>
      <c r="B61" s="147" t="s">
        <v>863</v>
      </c>
      <c r="C61" s="147"/>
      <c r="D61" s="147"/>
      <c r="E61" s="147"/>
      <c r="F61" s="166">
        <f>F120</f>
        <v>0</v>
      </c>
    </row>
    <row r="62" spans="1:6" ht="13.5" thickBot="1">
      <c r="A62" s="167"/>
      <c r="B62" s="168" t="s">
        <v>213</v>
      </c>
      <c r="C62" s="169"/>
      <c r="D62" s="169"/>
      <c r="E62" s="170"/>
      <c r="F62" s="171">
        <f>SUM(F56:F61)</f>
        <v>0</v>
      </c>
    </row>
    <row r="64" spans="1:6" ht="15.75">
      <c r="A64" s="569" t="s">
        <v>214</v>
      </c>
      <c r="B64" s="569"/>
      <c r="C64" s="569"/>
      <c r="D64" s="569"/>
      <c r="E64" s="569"/>
      <c r="F64" s="569"/>
    </row>
    <row r="65" spans="1:6">
      <c r="A65" s="172"/>
      <c r="B65" s="172"/>
      <c r="C65" s="172"/>
      <c r="D65" s="172"/>
      <c r="E65" s="172"/>
      <c r="F65" s="172"/>
    </row>
    <row r="66" spans="1:6">
      <c r="A66" s="173"/>
      <c r="B66" s="174" t="s">
        <v>220</v>
      </c>
      <c r="C66" s="173"/>
      <c r="D66" s="173"/>
      <c r="E66" s="173"/>
      <c r="F66" s="173"/>
    </row>
    <row r="67" spans="1:6">
      <c r="B67" s="568"/>
      <c r="C67" s="568"/>
      <c r="D67" s="568"/>
      <c r="E67" s="568"/>
      <c r="F67" s="568"/>
    </row>
    <row r="68" spans="1:6">
      <c r="A68" s="175"/>
      <c r="B68" s="176" t="s">
        <v>215</v>
      </c>
      <c r="C68" s="177" t="s">
        <v>216</v>
      </c>
      <c r="D68" s="177" t="s">
        <v>36</v>
      </c>
      <c r="E68" s="178" t="s">
        <v>217</v>
      </c>
      <c r="F68" s="178" t="s">
        <v>37</v>
      </c>
    </row>
    <row r="69" spans="1:6">
      <c r="A69" s="175"/>
      <c r="B69" s="211" t="s">
        <v>254</v>
      </c>
      <c r="C69" s="180"/>
      <c r="D69" s="180"/>
      <c r="E69" s="181"/>
      <c r="F69" s="181"/>
    </row>
    <row r="70" spans="1:6">
      <c r="A70" s="175"/>
      <c r="B70" s="179" t="s">
        <v>255</v>
      </c>
      <c r="C70" s="180">
        <v>1</v>
      </c>
      <c r="D70" s="180" t="s">
        <v>44</v>
      </c>
      <c r="E70" s="187">
        <v>0</v>
      </c>
      <c r="F70" s="181">
        <f>C70*E70</f>
        <v>0</v>
      </c>
    </row>
    <row r="71" spans="1:6">
      <c r="A71" s="175"/>
      <c r="B71" s="179" t="s">
        <v>256</v>
      </c>
      <c r="C71" s="180">
        <v>1</v>
      </c>
      <c r="D71" s="180" t="s">
        <v>44</v>
      </c>
      <c r="E71" s="187">
        <v>0</v>
      </c>
      <c r="F71" s="181">
        <f t="shared" ref="F71:F86" si="0">C71*E71</f>
        <v>0</v>
      </c>
    </row>
    <row r="72" spans="1:6">
      <c r="A72" s="175"/>
      <c r="B72" s="179" t="s">
        <v>257</v>
      </c>
      <c r="C72" s="180">
        <v>20</v>
      </c>
      <c r="D72" s="180" t="s">
        <v>44</v>
      </c>
      <c r="E72" s="187">
        <v>0</v>
      </c>
      <c r="F72" s="181">
        <f t="shared" si="0"/>
        <v>0</v>
      </c>
    </row>
    <row r="73" spans="1:6">
      <c r="A73" s="175"/>
      <c r="B73" s="179" t="s">
        <v>258</v>
      </c>
      <c r="C73" s="180">
        <v>20</v>
      </c>
      <c r="D73" s="180" t="s">
        <v>44</v>
      </c>
      <c r="E73" s="187">
        <v>0</v>
      </c>
      <c r="F73" s="181">
        <f t="shared" si="0"/>
        <v>0</v>
      </c>
    </row>
    <row r="74" spans="1:6">
      <c r="A74" s="175"/>
      <c r="B74" s="179" t="s">
        <v>259</v>
      </c>
      <c r="C74" s="180">
        <v>42</v>
      </c>
      <c r="D74" s="180" t="s">
        <v>44</v>
      </c>
      <c r="E74" s="187">
        <v>0</v>
      </c>
      <c r="F74" s="181">
        <f t="shared" si="0"/>
        <v>0</v>
      </c>
    </row>
    <row r="75" spans="1:6">
      <c r="A75" s="175"/>
      <c r="B75" s="179" t="s">
        <v>260</v>
      </c>
      <c r="C75" s="180">
        <v>22</v>
      </c>
      <c r="D75" s="180" t="s">
        <v>44</v>
      </c>
      <c r="E75" s="187">
        <v>0</v>
      </c>
      <c r="F75" s="181">
        <f t="shared" si="0"/>
        <v>0</v>
      </c>
    </row>
    <row r="76" spans="1:6">
      <c r="A76" s="175"/>
      <c r="B76" s="179" t="s">
        <v>261</v>
      </c>
      <c r="C76" s="180">
        <v>4</v>
      </c>
      <c r="D76" s="180" t="s">
        <v>44</v>
      </c>
      <c r="E76" s="187">
        <v>0</v>
      </c>
      <c r="F76" s="181">
        <f t="shared" si="0"/>
        <v>0</v>
      </c>
    </row>
    <row r="77" spans="1:6">
      <c r="A77" s="175"/>
      <c r="B77" s="179" t="s">
        <v>262</v>
      </c>
      <c r="C77" s="180">
        <v>12</v>
      </c>
      <c r="D77" s="180" t="s">
        <v>44</v>
      </c>
      <c r="E77" s="187">
        <v>0</v>
      </c>
      <c r="F77" s="181">
        <f t="shared" si="0"/>
        <v>0</v>
      </c>
    </row>
    <row r="78" spans="1:6">
      <c r="A78" s="175"/>
      <c r="B78" s="179" t="s">
        <v>263</v>
      </c>
      <c r="C78" s="180">
        <v>6</v>
      </c>
      <c r="D78" s="180" t="s">
        <v>44</v>
      </c>
      <c r="E78" s="187">
        <v>0</v>
      </c>
      <c r="F78" s="181">
        <f t="shared" si="0"/>
        <v>0</v>
      </c>
    </row>
    <row r="79" spans="1:6">
      <c r="A79" s="175"/>
      <c r="B79" s="179" t="s">
        <v>737</v>
      </c>
      <c r="C79" s="180">
        <v>60</v>
      </c>
      <c r="D79" s="180" t="s">
        <v>44</v>
      </c>
      <c r="E79" s="187">
        <v>0</v>
      </c>
      <c r="F79" s="181">
        <f t="shared" si="0"/>
        <v>0</v>
      </c>
    </row>
    <row r="80" spans="1:6">
      <c r="A80" s="175"/>
      <c r="B80" s="179" t="s">
        <v>264</v>
      </c>
      <c r="C80" s="180">
        <v>37</v>
      </c>
      <c r="D80" s="180" t="s">
        <v>44</v>
      </c>
      <c r="E80" s="187">
        <v>0</v>
      </c>
      <c r="F80" s="181">
        <f t="shared" si="0"/>
        <v>0</v>
      </c>
    </row>
    <row r="81" spans="1:6">
      <c r="A81" s="175"/>
      <c r="B81" s="179" t="s">
        <v>265</v>
      </c>
      <c r="C81" s="180">
        <v>6</v>
      </c>
      <c r="D81" s="180" t="s">
        <v>44</v>
      </c>
      <c r="E81" s="187">
        <v>0</v>
      </c>
      <c r="F81" s="181">
        <f t="shared" si="0"/>
        <v>0</v>
      </c>
    </row>
    <row r="82" spans="1:6">
      <c r="A82" s="175"/>
      <c r="B82" s="179" t="s">
        <v>266</v>
      </c>
      <c r="C82" s="180">
        <v>24</v>
      </c>
      <c r="D82" s="180" t="s">
        <v>44</v>
      </c>
      <c r="E82" s="187">
        <v>0</v>
      </c>
      <c r="F82" s="181">
        <f t="shared" si="0"/>
        <v>0</v>
      </c>
    </row>
    <row r="83" spans="1:6">
      <c r="A83" s="175"/>
      <c r="B83" s="179" t="s">
        <v>267</v>
      </c>
      <c r="C83" s="180">
        <v>12</v>
      </c>
      <c r="D83" s="180" t="s">
        <v>44</v>
      </c>
      <c r="E83" s="187">
        <v>0</v>
      </c>
      <c r="F83" s="181">
        <f t="shared" si="0"/>
        <v>0</v>
      </c>
    </row>
    <row r="84" spans="1:6">
      <c r="A84" s="175"/>
      <c r="B84" s="179" t="s">
        <v>259</v>
      </c>
      <c r="C84" s="180">
        <v>84</v>
      </c>
      <c r="D84" s="180" t="s">
        <v>44</v>
      </c>
      <c r="E84" s="187">
        <v>0</v>
      </c>
      <c r="F84" s="181">
        <f t="shared" si="0"/>
        <v>0</v>
      </c>
    </row>
    <row r="85" spans="1:6">
      <c r="A85" s="175"/>
      <c r="B85" s="179" t="s">
        <v>736</v>
      </c>
      <c r="C85" s="180">
        <v>120</v>
      </c>
      <c r="D85" s="180" t="s">
        <v>44</v>
      </c>
      <c r="E85" s="187">
        <v>0</v>
      </c>
      <c r="F85" s="181">
        <f t="shared" si="0"/>
        <v>0</v>
      </c>
    </row>
    <row r="86" spans="1:6">
      <c r="A86" s="175"/>
      <c r="B86" s="179" t="s">
        <v>268</v>
      </c>
      <c r="C86" s="180">
        <v>620</v>
      </c>
      <c r="D86" s="180" t="s">
        <v>44</v>
      </c>
      <c r="E86" s="187">
        <v>0</v>
      </c>
      <c r="F86" s="181">
        <f t="shared" si="0"/>
        <v>0</v>
      </c>
    </row>
    <row r="87" spans="1:6">
      <c r="A87" s="167"/>
      <c r="B87" s="182" t="s">
        <v>37</v>
      </c>
      <c r="C87" s="183"/>
      <c r="D87" s="183"/>
      <c r="E87" s="183"/>
      <c r="F87" s="184">
        <f>SUM(F70:F86)</f>
        <v>0</v>
      </c>
    </row>
    <row r="88" spans="1:6">
      <c r="A88" s="172"/>
      <c r="B88" s="172"/>
      <c r="C88" s="172"/>
      <c r="D88" s="172"/>
      <c r="E88" s="172"/>
      <c r="F88" s="172"/>
    </row>
    <row r="89" spans="1:6">
      <c r="A89" s="173"/>
      <c r="B89" s="174" t="s">
        <v>210</v>
      </c>
      <c r="C89" s="173"/>
      <c r="D89" s="173"/>
      <c r="E89" s="173"/>
      <c r="F89" s="173"/>
    </row>
    <row r="90" spans="1:6">
      <c r="B90" s="568"/>
      <c r="C90" s="568"/>
      <c r="D90" s="568"/>
      <c r="E90" s="568"/>
      <c r="F90" s="568"/>
    </row>
    <row r="91" spans="1:6">
      <c r="A91" s="175"/>
      <c r="B91" s="176" t="s">
        <v>215</v>
      </c>
      <c r="C91" s="177" t="s">
        <v>216</v>
      </c>
      <c r="D91" s="177" t="s">
        <v>36</v>
      </c>
      <c r="E91" s="178" t="s">
        <v>217</v>
      </c>
      <c r="F91" s="178" t="s">
        <v>37</v>
      </c>
    </row>
    <row r="92" spans="1:6">
      <c r="A92" s="175"/>
      <c r="B92" s="179" t="s">
        <v>269</v>
      </c>
      <c r="C92" s="180">
        <v>1</v>
      </c>
      <c r="D92" s="180" t="s">
        <v>218</v>
      </c>
      <c r="E92" s="187">
        <v>0</v>
      </c>
      <c r="F92" s="181">
        <f t="shared" ref="F92" si="1">C92*E92</f>
        <v>0</v>
      </c>
    </row>
    <row r="93" spans="1:6">
      <c r="A93" s="167"/>
      <c r="B93" s="182" t="s">
        <v>37</v>
      </c>
      <c r="C93" s="183"/>
      <c r="D93" s="183"/>
      <c r="E93" s="183"/>
      <c r="F93" s="184">
        <f>SUM(F92)</f>
        <v>0</v>
      </c>
    </row>
    <row r="94" spans="1:6">
      <c r="A94" s="172"/>
      <c r="B94" s="172"/>
      <c r="C94" s="172"/>
      <c r="D94" s="172"/>
      <c r="E94" s="172"/>
      <c r="F94" s="172"/>
    </row>
    <row r="95" spans="1:6">
      <c r="A95" s="173"/>
      <c r="B95" s="174" t="s">
        <v>38</v>
      </c>
      <c r="C95" s="173"/>
      <c r="D95" s="173"/>
      <c r="E95" s="173"/>
      <c r="F95" s="173"/>
    </row>
    <row r="96" spans="1:6">
      <c r="B96" s="568"/>
      <c r="C96" s="568"/>
      <c r="D96" s="568"/>
      <c r="E96" s="568"/>
      <c r="F96" s="568"/>
    </row>
    <row r="97" spans="1:6">
      <c r="A97" s="175"/>
      <c r="B97" s="176" t="s">
        <v>215</v>
      </c>
      <c r="C97" s="177" t="s">
        <v>216</v>
      </c>
      <c r="D97" s="177" t="s">
        <v>36</v>
      </c>
      <c r="E97" s="178" t="s">
        <v>217</v>
      </c>
      <c r="F97" s="178" t="s">
        <v>37</v>
      </c>
    </row>
    <row r="98" spans="1:6">
      <c r="A98" s="175"/>
      <c r="B98" s="179" t="s">
        <v>211</v>
      </c>
      <c r="C98" s="180">
        <v>1</v>
      </c>
      <c r="D98" s="180" t="s">
        <v>218</v>
      </c>
      <c r="E98" s="187">
        <v>0</v>
      </c>
      <c r="F98" s="181">
        <f t="shared" ref="F98" si="2">C98*E98</f>
        <v>0</v>
      </c>
    </row>
    <row r="99" spans="1:6">
      <c r="A99" s="167"/>
      <c r="B99" s="182" t="s">
        <v>37</v>
      </c>
      <c r="C99" s="183"/>
      <c r="D99" s="183"/>
      <c r="E99" s="183"/>
      <c r="F99" s="184">
        <f>SUM(F98)</f>
        <v>0</v>
      </c>
    </row>
    <row r="100" spans="1:6">
      <c r="A100" s="172"/>
      <c r="B100" s="172"/>
      <c r="C100" s="172"/>
      <c r="D100" s="172"/>
      <c r="E100" s="172"/>
      <c r="F100" s="172"/>
    </row>
    <row r="101" spans="1:6">
      <c r="A101" s="173"/>
      <c r="B101" s="174" t="s">
        <v>253</v>
      </c>
      <c r="C101" s="173"/>
      <c r="D101" s="173"/>
      <c r="E101" s="173"/>
      <c r="F101" s="173"/>
    </row>
    <row r="102" spans="1:6">
      <c r="B102" s="568"/>
      <c r="C102" s="568"/>
      <c r="D102" s="568"/>
      <c r="E102" s="568"/>
      <c r="F102" s="568"/>
    </row>
    <row r="103" spans="1:6">
      <c r="A103" s="175"/>
      <c r="B103" s="176" t="s">
        <v>215</v>
      </c>
      <c r="C103" s="177" t="s">
        <v>216</v>
      </c>
      <c r="D103" s="177" t="s">
        <v>36</v>
      </c>
      <c r="E103" s="178" t="s">
        <v>217</v>
      </c>
      <c r="F103" s="178" t="s">
        <v>37</v>
      </c>
    </row>
    <row r="104" spans="1:6">
      <c r="A104" s="175"/>
      <c r="B104" s="179" t="s">
        <v>228</v>
      </c>
      <c r="C104" s="180">
        <v>264</v>
      </c>
      <c r="D104" s="180" t="s">
        <v>44</v>
      </c>
      <c r="E104" s="187">
        <v>0</v>
      </c>
      <c r="F104" s="181">
        <f t="shared" ref="F104:F106" si="3">C104*E104</f>
        <v>0</v>
      </c>
    </row>
    <row r="105" spans="1:6">
      <c r="A105" s="175"/>
      <c r="B105" s="179" t="s">
        <v>270</v>
      </c>
      <c r="C105" s="180">
        <v>252</v>
      </c>
      <c r="D105" s="180" t="s">
        <v>44</v>
      </c>
      <c r="E105" s="187">
        <v>0</v>
      </c>
      <c r="F105" s="181">
        <f t="shared" si="3"/>
        <v>0</v>
      </c>
    </row>
    <row r="106" spans="1:6">
      <c r="A106" s="175"/>
      <c r="B106" s="179" t="s">
        <v>229</v>
      </c>
      <c r="C106" s="180">
        <v>2</v>
      </c>
      <c r="D106" s="180" t="s">
        <v>218</v>
      </c>
      <c r="E106" s="187">
        <v>0</v>
      </c>
      <c r="F106" s="181">
        <f t="shared" si="3"/>
        <v>0</v>
      </c>
    </row>
    <row r="107" spans="1:6">
      <c r="A107" s="167"/>
      <c r="B107" s="182" t="s">
        <v>37</v>
      </c>
      <c r="C107" s="183"/>
      <c r="D107" s="183"/>
      <c r="E107" s="183"/>
      <c r="F107" s="184">
        <f>SUM(F104:F106)</f>
        <v>0</v>
      </c>
    </row>
    <row r="108" spans="1:6">
      <c r="A108" s="172"/>
      <c r="B108" s="172"/>
      <c r="C108" s="172"/>
      <c r="D108" s="172"/>
      <c r="E108" s="172"/>
      <c r="F108" s="172"/>
    </row>
    <row r="109" spans="1:6">
      <c r="A109" s="173"/>
      <c r="B109" s="174" t="s">
        <v>212</v>
      </c>
      <c r="C109" s="173"/>
      <c r="D109" s="173"/>
      <c r="E109" s="173"/>
      <c r="F109" s="173"/>
    </row>
    <row r="110" spans="1:6">
      <c r="B110" s="568"/>
      <c r="C110" s="568"/>
      <c r="D110" s="568"/>
      <c r="E110" s="568"/>
      <c r="F110" s="568"/>
    </row>
    <row r="111" spans="1:6">
      <c r="A111" s="175"/>
      <c r="B111" s="176" t="s">
        <v>215</v>
      </c>
      <c r="C111" s="177" t="s">
        <v>216</v>
      </c>
      <c r="D111" s="177" t="s">
        <v>36</v>
      </c>
      <c r="E111" s="178" t="s">
        <v>217</v>
      </c>
      <c r="F111" s="178" t="s">
        <v>37</v>
      </c>
    </row>
    <row r="112" spans="1:6">
      <c r="A112" s="175"/>
      <c r="B112" s="179" t="s">
        <v>237</v>
      </c>
      <c r="C112" s="180">
        <v>12</v>
      </c>
      <c r="D112" s="180" t="s">
        <v>219</v>
      </c>
      <c r="E112" s="187">
        <v>0</v>
      </c>
      <c r="F112" s="181">
        <f t="shared" ref="F112" si="4">C112*E112</f>
        <v>0</v>
      </c>
    </row>
    <row r="113" spans="1:6">
      <c r="A113" s="167"/>
      <c r="B113" s="182" t="s">
        <v>37</v>
      </c>
      <c r="C113" s="183"/>
      <c r="D113" s="183"/>
      <c r="E113" s="183"/>
      <c r="F113" s="184">
        <f>SUM(F112)</f>
        <v>0</v>
      </c>
    </row>
    <row r="116" spans="1:6">
      <c r="A116" s="173"/>
      <c r="B116" s="174" t="s">
        <v>271</v>
      </c>
      <c r="C116" s="173"/>
      <c r="D116" s="173"/>
      <c r="E116" s="173"/>
      <c r="F116" s="173"/>
    </row>
    <row r="117" spans="1:6">
      <c r="B117" s="568"/>
      <c r="C117" s="568"/>
      <c r="D117" s="568"/>
      <c r="E117" s="568"/>
      <c r="F117" s="568"/>
    </row>
    <row r="118" spans="1:6">
      <c r="A118" s="175"/>
      <c r="B118" s="176" t="s">
        <v>215</v>
      </c>
      <c r="C118" s="177" t="s">
        <v>216</v>
      </c>
      <c r="D118" s="177" t="s">
        <v>36</v>
      </c>
      <c r="E118" s="178" t="s">
        <v>217</v>
      </c>
      <c r="F118" s="178" t="s">
        <v>37</v>
      </c>
    </row>
    <row r="119" spans="1:6">
      <c r="A119" s="175"/>
      <c r="B119" s="147" t="s">
        <v>863</v>
      </c>
      <c r="C119" s="180">
        <v>1</v>
      </c>
      <c r="D119" s="180" t="s">
        <v>218</v>
      </c>
      <c r="E119" s="187">
        <v>0</v>
      </c>
      <c r="F119" s="181">
        <f t="shared" ref="F119" si="5">C119*E119</f>
        <v>0</v>
      </c>
    </row>
    <row r="120" spans="1:6">
      <c r="A120" s="167"/>
      <c r="B120" s="182" t="s">
        <v>37</v>
      </c>
      <c r="C120" s="183"/>
      <c r="D120" s="183"/>
      <c r="E120" s="183"/>
      <c r="F120" s="184">
        <f>SUM(F119)</f>
        <v>0</v>
      </c>
    </row>
    <row r="123" spans="1:6">
      <c r="A123" s="146"/>
      <c r="B123" s="149"/>
      <c r="D123" s="137"/>
      <c r="E123" s="137"/>
      <c r="F123" s="137"/>
    </row>
    <row r="124" spans="1:6">
      <c r="A124" s="146"/>
      <c r="D124" s="137"/>
      <c r="E124" s="142" t="s">
        <v>208</v>
      </c>
      <c r="F124" s="142" t="s">
        <v>272</v>
      </c>
    </row>
    <row r="125" spans="1:6" ht="18.75">
      <c r="A125" s="161" t="s">
        <v>194</v>
      </c>
      <c r="B125" s="162" t="s">
        <v>246</v>
      </c>
      <c r="C125" s="163"/>
      <c r="D125" s="164"/>
      <c r="E125" s="163"/>
      <c r="F125" s="163"/>
    </row>
    <row r="126" spans="1:6">
      <c r="A126" s="143"/>
      <c r="B126" s="568"/>
      <c r="C126" s="568"/>
      <c r="D126" s="568"/>
      <c r="E126" s="568"/>
      <c r="F126" s="568"/>
    </row>
    <row r="127" spans="1:6">
      <c r="A127" s="165"/>
    </row>
    <row r="128" spans="1:6" ht="15.75">
      <c r="A128" s="569" t="s">
        <v>209</v>
      </c>
      <c r="B128" s="569"/>
      <c r="C128" s="569"/>
      <c r="D128" s="569"/>
      <c r="E128" s="569"/>
      <c r="F128" s="569"/>
    </row>
    <row r="129" spans="1:6">
      <c r="A129" s="147"/>
      <c r="B129" s="147" t="s">
        <v>220</v>
      </c>
      <c r="C129" s="147"/>
      <c r="D129" s="147"/>
      <c r="E129" s="147"/>
      <c r="F129" s="166">
        <f>F153</f>
        <v>0</v>
      </c>
    </row>
    <row r="130" spans="1:6">
      <c r="A130" s="147"/>
      <c r="B130" s="147" t="s">
        <v>210</v>
      </c>
      <c r="C130" s="147"/>
      <c r="D130" s="147"/>
      <c r="E130" s="147"/>
      <c r="F130" s="166">
        <f>F175</f>
        <v>0</v>
      </c>
    </row>
    <row r="131" spans="1:6">
      <c r="A131" s="147"/>
      <c r="B131" s="147" t="s">
        <v>38</v>
      </c>
      <c r="C131" s="147"/>
      <c r="D131" s="147"/>
      <c r="E131" s="147"/>
      <c r="F131" s="166">
        <f>F181</f>
        <v>0</v>
      </c>
    </row>
    <row r="132" spans="1:6">
      <c r="A132" s="147"/>
      <c r="B132" s="147" t="s">
        <v>253</v>
      </c>
      <c r="C132" s="147"/>
      <c r="D132" s="147"/>
      <c r="E132" s="147"/>
      <c r="F132" s="166">
        <f>F190</f>
        <v>0</v>
      </c>
    </row>
    <row r="133" spans="1:6">
      <c r="A133" s="147"/>
      <c r="B133" s="147" t="s">
        <v>231</v>
      </c>
      <c r="C133" s="147"/>
      <c r="D133" s="147"/>
      <c r="E133" s="147"/>
      <c r="F133" s="166">
        <f>F206</f>
        <v>0</v>
      </c>
    </row>
    <row r="134" spans="1:6">
      <c r="A134" s="147"/>
      <c r="B134" s="147" t="s">
        <v>212</v>
      </c>
      <c r="C134" s="147"/>
      <c r="D134" s="147"/>
      <c r="E134" s="147"/>
      <c r="F134" s="166">
        <f>F199</f>
        <v>0</v>
      </c>
    </row>
    <row r="135" spans="1:6">
      <c r="A135" s="147"/>
      <c r="B135" s="147" t="s">
        <v>271</v>
      </c>
      <c r="C135" s="147"/>
      <c r="D135" s="147"/>
      <c r="E135" s="147"/>
      <c r="F135" s="166">
        <f>F212</f>
        <v>0</v>
      </c>
    </row>
    <row r="136" spans="1:6" ht="13.5" thickBot="1">
      <c r="A136" s="167"/>
      <c r="B136" s="168" t="s">
        <v>213</v>
      </c>
      <c r="C136" s="169"/>
      <c r="D136" s="169"/>
      <c r="E136" s="170"/>
      <c r="F136" s="171">
        <f>SUM(F129:F135)</f>
        <v>0</v>
      </c>
    </row>
    <row r="138" spans="1:6" ht="15.75">
      <c r="A138" s="569" t="s">
        <v>214</v>
      </c>
      <c r="B138" s="569"/>
      <c r="C138" s="569"/>
      <c r="D138" s="569"/>
      <c r="E138" s="569"/>
      <c r="F138" s="569"/>
    </row>
    <row r="139" spans="1:6">
      <c r="A139" s="172"/>
      <c r="B139" s="172"/>
      <c r="C139" s="172"/>
      <c r="D139" s="172"/>
      <c r="E139" s="172"/>
      <c r="F139" s="172"/>
    </row>
    <row r="140" spans="1:6">
      <c r="A140" s="173"/>
      <c r="B140" s="174" t="s">
        <v>220</v>
      </c>
      <c r="C140" s="173"/>
      <c r="D140" s="173"/>
      <c r="E140" s="173"/>
      <c r="F140" s="173"/>
    </row>
    <row r="141" spans="1:6">
      <c r="B141" s="568"/>
      <c r="C141" s="568"/>
      <c r="D141" s="568"/>
      <c r="E141" s="568"/>
      <c r="F141" s="568"/>
    </row>
    <row r="142" spans="1:6">
      <c r="A142" s="175"/>
      <c r="B142" s="176" t="s">
        <v>215</v>
      </c>
      <c r="C142" s="177" t="s">
        <v>216</v>
      </c>
      <c r="D142" s="177" t="s">
        <v>36</v>
      </c>
      <c r="E142" s="178" t="s">
        <v>217</v>
      </c>
      <c r="F142" s="178" t="s">
        <v>37</v>
      </c>
    </row>
    <row r="143" spans="1:6">
      <c r="A143" s="175"/>
      <c r="B143" s="211" t="s">
        <v>273</v>
      </c>
      <c r="C143" s="180"/>
      <c r="D143" s="180"/>
      <c r="E143" s="181"/>
      <c r="F143" s="181"/>
    </row>
    <row r="144" spans="1:6">
      <c r="A144" s="175"/>
      <c r="B144" s="179" t="s">
        <v>274</v>
      </c>
      <c r="C144" s="180">
        <v>12</v>
      </c>
      <c r="D144" s="180" t="s">
        <v>44</v>
      </c>
      <c r="E144" s="187">
        <v>0</v>
      </c>
      <c r="F144" s="181">
        <f>C144*E144</f>
        <v>0</v>
      </c>
    </row>
    <row r="145" spans="1:6">
      <c r="B145" s="185" t="s">
        <v>275</v>
      </c>
      <c r="C145" s="186"/>
      <c r="D145" s="186"/>
      <c r="E145" s="186"/>
      <c r="F145" s="186"/>
    </row>
    <row r="146" spans="1:6">
      <c r="A146" s="175"/>
      <c r="B146" s="179" t="s">
        <v>276</v>
      </c>
      <c r="C146" s="180">
        <v>12</v>
      </c>
      <c r="D146" s="180" t="s">
        <v>44</v>
      </c>
      <c r="E146" s="187">
        <v>0</v>
      </c>
      <c r="F146" s="181">
        <f t="shared" ref="F146:F152" si="6">C146*E146</f>
        <v>0</v>
      </c>
    </row>
    <row r="147" spans="1:6">
      <c r="A147" s="175"/>
      <c r="B147" s="179" t="s">
        <v>277</v>
      </c>
      <c r="C147" s="180">
        <v>3</v>
      </c>
      <c r="D147" s="180" t="s">
        <v>44</v>
      </c>
      <c r="E147" s="187">
        <v>0</v>
      </c>
      <c r="F147" s="181">
        <f t="shared" si="6"/>
        <v>0</v>
      </c>
    </row>
    <row r="148" spans="1:6">
      <c r="A148" s="175"/>
      <c r="B148" s="179" t="s">
        <v>278</v>
      </c>
      <c r="C148" s="180">
        <v>3</v>
      </c>
      <c r="D148" s="180" t="s">
        <v>44</v>
      </c>
      <c r="E148" s="187">
        <v>0</v>
      </c>
      <c r="F148" s="181">
        <f t="shared" si="6"/>
        <v>0</v>
      </c>
    </row>
    <row r="149" spans="1:6">
      <c r="A149" s="175"/>
      <c r="B149" s="179" t="s">
        <v>279</v>
      </c>
      <c r="C149" s="180">
        <v>1</v>
      </c>
      <c r="D149" s="180" t="s">
        <v>44</v>
      </c>
      <c r="E149" s="187">
        <v>0</v>
      </c>
      <c r="F149" s="181">
        <f t="shared" si="6"/>
        <v>0</v>
      </c>
    </row>
    <row r="150" spans="1:6">
      <c r="B150" s="185" t="s">
        <v>275</v>
      </c>
      <c r="C150" s="186"/>
      <c r="D150" s="186"/>
      <c r="E150" s="186"/>
      <c r="F150" s="186"/>
    </row>
    <row r="151" spans="1:6">
      <c r="A151" s="175"/>
      <c r="B151" s="179" t="s">
        <v>280</v>
      </c>
      <c r="C151" s="180">
        <v>2</v>
      </c>
      <c r="D151" s="180" t="s">
        <v>44</v>
      </c>
      <c r="E151" s="187">
        <v>0</v>
      </c>
      <c r="F151" s="181">
        <f t="shared" si="6"/>
        <v>0</v>
      </c>
    </row>
    <row r="152" spans="1:6">
      <c r="A152" s="175"/>
      <c r="B152" s="179" t="s">
        <v>281</v>
      </c>
      <c r="C152" s="180">
        <v>4</v>
      </c>
      <c r="D152" s="180" t="s">
        <v>44</v>
      </c>
      <c r="E152" s="187">
        <v>0</v>
      </c>
      <c r="F152" s="181">
        <f t="shared" si="6"/>
        <v>0</v>
      </c>
    </row>
    <row r="153" spans="1:6">
      <c r="A153" s="167"/>
      <c r="B153" s="182" t="s">
        <v>37</v>
      </c>
      <c r="C153" s="183"/>
      <c r="D153" s="183"/>
      <c r="E153" s="183"/>
      <c r="F153" s="184">
        <f>SUM(F144:F152)</f>
        <v>0</v>
      </c>
    </row>
    <row r="154" spans="1:6">
      <c r="A154" s="172"/>
      <c r="B154" s="172"/>
      <c r="C154" s="172"/>
      <c r="D154" s="172"/>
      <c r="E154" s="172"/>
      <c r="F154" s="172"/>
    </row>
    <row r="155" spans="1:6">
      <c r="A155" s="173"/>
      <c r="B155" s="174" t="s">
        <v>210</v>
      </c>
      <c r="C155" s="173"/>
      <c r="D155" s="173"/>
      <c r="E155" s="173"/>
      <c r="F155" s="173"/>
    </row>
    <row r="156" spans="1:6">
      <c r="B156" s="568"/>
      <c r="C156" s="568"/>
      <c r="D156" s="568"/>
      <c r="E156" s="568"/>
      <c r="F156" s="568"/>
    </row>
    <row r="157" spans="1:6">
      <c r="A157" s="175"/>
      <c r="B157" s="176" t="s">
        <v>215</v>
      </c>
      <c r="C157" s="177" t="s">
        <v>216</v>
      </c>
      <c r="D157" s="177" t="s">
        <v>36</v>
      </c>
      <c r="E157" s="178" t="s">
        <v>217</v>
      </c>
      <c r="F157" s="178" t="s">
        <v>37</v>
      </c>
    </row>
    <row r="158" spans="1:6">
      <c r="A158" s="175"/>
      <c r="B158" s="179" t="s">
        <v>282</v>
      </c>
      <c r="C158" s="180">
        <v>1</v>
      </c>
      <c r="D158" s="180" t="s">
        <v>44</v>
      </c>
      <c r="E158" s="187">
        <v>0</v>
      </c>
      <c r="F158" s="181">
        <f>C158*E158</f>
        <v>0</v>
      </c>
    </row>
    <row r="159" spans="1:6">
      <c r="A159" s="175"/>
      <c r="B159" s="179" t="s">
        <v>221</v>
      </c>
      <c r="C159" s="180">
        <v>1</v>
      </c>
      <c r="D159" s="180" t="s">
        <v>44</v>
      </c>
      <c r="E159" s="187">
        <v>0</v>
      </c>
      <c r="F159" s="181">
        <f t="shared" ref="F159:F174" si="7">C159*E159</f>
        <v>0</v>
      </c>
    </row>
    <row r="160" spans="1:6">
      <c r="A160" s="175"/>
      <c r="B160" s="179" t="s">
        <v>233</v>
      </c>
      <c r="C160" s="180">
        <v>60</v>
      </c>
      <c r="D160" s="180" t="s">
        <v>39</v>
      </c>
      <c r="E160" s="187">
        <v>0</v>
      </c>
      <c r="F160" s="181">
        <f t="shared" si="7"/>
        <v>0</v>
      </c>
    </row>
    <row r="161" spans="1:6">
      <c r="A161" s="175"/>
      <c r="B161" s="179" t="s">
        <v>283</v>
      </c>
      <c r="C161" s="180">
        <v>420</v>
      </c>
      <c r="D161" s="180" t="s">
        <v>39</v>
      </c>
      <c r="E161" s="187">
        <v>0</v>
      </c>
      <c r="F161" s="181">
        <f t="shared" si="7"/>
        <v>0</v>
      </c>
    </row>
    <row r="162" spans="1:6">
      <c r="A162" s="175"/>
      <c r="B162" s="179" t="s">
        <v>284</v>
      </c>
      <c r="C162" s="180">
        <v>4</v>
      </c>
      <c r="D162" s="180" t="s">
        <v>44</v>
      </c>
      <c r="E162" s="187">
        <v>0</v>
      </c>
      <c r="F162" s="181">
        <f t="shared" si="7"/>
        <v>0</v>
      </c>
    </row>
    <row r="163" spans="1:6">
      <c r="A163" s="175"/>
      <c r="B163" s="179" t="s">
        <v>222</v>
      </c>
      <c r="C163" s="180">
        <v>16</v>
      </c>
      <c r="D163" s="180" t="s">
        <v>44</v>
      </c>
      <c r="E163" s="187">
        <v>0</v>
      </c>
      <c r="F163" s="181">
        <f t="shared" si="7"/>
        <v>0</v>
      </c>
    </row>
    <row r="164" spans="1:6">
      <c r="A164" s="175"/>
      <c r="B164" s="179" t="s">
        <v>285</v>
      </c>
      <c r="C164" s="180">
        <v>20</v>
      </c>
      <c r="D164" s="180" t="s">
        <v>44</v>
      </c>
      <c r="E164" s="187">
        <v>0</v>
      </c>
      <c r="F164" s="181">
        <f t="shared" si="7"/>
        <v>0</v>
      </c>
    </row>
    <row r="165" spans="1:6">
      <c r="A165" s="175"/>
      <c r="B165" s="179" t="s">
        <v>286</v>
      </c>
      <c r="C165" s="180">
        <v>120</v>
      </c>
      <c r="D165" s="180" t="s">
        <v>39</v>
      </c>
      <c r="E165" s="187">
        <v>0</v>
      </c>
      <c r="F165" s="181">
        <f t="shared" si="7"/>
        <v>0</v>
      </c>
    </row>
    <row r="166" spans="1:6">
      <c r="A166" s="175"/>
      <c r="B166" s="179" t="s">
        <v>226</v>
      </c>
      <c r="C166" s="180">
        <v>125</v>
      </c>
      <c r="D166" s="180" t="s">
        <v>39</v>
      </c>
      <c r="E166" s="187">
        <v>0</v>
      </c>
      <c r="F166" s="181">
        <f t="shared" si="7"/>
        <v>0</v>
      </c>
    </row>
    <row r="167" spans="1:6">
      <c r="A167" s="175"/>
      <c r="B167" s="179" t="s">
        <v>234</v>
      </c>
      <c r="C167" s="180">
        <v>7</v>
      </c>
      <c r="D167" s="180" t="s">
        <v>44</v>
      </c>
      <c r="E167" s="187">
        <v>0</v>
      </c>
      <c r="F167" s="181">
        <f t="shared" si="7"/>
        <v>0</v>
      </c>
    </row>
    <row r="168" spans="1:6">
      <c r="A168" s="175"/>
      <c r="B168" s="179" t="s">
        <v>287</v>
      </c>
      <c r="C168" s="180">
        <v>8</v>
      </c>
      <c r="D168" s="180" t="s">
        <v>44</v>
      </c>
      <c r="E168" s="187">
        <v>0</v>
      </c>
      <c r="F168" s="181">
        <f t="shared" si="7"/>
        <v>0</v>
      </c>
    </row>
    <row r="169" spans="1:6">
      <c r="A169" s="175"/>
      <c r="B169" s="179" t="s">
        <v>288</v>
      </c>
      <c r="C169" s="180">
        <v>8</v>
      </c>
      <c r="D169" s="180" t="s">
        <v>44</v>
      </c>
      <c r="E169" s="187">
        <v>0</v>
      </c>
      <c r="F169" s="181">
        <f t="shared" si="7"/>
        <v>0</v>
      </c>
    </row>
    <row r="170" spans="1:6">
      <c r="A170" s="175"/>
      <c r="B170" s="179" t="s">
        <v>222</v>
      </c>
      <c r="C170" s="180">
        <v>32</v>
      </c>
      <c r="D170" s="180" t="s">
        <v>44</v>
      </c>
      <c r="E170" s="187">
        <v>0</v>
      </c>
      <c r="F170" s="181">
        <f t="shared" si="7"/>
        <v>0</v>
      </c>
    </row>
    <row r="171" spans="1:6">
      <c r="A171" s="175"/>
      <c r="B171" s="179" t="s">
        <v>224</v>
      </c>
      <c r="C171" s="180">
        <v>15</v>
      </c>
      <c r="D171" s="180" t="s">
        <v>39</v>
      </c>
      <c r="E171" s="187">
        <v>0</v>
      </c>
      <c r="F171" s="181">
        <f t="shared" si="7"/>
        <v>0</v>
      </c>
    </row>
    <row r="172" spans="1:6">
      <c r="A172" s="175"/>
      <c r="B172" s="179" t="s">
        <v>289</v>
      </c>
      <c r="C172" s="180">
        <v>20</v>
      </c>
      <c r="D172" s="180" t="s">
        <v>39</v>
      </c>
      <c r="E172" s="187">
        <v>0</v>
      </c>
      <c r="F172" s="181">
        <f t="shared" si="7"/>
        <v>0</v>
      </c>
    </row>
    <row r="173" spans="1:6">
      <c r="A173" s="175"/>
      <c r="B173" s="179" t="s">
        <v>290</v>
      </c>
      <c r="C173" s="180">
        <v>1</v>
      </c>
      <c r="D173" s="180" t="s">
        <v>218</v>
      </c>
      <c r="E173" s="187">
        <v>0</v>
      </c>
      <c r="F173" s="181">
        <f t="shared" si="7"/>
        <v>0</v>
      </c>
    </row>
    <row r="174" spans="1:6">
      <c r="A174" s="175"/>
      <c r="B174" s="179" t="s">
        <v>291</v>
      </c>
      <c r="C174" s="180">
        <v>1</v>
      </c>
      <c r="D174" s="180" t="s">
        <v>44</v>
      </c>
      <c r="E174" s="187">
        <v>0</v>
      </c>
      <c r="F174" s="181">
        <f t="shared" si="7"/>
        <v>0</v>
      </c>
    </row>
    <row r="175" spans="1:6">
      <c r="A175" s="167"/>
      <c r="B175" s="182" t="s">
        <v>37</v>
      </c>
      <c r="C175" s="183"/>
      <c r="D175" s="183"/>
      <c r="E175" s="183"/>
      <c r="F175" s="184">
        <f>SUM(F158:F174)</f>
        <v>0</v>
      </c>
    </row>
    <row r="176" spans="1:6">
      <c r="A176" s="172"/>
      <c r="B176" s="172"/>
      <c r="C176" s="172"/>
      <c r="D176" s="172"/>
      <c r="E176" s="172"/>
      <c r="F176" s="172"/>
    </row>
    <row r="177" spans="1:6">
      <c r="A177" s="173"/>
      <c r="B177" s="174" t="s">
        <v>38</v>
      </c>
      <c r="C177" s="173"/>
      <c r="D177" s="173"/>
      <c r="E177" s="173"/>
      <c r="F177" s="173"/>
    </row>
    <row r="178" spans="1:6">
      <c r="B178" s="568"/>
      <c r="C178" s="568"/>
      <c r="D178" s="568"/>
      <c r="E178" s="568"/>
      <c r="F178" s="568"/>
    </row>
    <row r="179" spans="1:6">
      <c r="A179" s="175"/>
      <c r="B179" s="176" t="s">
        <v>215</v>
      </c>
      <c r="C179" s="177" t="s">
        <v>216</v>
      </c>
      <c r="D179" s="177" t="s">
        <v>36</v>
      </c>
      <c r="E179" s="178" t="s">
        <v>217</v>
      </c>
      <c r="F179" s="178" t="s">
        <v>37</v>
      </c>
    </row>
    <row r="180" spans="1:6">
      <c r="A180" s="175"/>
      <c r="B180" s="179" t="s">
        <v>211</v>
      </c>
      <c r="C180" s="180">
        <v>1</v>
      </c>
      <c r="D180" s="180" t="s">
        <v>218</v>
      </c>
      <c r="E180" s="187">
        <v>0</v>
      </c>
      <c r="F180" s="181">
        <f t="shared" ref="F180" si="8">C180*E180</f>
        <v>0</v>
      </c>
    </row>
    <row r="181" spans="1:6">
      <c r="A181" s="167"/>
      <c r="B181" s="182" t="s">
        <v>37</v>
      </c>
      <c r="C181" s="183"/>
      <c r="D181" s="183"/>
      <c r="E181" s="183"/>
      <c r="F181" s="184">
        <f>SUM(F180)</f>
        <v>0</v>
      </c>
    </row>
    <row r="182" spans="1:6">
      <c r="A182" s="172"/>
      <c r="B182" s="172"/>
      <c r="C182" s="172"/>
      <c r="D182" s="172"/>
      <c r="E182" s="172"/>
      <c r="F182" s="172"/>
    </row>
    <row r="183" spans="1:6">
      <c r="A183" s="173"/>
      <c r="B183" s="174" t="s">
        <v>227</v>
      </c>
      <c r="C183" s="173"/>
      <c r="D183" s="173"/>
      <c r="E183" s="173"/>
      <c r="F183" s="173"/>
    </row>
    <row r="184" spans="1:6">
      <c r="B184" s="568"/>
      <c r="C184" s="568"/>
      <c r="D184" s="568"/>
      <c r="E184" s="568"/>
      <c r="F184" s="568"/>
    </row>
    <row r="185" spans="1:6">
      <c r="A185" s="175"/>
      <c r="B185" s="176" t="s">
        <v>215</v>
      </c>
      <c r="C185" s="177" t="s">
        <v>216</v>
      </c>
      <c r="D185" s="177" t="s">
        <v>36</v>
      </c>
      <c r="E185" s="178" t="s">
        <v>217</v>
      </c>
      <c r="F185" s="178" t="s">
        <v>37</v>
      </c>
    </row>
    <row r="186" spans="1:6">
      <c r="A186" s="175"/>
      <c r="B186" s="179" t="s">
        <v>270</v>
      </c>
      <c r="C186" s="180">
        <v>4</v>
      </c>
      <c r="D186" s="180" t="s">
        <v>44</v>
      </c>
      <c r="E186" s="187">
        <v>0</v>
      </c>
      <c r="F186" s="181">
        <f t="shared" ref="F186:F189" si="9">C186*E186</f>
        <v>0</v>
      </c>
    </row>
    <row r="187" spans="1:6">
      <c r="A187" s="175"/>
      <c r="B187" s="179" t="s">
        <v>229</v>
      </c>
      <c r="C187" s="180">
        <v>1</v>
      </c>
      <c r="D187" s="180" t="s">
        <v>218</v>
      </c>
      <c r="E187" s="187">
        <v>0</v>
      </c>
      <c r="F187" s="181">
        <f t="shared" si="9"/>
        <v>0</v>
      </c>
    </row>
    <row r="188" spans="1:6">
      <c r="A188" s="175"/>
      <c r="B188" s="179" t="s">
        <v>292</v>
      </c>
      <c r="C188" s="180">
        <v>1</v>
      </c>
      <c r="D188" s="180" t="s">
        <v>218</v>
      </c>
      <c r="E188" s="187">
        <v>0</v>
      </c>
      <c r="F188" s="181">
        <f t="shared" si="9"/>
        <v>0</v>
      </c>
    </row>
    <row r="189" spans="1:6">
      <c r="A189" s="175"/>
      <c r="B189" s="179" t="s">
        <v>270</v>
      </c>
      <c r="C189" s="180">
        <v>8</v>
      </c>
      <c r="D189" s="180" t="s">
        <v>44</v>
      </c>
      <c r="E189" s="187">
        <v>0</v>
      </c>
      <c r="F189" s="181">
        <f t="shared" si="9"/>
        <v>0</v>
      </c>
    </row>
    <row r="190" spans="1:6">
      <c r="A190" s="167"/>
      <c r="B190" s="182" t="s">
        <v>37</v>
      </c>
      <c r="C190" s="183"/>
      <c r="D190" s="183"/>
      <c r="E190" s="183"/>
      <c r="F190" s="184">
        <f>SUM(F186:F189)</f>
        <v>0</v>
      </c>
    </row>
    <row r="191" spans="1:6">
      <c r="A191" s="172"/>
      <c r="B191" s="172"/>
      <c r="C191" s="172"/>
      <c r="D191" s="172"/>
      <c r="E191" s="172"/>
      <c r="F191" s="172"/>
    </row>
    <row r="192" spans="1:6">
      <c r="A192" s="173"/>
      <c r="B192" s="174" t="s">
        <v>212</v>
      </c>
      <c r="C192" s="173"/>
      <c r="D192" s="173"/>
      <c r="E192" s="173"/>
      <c r="F192" s="173"/>
    </row>
    <row r="193" spans="1:6">
      <c r="B193" s="568"/>
      <c r="C193" s="568"/>
      <c r="D193" s="568"/>
      <c r="E193" s="568"/>
      <c r="F193" s="568"/>
    </row>
    <row r="194" spans="1:6">
      <c r="A194" s="175"/>
      <c r="B194" s="176" t="s">
        <v>215</v>
      </c>
      <c r="C194" s="177" t="s">
        <v>216</v>
      </c>
      <c r="D194" s="177" t="s">
        <v>36</v>
      </c>
      <c r="E194" s="178" t="s">
        <v>217</v>
      </c>
      <c r="F194" s="178" t="s">
        <v>37</v>
      </c>
    </row>
    <row r="195" spans="1:6">
      <c r="A195" s="175"/>
      <c r="B195" s="179" t="s">
        <v>230</v>
      </c>
      <c r="C195" s="180">
        <v>4</v>
      </c>
      <c r="D195" s="180" t="s">
        <v>219</v>
      </c>
      <c r="E195" s="187">
        <v>0</v>
      </c>
      <c r="F195" s="181">
        <f>C195*E195</f>
        <v>0</v>
      </c>
    </row>
    <row r="196" spans="1:6">
      <c r="A196" s="175"/>
      <c r="B196" s="179" t="s">
        <v>236</v>
      </c>
      <c r="C196" s="180">
        <v>4</v>
      </c>
      <c r="D196" s="180" t="s">
        <v>219</v>
      </c>
      <c r="E196" s="187">
        <v>0</v>
      </c>
      <c r="F196" s="181">
        <f t="shared" ref="F196:F198" si="10">C196*E196</f>
        <v>0</v>
      </c>
    </row>
    <row r="197" spans="1:6">
      <c r="A197" s="175"/>
      <c r="B197" s="179" t="s">
        <v>237</v>
      </c>
      <c r="C197" s="180">
        <v>16</v>
      </c>
      <c r="D197" s="180" t="s">
        <v>219</v>
      </c>
      <c r="E197" s="187">
        <v>0</v>
      </c>
      <c r="F197" s="181">
        <f t="shared" si="10"/>
        <v>0</v>
      </c>
    </row>
    <row r="198" spans="1:6">
      <c r="A198" s="175"/>
      <c r="B198" s="179" t="s">
        <v>293</v>
      </c>
      <c r="C198" s="180">
        <v>8</v>
      </c>
      <c r="D198" s="180" t="s">
        <v>219</v>
      </c>
      <c r="E198" s="187">
        <v>0</v>
      </c>
      <c r="F198" s="181">
        <f t="shared" si="10"/>
        <v>0</v>
      </c>
    </row>
    <row r="199" spans="1:6">
      <c r="A199" s="167"/>
      <c r="B199" s="182" t="s">
        <v>37</v>
      </c>
      <c r="C199" s="183"/>
      <c r="D199" s="183"/>
      <c r="E199" s="183"/>
      <c r="F199" s="184">
        <f>SUM(F195:F198)</f>
        <v>0</v>
      </c>
    </row>
    <row r="200" spans="1:6">
      <c r="A200" s="172"/>
      <c r="B200" s="172"/>
      <c r="C200" s="172"/>
      <c r="D200" s="172"/>
      <c r="E200" s="172"/>
      <c r="F200" s="172"/>
    </row>
    <row r="201" spans="1:6">
      <c r="A201" s="173"/>
      <c r="B201" s="174" t="s">
        <v>238</v>
      </c>
      <c r="C201" s="173"/>
      <c r="D201" s="173"/>
      <c r="E201" s="173"/>
      <c r="F201" s="173"/>
    </row>
    <row r="202" spans="1:6">
      <c r="B202" s="568"/>
      <c r="C202" s="568"/>
      <c r="D202" s="568"/>
      <c r="E202" s="568"/>
      <c r="F202" s="568"/>
    </row>
    <row r="203" spans="1:6">
      <c r="A203" s="175"/>
      <c r="B203" s="176" t="s">
        <v>215</v>
      </c>
      <c r="C203" s="177" t="s">
        <v>216</v>
      </c>
      <c r="D203" s="177" t="s">
        <v>36</v>
      </c>
      <c r="E203" s="178" t="s">
        <v>217</v>
      </c>
      <c r="F203" s="178" t="s">
        <v>37</v>
      </c>
    </row>
    <row r="204" spans="1:6">
      <c r="A204" s="175"/>
      <c r="B204" s="179" t="s">
        <v>294</v>
      </c>
      <c r="C204" s="180">
        <v>4</v>
      </c>
      <c r="D204" s="180" t="s">
        <v>219</v>
      </c>
      <c r="E204" s="187">
        <v>0</v>
      </c>
      <c r="F204" s="181">
        <f t="shared" ref="F204:F205" si="11">C204*E204</f>
        <v>0</v>
      </c>
    </row>
    <row r="205" spans="1:6">
      <c r="A205" s="175"/>
      <c r="B205" s="179" t="s">
        <v>239</v>
      </c>
      <c r="C205" s="180">
        <v>1</v>
      </c>
      <c r="D205" s="180" t="s">
        <v>219</v>
      </c>
      <c r="E205" s="187">
        <v>0</v>
      </c>
      <c r="F205" s="181">
        <f t="shared" si="11"/>
        <v>0</v>
      </c>
    </row>
    <row r="206" spans="1:6">
      <c r="A206" s="167"/>
      <c r="B206" s="182" t="s">
        <v>37</v>
      </c>
      <c r="C206" s="183"/>
      <c r="D206" s="183"/>
      <c r="E206" s="183"/>
      <c r="F206" s="184">
        <f>SUM(F204:F205)</f>
        <v>0</v>
      </c>
    </row>
    <row r="207" spans="1:6">
      <c r="A207" s="212"/>
      <c r="B207" s="212"/>
      <c r="C207" s="212"/>
      <c r="D207" s="212"/>
      <c r="E207" s="212"/>
      <c r="F207" s="212"/>
    </row>
    <row r="208" spans="1:6">
      <c r="A208" s="173"/>
      <c r="B208" s="174" t="s">
        <v>271</v>
      </c>
      <c r="C208" s="173"/>
      <c r="D208" s="173"/>
      <c r="E208" s="173"/>
      <c r="F208" s="173"/>
    </row>
    <row r="209" spans="1:6">
      <c r="B209" s="568"/>
      <c r="C209" s="568"/>
      <c r="D209" s="568"/>
      <c r="E209" s="568"/>
      <c r="F209" s="568"/>
    </row>
    <row r="210" spans="1:6">
      <c r="A210" s="175"/>
      <c r="B210" s="176" t="s">
        <v>215</v>
      </c>
      <c r="C210" s="177" t="s">
        <v>216</v>
      </c>
      <c r="D210" s="177" t="s">
        <v>36</v>
      </c>
      <c r="E210" s="178" t="s">
        <v>217</v>
      </c>
      <c r="F210" s="178" t="s">
        <v>37</v>
      </c>
    </row>
    <row r="211" spans="1:6">
      <c r="A211" s="175"/>
      <c r="B211" s="147" t="s">
        <v>863</v>
      </c>
      <c r="C211" s="180">
        <v>1</v>
      </c>
      <c r="D211" s="180" t="s">
        <v>218</v>
      </c>
      <c r="E211" s="187">
        <v>0</v>
      </c>
      <c r="F211" s="181">
        <f t="shared" ref="F211" si="12">C211*E211</f>
        <v>0</v>
      </c>
    </row>
    <row r="212" spans="1:6">
      <c r="A212" s="167"/>
      <c r="B212" s="182" t="s">
        <v>37</v>
      </c>
      <c r="C212" s="183"/>
      <c r="D212" s="183"/>
      <c r="E212" s="183"/>
      <c r="F212" s="184">
        <f>SUM(F211)</f>
        <v>0</v>
      </c>
    </row>
    <row r="213" spans="1:6">
      <c r="A213" s="212"/>
      <c r="B213" s="212"/>
      <c r="C213" s="212"/>
      <c r="D213" s="212"/>
      <c r="E213" s="212"/>
      <c r="F213" s="212"/>
    </row>
    <row r="214" spans="1:6">
      <c r="A214" s="146"/>
      <c r="B214" s="149"/>
      <c r="D214" s="137"/>
      <c r="E214" s="137"/>
      <c r="F214" s="137"/>
    </row>
    <row r="215" spans="1:6">
      <c r="A215" s="146"/>
      <c r="D215" s="137"/>
      <c r="E215" s="142" t="s">
        <v>208</v>
      </c>
      <c r="F215" s="142" t="s">
        <v>295</v>
      </c>
    </row>
    <row r="216" spans="1:6" ht="18.75">
      <c r="A216" s="161" t="s">
        <v>194</v>
      </c>
      <c r="B216" s="162" t="s">
        <v>247</v>
      </c>
      <c r="C216" s="163"/>
      <c r="D216" s="164"/>
      <c r="E216" s="163"/>
      <c r="F216" s="163"/>
    </row>
    <row r="217" spans="1:6">
      <c r="A217" s="143"/>
      <c r="B217" s="568"/>
      <c r="C217" s="568"/>
      <c r="D217" s="568"/>
      <c r="E217" s="568"/>
      <c r="F217" s="568"/>
    </row>
    <row r="218" spans="1:6">
      <c r="A218" s="165"/>
    </row>
    <row r="219" spans="1:6" ht="15.75">
      <c r="A219" s="569" t="s">
        <v>209</v>
      </c>
      <c r="B219" s="569"/>
      <c r="C219" s="569"/>
      <c r="D219" s="569"/>
      <c r="E219" s="569"/>
      <c r="F219" s="569"/>
    </row>
    <row r="220" spans="1:6">
      <c r="A220" s="147"/>
      <c r="B220" s="147" t="s">
        <v>210</v>
      </c>
      <c r="C220" s="147"/>
      <c r="D220" s="147"/>
      <c r="E220" s="147"/>
      <c r="F220" s="166">
        <f>F249</f>
        <v>0</v>
      </c>
    </row>
    <row r="221" spans="1:6">
      <c r="A221" s="147"/>
      <c r="B221" s="147" t="s">
        <v>211</v>
      </c>
      <c r="C221" s="147"/>
      <c r="D221" s="147"/>
      <c r="E221" s="147"/>
      <c r="F221" s="166">
        <f>F255</f>
        <v>0</v>
      </c>
    </row>
    <row r="222" spans="1:6">
      <c r="A222" s="147"/>
      <c r="B222" s="147" t="s">
        <v>212</v>
      </c>
      <c r="C222" s="147"/>
      <c r="D222" s="147"/>
      <c r="E222" s="147"/>
      <c r="F222" s="166">
        <f>F264</f>
        <v>0</v>
      </c>
    </row>
    <row r="223" spans="1:6">
      <c r="A223" s="147"/>
      <c r="B223" s="147" t="s">
        <v>863</v>
      </c>
      <c r="C223" s="147"/>
      <c r="D223" s="147"/>
      <c r="E223" s="147"/>
      <c r="F223" s="166">
        <f>F270</f>
        <v>0</v>
      </c>
    </row>
    <row r="224" spans="1:6" ht="13.5" thickBot="1">
      <c r="A224" s="167"/>
      <c r="B224" s="168" t="s">
        <v>213</v>
      </c>
      <c r="C224" s="169"/>
      <c r="D224" s="169"/>
      <c r="E224" s="170"/>
      <c r="F224" s="171">
        <f>SUM(F220:F223)</f>
        <v>0</v>
      </c>
    </row>
    <row r="226" spans="1:6" ht="15.75">
      <c r="A226" s="569" t="s">
        <v>214</v>
      </c>
      <c r="B226" s="569"/>
      <c r="C226" s="569"/>
      <c r="D226" s="569"/>
      <c r="E226" s="569"/>
      <c r="F226" s="569"/>
    </row>
    <row r="227" spans="1:6">
      <c r="A227" s="172"/>
      <c r="B227" s="172"/>
      <c r="C227" s="172"/>
      <c r="D227" s="172"/>
      <c r="E227" s="172"/>
      <c r="F227" s="172"/>
    </row>
    <row r="228" spans="1:6">
      <c r="A228" s="173"/>
      <c r="B228" s="174" t="s">
        <v>210</v>
      </c>
      <c r="C228" s="173"/>
      <c r="D228" s="173"/>
      <c r="E228" s="173"/>
      <c r="F228" s="173"/>
    </row>
    <row r="229" spans="1:6">
      <c r="B229" s="568"/>
      <c r="C229" s="568"/>
      <c r="D229" s="568"/>
      <c r="E229" s="568"/>
      <c r="F229" s="568"/>
    </row>
    <row r="230" spans="1:6">
      <c r="A230" s="175"/>
      <c r="B230" s="176" t="s">
        <v>215</v>
      </c>
      <c r="C230" s="177" t="s">
        <v>216</v>
      </c>
      <c r="D230" s="177" t="s">
        <v>36</v>
      </c>
      <c r="E230" s="178" t="s">
        <v>217</v>
      </c>
      <c r="F230" s="178" t="s">
        <v>37</v>
      </c>
    </row>
    <row r="231" spans="1:6">
      <c r="A231" s="175"/>
      <c r="B231" s="179" t="s">
        <v>296</v>
      </c>
      <c r="C231" s="180">
        <v>22</v>
      </c>
      <c r="D231" s="180" t="s">
        <v>44</v>
      </c>
      <c r="E231" s="187">
        <v>0</v>
      </c>
      <c r="F231" s="181">
        <f>C231*E231</f>
        <v>0</v>
      </c>
    </row>
    <row r="232" spans="1:6">
      <c r="A232" s="175"/>
      <c r="B232" s="179" t="s">
        <v>297</v>
      </c>
      <c r="C232" s="180">
        <v>22</v>
      </c>
      <c r="D232" s="180" t="s">
        <v>44</v>
      </c>
      <c r="E232" s="187">
        <v>0</v>
      </c>
      <c r="F232" s="181">
        <f t="shared" ref="F232:F248" si="13">C232*E232</f>
        <v>0</v>
      </c>
    </row>
    <row r="233" spans="1:6">
      <c r="A233" s="175"/>
      <c r="B233" s="179" t="s">
        <v>298</v>
      </c>
      <c r="C233" s="180">
        <v>4</v>
      </c>
      <c r="D233" s="180" t="s">
        <v>44</v>
      </c>
      <c r="E233" s="187">
        <v>0</v>
      </c>
      <c r="F233" s="181">
        <f t="shared" si="13"/>
        <v>0</v>
      </c>
    </row>
    <row r="234" spans="1:6">
      <c r="A234" s="175"/>
      <c r="B234" s="179" t="s">
        <v>299</v>
      </c>
      <c r="C234" s="180">
        <v>20</v>
      </c>
      <c r="D234" s="180" t="s">
        <v>44</v>
      </c>
      <c r="E234" s="187">
        <v>0</v>
      </c>
      <c r="F234" s="181">
        <f t="shared" si="13"/>
        <v>0</v>
      </c>
    </row>
    <row r="235" spans="1:6">
      <c r="A235" s="175"/>
      <c r="B235" s="179" t="s">
        <v>300</v>
      </c>
      <c r="C235" s="180">
        <v>20</v>
      </c>
      <c r="D235" s="180" t="s">
        <v>44</v>
      </c>
      <c r="E235" s="187">
        <v>0</v>
      </c>
      <c r="F235" s="181">
        <f t="shared" si="13"/>
        <v>0</v>
      </c>
    </row>
    <row r="236" spans="1:6">
      <c r="A236" s="175"/>
      <c r="B236" s="179" t="s">
        <v>301</v>
      </c>
      <c r="C236" s="180">
        <v>22</v>
      </c>
      <c r="D236" s="180" t="s">
        <v>44</v>
      </c>
      <c r="E236" s="187">
        <v>0</v>
      </c>
      <c r="F236" s="181">
        <f t="shared" si="13"/>
        <v>0</v>
      </c>
    </row>
    <row r="237" spans="1:6">
      <c r="A237" s="175"/>
      <c r="B237" s="179" t="s">
        <v>302</v>
      </c>
      <c r="C237" s="180">
        <v>18</v>
      </c>
      <c r="D237" s="180" t="s">
        <v>44</v>
      </c>
      <c r="E237" s="187">
        <v>0</v>
      </c>
      <c r="F237" s="181">
        <f t="shared" si="13"/>
        <v>0</v>
      </c>
    </row>
    <row r="238" spans="1:6">
      <c r="A238" s="175"/>
      <c r="B238" s="179" t="s">
        <v>303</v>
      </c>
      <c r="C238" s="180">
        <v>35</v>
      </c>
      <c r="D238" s="180" t="s">
        <v>44</v>
      </c>
      <c r="E238" s="187">
        <v>0</v>
      </c>
      <c r="F238" s="181">
        <f t="shared" si="13"/>
        <v>0</v>
      </c>
    </row>
    <row r="239" spans="1:6">
      <c r="A239" s="175"/>
      <c r="B239" s="179" t="s">
        <v>304</v>
      </c>
      <c r="C239" s="180">
        <v>22</v>
      </c>
      <c r="D239" s="180" t="s">
        <v>44</v>
      </c>
      <c r="E239" s="187">
        <v>0</v>
      </c>
      <c r="F239" s="181">
        <f t="shared" si="13"/>
        <v>0</v>
      </c>
    </row>
    <row r="240" spans="1:6">
      <c r="A240" s="175"/>
      <c r="B240" s="179" t="s">
        <v>305</v>
      </c>
      <c r="C240" s="180">
        <v>44</v>
      </c>
      <c r="D240" s="180" t="s">
        <v>44</v>
      </c>
      <c r="E240" s="187">
        <v>0</v>
      </c>
      <c r="F240" s="181">
        <f t="shared" si="13"/>
        <v>0</v>
      </c>
    </row>
    <row r="241" spans="1:6">
      <c r="A241" s="175"/>
      <c r="B241" s="179"/>
      <c r="C241" s="180"/>
      <c r="D241" s="180"/>
      <c r="E241" s="181"/>
      <c r="F241" s="181"/>
    </row>
    <row r="242" spans="1:6">
      <c r="A242" s="175"/>
      <c r="B242" s="179" t="s">
        <v>306</v>
      </c>
      <c r="C242" s="180">
        <v>24</v>
      </c>
      <c r="D242" s="180" t="s">
        <v>44</v>
      </c>
      <c r="E242" s="187">
        <v>0</v>
      </c>
      <c r="F242" s="181">
        <f t="shared" si="13"/>
        <v>0</v>
      </c>
    </row>
    <row r="243" spans="1:6">
      <c r="B243" s="185" t="s">
        <v>307</v>
      </c>
      <c r="C243" s="186"/>
      <c r="D243" s="186"/>
      <c r="E243" s="186"/>
      <c r="F243" s="181"/>
    </row>
    <row r="244" spans="1:6">
      <c r="A244" s="175"/>
      <c r="B244" s="179"/>
      <c r="C244" s="180"/>
      <c r="D244" s="180"/>
      <c r="E244" s="181"/>
      <c r="F244" s="181"/>
    </row>
    <row r="245" spans="1:6">
      <c r="A245" s="175"/>
      <c r="B245" s="179" t="s">
        <v>308</v>
      </c>
      <c r="C245" s="180">
        <v>1</v>
      </c>
      <c r="D245" s="180" t="s">
        <v>44</v>
      </c>
      <c r="E245" s="187">
        <v>0</v>
      </c>
      <c r="F245" s="181">
        <f t="shared" si="13"/>
        <v>0</v>
      </c>
    </row>
    <row r="246" spans="1:6">
      <c r="A246" s="175"/>
      <c r="B246" s="179" t="s">
        <v>309</v>
      </c>
      <c r="C246" s="180">
        <v>1</v>
      </c>
      <c r="D246" s="180" t="s">
        <v>44</v>
      </c>
      <c r="E246" s="187">
        <v>0</v>
      </c>
      <c r="F246" s="181">
        <f t="shared" si="13"/>
        <v>0</v>
      </c>
    </row>
    <row r="247" spans="1:6">
      <c r="A247" s="175"/>
      <c r="B247" s="179" t="s">
        <v>310</v>
      </c>
      <c r="C247" s="180">
        <v>1</v>
      </c>
      <c r="D247" s="180" t="s">
        <v>44</v>
      </c>
      <c r="E247" s="187">
        <v>0</v>
      </c>
      <c r="F247" s="181">
        <f t="shared" si="13"/>
        <v>0</v>
      </c>
    </row>
    <row r="248" spans="1:6">
      <c r="A248" s="175"/>
      <c r="B248" s="179" t="s">
        <v>311</v>
      </c>
      <c r="C248" s="180">
        <v>10</v>
      </c>
      <c r="D248" s="180" t="s">
        <v>44</v>
      </c>
      <c r="E248" s="187">
        <v>0</v>
      </c>
      <c r="F248" s="181">
        <f t="shared" si="13"/>
        <v>0</v>
      </c>
    </row>
    <row r="249" spans="1:6">
      <c r="A249" s="167"/>
      <c r="B249" s="182" t="s">
        <v>37</v>
      </c>
      <c r="C249" s="183"/>
      <c r="D249" s="183"/>
      <c r="E249" s="183"/>
      <c r="F249" s="184">
        <f>SUM(F231:F248)</f>
        <v>0</v>
      </c>
    </row>
    <row r="250" spans="1:6">
      <c r="A250" s="172"/>
      <c r="B250" s="172"/>
      <c r="C250" s="172"/>
      <c r="D250" s="172"/>
      <c r="E250" s="172"/>
      <c r="F250" s="172"/>
    </row>
    <row r="251" spans="1:6">
      <c r="A251" s="173"/>
      <c r="B251" s="174" t="s">
        <v>38</v>
      </c>
      <c r="C251" s="173"/>
      <c r="D251" s="173"/>
      <c r="E251" s="173"/>
      <c r="F251" s="173"/>
    </row>
    <row r="252" spans="1:6">
      <c r="B252" s="568"/>
      <c r="C252" s="568"/>
      <c r="D252" s="568"/>
      <c r="E252" s="568"/>
      <c r="F252" s="568"/>
    </row>
    <row r="253" spans="1:6">
      <c r="A253" s="175"/>
      <c r="B253" s="176" t="s">
        <v>215</v>
      </c>
      <c r="C253" s="177" t="s">
        <v>216</v>
      </c>
      <c r="D253" s="177" t="s">
        <v>36</v>
      </c>
      <c r="E253" s="178" t="s">
        <v>217</v>
      </c>
      <c r="F253" s="178" t="s">
        <v>37</v>
      </c>
    </row>
    <row r="254" spans="1:6">
      <c r="A254" s="175"/>
      <c r="B254" s="179" t="s">
        <v>211</v>
      </c>
      <c r="C254" s="180">
        <v>1</v>
      </c>
      <c r="D254" s="180" t="s">
        <v>218</v>
      </c>
      <c r="E254" s="187">
        <v>0</v>
      </c>
      <c r="F254" s="181">
        <f t="shared" ref="F254" si="14">C254*E254</f>
        <v>0</v>
      </c>
    </row>
    <row r="255" spans="1:6">
      <c r="A255" s="167"/>
      <c r="B255" s="182" t="s">
        <v>37</v>
      </c>
      <c r="C255" s="183"/>
      <c r="D255" s="183"/>
      <c r="E255" s="183"/>
      <c r="F255" s="184">
        <f>SUM(F254)</f>
        <v>0</v>
      </c>
    </row>
    <row r="256" spans="1:6">
      <c r="A256" s="172"/>
      <c r="B256" s="172"/>
      <c r="C256" s="172"/>
      <c r="D256" s="172"/>
      <c r="E256" s="172"/>
      <c r="F256" s="172"/>
    </row>
    <row r="257" spans="1:6">
      <c r="A257" s="173"/>
      <c r="B257" s="174" t="s">
        <v>212</v>
      </c>
      <c r="C257" s="173"/>
      <c r="D257" s="173"/>
      <c r="E257" s="173"/>
      <c r="F257" s="173"/>
    </row>
    <row r="258" spans="1:6">
      <c r="B258" s="568"/>
      <c r="C258" s="568"/>
      <c r="D258" s="568"/>
      <c r="E258" s="568"/>
      <c r="F258" s="568"/>
    </row>
    <row r="259" spans="1:6">
      <c r="A259" s="175"/>
      <c r="B259" s="176" t="s">
        <v>215</v>
      </c>
      <c r="C259" s="177" t="s">
        <v>216</v>
      </c>
      <c r="D259" s="177" t="s">
        <v>36</v>
      </c>
      <c r="E259" s="178" t="s">
        <v>217</v>
      </c>
      <c r="F259" s="178" t="s">
        <v>37</v>
      </c>
    </row>
    <row r="260" spans="1:6">
      <c r="A260" s="175"/>
      <c r="B260" s="179" t="s">
        <v>236</v>
      </c>
      <c r="C260" s="180">
        <v>8</v>
      </c>
      <c r="D260" s="180" t="s">
        <v>219</v>
      </c>
      <c r="E260" s="187">
        <v>0</v>
      </c>
      <c r="F260" s="181">
        <f>C260*E260</f>
        <v>0</v>
      </c>
    </row>
    <row r="261" spans="1:6">
      <c r="A261" s="175"/>
      <c r="B261" s="179" t="s">
        <v>237</v>
      </c>
      <c r="C261" s="180">
        <v>8</v>
      </c>
      <c r="D261" s="180" t="s">
        <v>219</v>
      </c>
      <c r="E261" s="187">
        <v>0</v>
      </c>
      <c r="F261" s="181">
        <f t="shared" ref="F261:F263" si="15">C261*E261</f>
        <v>0</v>
      </c>
    </row>
    <row r="262" spans="1:6">
      <c r="A262" s="175"/>
      <c r="B262" s="179" t="s">
        <v>312</v>
      </c>
      <c r="C262" s="180">
        <v>12</v>
      </c>
      <c r="D262" s="180" t="s">
        <v>219</v>
      </c>
      <c r="E262" s="187">
        <v>0</v>
      </c>
      <c r="F262" s="181">
        <f t="shared" si="15"/>
        <v>0</v>
      </c>
    </row>
    <row r="263" spans="1:6">
      <c r="A263" s="175"/>
      <c r="B263" s="179" t="s">
        <v>313</v>
      </c>
      <c r="C263" s="180">
        <v>8</v>
      </c>
      <c r="D263" s="180" t="s">
        <v>219</v>
      </c>
      <c r="E263" s="187">
        <v>0</v>
      </c>
      <c r="F263" s="181">
        <f t="shared" si="15"/>
        <v>0</v>
      </c>
    </row>
    <row r="264" spans="1:6">
      <c r="A264" s="167"/>
      <c r="B264" s="182" t="s">
        <v>37</v>
      </c>
      <c r="C264" s="183"/>
      <c r="D264" s="183"/>
      <c r="E264" s="183"/>
      <c r="F264" s="184">
        <f>SUM(F260:F263)</f>
        <v>0</v>
      </c>
    </row>
    <row r="266" spans="1:6">
      <c r="A266" s="173"/>
      <c r="B266" s="174" t="s">
        <v>271</v>
      </c>
      <c r="C266" s="173"/>
      <c r="D266" s="173"/>
      <c r="E266" s="173"/>
      <c r="F266" s="173"/>
    </row>
    <row r="267" spans="1:6">
      <c r="B267" s="568"/>
      <c r="C267" s="568"/>
      <c r="D267" s="568"/>
      <c r="E267" s="568"/>
      <c r="F267" s="568"/>
    </row>
    <row r="268" spans="1:6">
      <c r="A268" s="175"/>
      <c r="B268" s="176" t="s">
        <v>215</v>
      </c>
      <c r="C268" s="177" t="s">
        <v>216</v>
      </c>
      <c r="D268" s="177" t="s">
        <v>36</v>
      </c>
      <c r="E268" s="178" t="s">
        <v>217</v>
      </c>
      <c r="F268" s="178" t="s">
        <v>37</v>
      </c>
    </row>
    <row r="269" spans="1:6">
      <c r="A269" s="175"/>
      <c r="B269" s="147" t="s">
        <v>863</v>
      </c>
      <c r="C269" s="180">
        <v>1</v>
      </c>
      <c r="D269" s="180" t="s">
        <v>218</v>
      </c>
      <c r="E269" s="187">
        <v>0</v>
      </c>
      <c r="F269" s="181">
        <f t="shared" ref="F269" si="16">C269*E269</f>
        <v>0</v>
      </c>
    </row>
    <row r="270" spans="1:6">
      <c r="A270" s="167"/>
      <c r="B270" s="182" t="s">
        <v>37</v>
      </c>
      <c r="C270" s="183"/>
      <c r="D270" s="183"/>
      <c r="E270" s="183"/>
      <c r="F270" s="184">
        <f>SUM(F269)</f>
        <v>0</v>
      </c>
    </row>
    <row r="273" spans="1:6">
      <c r="A273" s="212"/>
      <c r="B273" s="212"/>
      <c r="C273" s="212"/>
      <c r="D273" s="212"/>
      <c r="E273" s="212"/>
      <c r="F273" s="212"/>
    </row>
    <row r="274" spans="1:6">
      <c r="A274" s="146"/>
      <c r="B274" s="149"/>
      <c r="D274" s="137"/>
      <c r="E274" s="137"/>
      <c r="F274" s="137"/>
    </row>
    <row r="275" spans="1:6">
      <c r="A275" s="146"/>
      <c r="D275" s="137"/>
      <c r="E275" s="142" t="s">
        <v>208</v>
      </c>
      <c r="F275" s="142" t="s">
        <v>314</v>
      </c>
    </row>
    <row r="276" spans="1:6" ht="18.75">
      <c r="A276" s="161" t="s">
        <v>194</v>
      </c>
      <c r="B276" s="162" t="s">
        <v>248</v>
      </c>
      <c r="C276" s="163"/>
      <c r="D276" s="164"/>
      <c r="E276" s="163"/>
      <c r="F276" s="163"/>
    </row>
    <row r="277" spans="1:6">
      <c r="A277" s="143"/>
      <c r="B277" s="568"/>
      <c r="C277" s="568"/>
      <c r="D277" s="568"/>
      <c r="E277" s="568"/>
      <c r="F277" s="568"/>
    </row>
    <row r="278" spans="1:6">
      <c r="A278" s="165"/>
    </row>
    <row r="279" spans="1:6" ht="15.75">
      <c r="A279" s="569" t="s">
        <v>209</v>
      </c>
      <c r="B279" s="569"/>
      <c r="C279" s="569"/>
      <c r="D279" s="569"/>
      <c r="E279" s="569"/>
      <c r="F279" s="569"/>
    </row>
    <row r="280" spans="1:6">
      <c r="A280" s="147"/>
      <c r="B280" s="147" t="s">
        <v>210</v>
      </c>
      <c r="C280" s="147"/>
      <c r="D280" s="147"/>
      <c r="E280" s="147"/>
      <c r="F280" s="166">
        <f>F310</f>
        <v>0</v>
      </c>
    </row>
    <row r="281" spans="1:6">
      <c r="A281" s="147"/>
      <c r="B281" s="147" t="s">
        <v>211</v>
      </c>
      <c r="C281" s="147"/>
      <c r="D281" s="147"/>
      <c r="E281" s="147"/>
      <c r="F281" s="166">
        <f>F316</f>
        <v>0</v>
      </c>
    </row>
    <row r="282" spans="1:6">
      <c r="A282" s="147"/>
      <c r="B282" s="147" t="s">
        <v>212</v>
      </c>
      <c r="C282" s="147"/>
      <c r="D282" s="147"/>
      <c r="E282" s="147"/>
      <c r="F282" s="166">
        <f>F325</f>
        <v>0</v>
      </c>
    </row>
    <row r="283" spans="1:6">
      <c r="A283" s="147"/>
      <c r="B283" s="147" t="s">
        <v>271</v>
      </c>
      <c r="C283" s="147"/>
      <c r="D283" s="147"/>
      <c r="E283" s="147"/>
      <c r="F283" s="166">
        <f>F331</f>
        <v>0</v>
      </c>
    </row>
    <row r="284" spans="1:6" ht="13.5" thickBot="1">
      <c r="A284" s="167"/>
      <c r="B284" s="168" t="s">
        <v>213</v>
      </c>
      <c r="C284" s="169"/>
      <c r="D284" s="169"/>
      <c r="E284" s="170"/>
      <c r="F284" s="171">
        <f>SUM(F280:F283)</f>
        <v>0</v>
      </c>
    </row>
    <row r="286" spans="1:6" ht="15.75">
      <c r="A286" s="569" t="s">
        <v>214</v>
      </c>
      <c r="B286" s="569"/>
      <c r="C286" s="569"/>
      <c r="D286" s="569"/>
      <c r="E286" s="569"/>
      <c r="F286" s="569"/>
    </row>
    <row r="287" spans="1:6">
      <c r="A287" s="172"/>
      <c r="B287" s="172"/>
      <c r="C287" s="172"/>
      <c r="D287" s="172"/>
      <c r="E287" s="172"/>
      <c r="F287" s="172"/>
    </row>
    <row r="288" spans="1:6">
      <c r="A288" s="173"/>
      <c r="B288" s="174" t="s">
        <v>220</v>
      </c>
      <c r="C288" s="173"/>
      <c r="D288" s="173"/>
      <c r="E288" s="173"/>
      <c r="F288" s="173"/>
    </row>
    <row r="289" spans="1:6">
      <c r="B289" s="568"/>
      <c r="C289" s="568"/>
      <c r="D289" s="568"/>
      <c r="E289" s="568"/>
      <c r="F289" s="568"/>
    </row>
    <row r="290" spans="1:6">
      <c r="A290" s="175"/>
      <c r="B290" s="176" t="s">
        <v>215</v>
      </c>
      <c r="C290" s="177" t="s">
        <v>216</v>
      </c>
      <c r="D290" s="177" t="s">
        <v>36</v>
      </c>
      <c r="E290" s="178" t="s">
        <v>217</v>
      </c>
      <c r="F290" s="178" t="s">
        <v>37</v>
      </c>
    </row>
    <row r="291" spans="1:6">
      <c r="A291" s="175"/>
      <c r="B291" s="179" t="s">
        <v>315</v>
      </c>
      <c r="C291" s="180">
        <v>32</v>
      </c>
      <c r="D291" s="180" t="s">
        <v>44</v>
      </c>
      <c r="E291" s="187">
        <v>0</v>
      </c>
      <c r="F291" s="181">
        <f>C291*E291</f>
        <v>0</v>
      </c>
    </row>
    <row r="292" spans="1:6">
      <c r="A292" s="175"/>
      <c r="B292" s="179" t="s">
        <v>223</v>
      </c>
      <c r="C292" s="180">
        <v>96</v>
      </c>
      <c r="D292" s="180" t="s">
        <v>44</v>
      </c>
      <c r="E292" s="187">
        <v>0</v>
      </c>
      <c r="F292" s="181">
        <f t="shared" ref="F292:F309" si="17">C292*E292</f>
        <v>0</v>
      </c>
    </row>
    <row r="293" spans="1:6">
      <c r="A293" s="175"/>
      <c r="B293" s="179" t="s">
        <v>316</v>
      </c>
      <c r="C293" s="180">
        <v>22</v>
      </c>
      <c r="D293" s="180" t="s">
        <v>44</v>
      </c>
      <c r="E293" s="187">
        <v>0</v>
      </c>
      <c r="F293" s="181">
        <f t="shared" si="17"/>
        <v>0</v>
      </c>
    </row>
    <row r="294" spans="1:6">
      <c r="A294" s="175"/>
      <c r="B294" s="179" t="s">
        <v>317</v>
      </c>
      <c r="C294" s="180">
        <v>11</v>
      </c>
      <c r="D294" s="180" t="s">
        <v>44</v>
      </c>
      <c r="E294" s="187">
        <v>0</v>
      </c>
      <c r="F294" s="181">
        <f t="shared" si="17"/>
        <v>0</v>
      </c>
    </row>
    <row r="295" spans="1:6">
      <c r="A295" s="175"/>
      <c r="B295" s="179" t="s">
        <v>318</v>
      </c>
      <c r="C295" s="180">
        <v>4</v>
      </c>
      <c r="D295" s="180" t="s">
        <v>44</v>
      </c>
      <c r="E295" s="187">
        <v>0</v>
      </c>
      <c r="F295" s="181">
        <f t="shared" si="17"/>
        <v>0</v>
      </c>
    </row>
    <row r="296" spans="1:6">
      <c r="A296" s="175"/>
      <c r="B296" s="179" t="s">
        <v>319</v>
      </c>
      <c r="C296" s="180">
        <v>71</v>
      </c>
      <c r="D296" s="180" t="s">
        <v>44</v>
      </c>
      <c r="E296" s="187">
        <v>0</v>
      </c>
      <c r="F296" s="181">
        <f t="shared" si="17"/>
        <v>0</v>
      </c>
    </row>
    <row r="297" spans="1:6">
      <c r="A297" s="175"/>
      <c r="B297" s="179" t="s">
        <v>320</v>
      </c>
      <c r="C297" s="180">
        <v>22</v>
      </c>
      <c r="D297" s="180" t="s">
        <v>44</v>
      </c>
      <c r="E297" s="187">
        <v>0</v>
      </c>
      <c r="F297" s="181">
        <f t="shared" si="17"/>
        <v>0</v>
      </c>
    </row>
    <row r="298" spans="1:6">
      <c r="A298" s="175"/>
      <c r="B298" s="179" t="s">
        <v>321</v>
      </c>
      <c r="C298" s="180">
        <v>22</v>
      </c>
      <c r="D298" s="180" t="s">
        <v>44</v>
      </c>
      <c r="E298" s="187">
        <v>0</v>
      </c>
      <c r="F298" s="181">
        <f t="shared" si="17"/>
        <v>0</v>
      </c>
    </row>
    <row r="299" spans="1:6">
      <c r="A299" s="175"/>
      <c r="B299" s="179" t="s">
        <v>322</v>
      </c>
      <c r="C299" s="180">
        <v>22</v>
      </c>
      <c r="D299" s="180" t="s">
        <v>44</v>
      </c>
      <c r="E299" s="187">
        <v>0</v>
      </c>
      <c r="F299" s="181">
        <f t="shared" si="17"/>
        <v>0</v>
      </c>
    </row>
    <row r="300" spans="1:6">
      <c r="A300" s="175"/>
      <c r="B300" s="179" t="s">
        <v>323</v>
      </c>
      <c r="C300" s="180">
        <v>1</v>
      </c>
      <c r="D300" s="180" t="s">
        <v>44</v>
      </c>
      <c r="E300" s="187">
        <v>0</v>
      </c>
      <c r="F300" s="181">
        <f t="shared" si="17"/>
        <v>0</v>
      </c>
    </row>
    <row r="301" spans="1:6">
      <c r="A301" s="175"/>
      <c r="B301" s="179" t="s">
        <v>324</v>
      </c>
      <c r="C301" s="180">
        <v>1</v>
      </c>
      <c r="D301" s="180" t="s">
        <v>44</v>
      </c>
      <c r="E301" s="187">
        <v>0</v>
      </c>
      <c r="F301" s="181">
        <f t="shared" si="17"/>
        <v>0</v>
      </c>
    </row>
    <row r="302" spans="1:6">
      <c r="A302" s="175"/>
      <c r="B302" s="179" t="s">
        <v>325</v>
      </c>
      <c r="C302" s="180">
        <v>64</v>
      </c>
      <c r="D302" s="180" t="s">
        <v>44</v>
      </c>
      <c r="E302" s="187">
        <v>0</v>
      </c>
      <c r="F302" s="181">
        <f t="shared" si="17"/>
        <v>0</v>
      </c>
    </row>
    <row r="303" spans="1:6">
      <c r="A303" s="175"/>
      <c r="B303" s="179" t="s">
        <v>326</v>
      </c>
      <c r="C303" s="180">
        <v>32</v>
      </c>
      <c r="D303" s="180" t="s">
        <v>44</v>
      </c>
      <c r="E303" s="187">
        <v>0</v>
      </c>
      <c r="F303" s="181">
        <f t="shared" si="17"/>
        <v>0</v>
      </c>
    </row>
    <row r="304" spans="1:6">
      <c r="A304" s="175"/>
      <c r="B304" s="179" t="s">
        <v>327</v>
      </c>
      <c r="C304" s="180">
        <v>32</v>
      </c>
      <c r="D304" s="180" t="s">
        <v>44</v>
      </c>
      <c r="E304" s="187">
        <v>0</v>
      </c>
      <c r="F304" s="181">
        <f t="shared" si="17"/>
        <v>0</v>
      </c>
    </row>
    <row r="305" spans="1:6">
      <c r="A305" s="175"/>
      <c r="B305" s="179" t="s">
        <v>328</v>
      </c>
      <c r="C305" s="180">
        <v>32</v>
      </c>
      <c r="D305" s="180" t="s">
        <v>44</v>
      </c>
      <c r="E305" s="187">
        <v>0</v>
      </c>
      <c r="F305" s="181">
        <f t="shared" si="17"/>
        <v>0</v>
      </c>
    </row>
    <row r="306" spans="1:6">
      <c r="A306" s="175"/>
      <c r="B306" s="179" t="s">
        <v>329</v>
      </c>
      <c r="C306" s="180">
        <v>32</v>
      </c>
      <c r="D306" s="180" t="s">
        <v>44</v>
      </c>
      <c r="E306" s="187">
        <v>0</v>
      </c>
      <c r="F306" s="181">
        <f t="shared" si="17"/>
        <v>0</v>
      </c>
    </row>
    <row r="307" spans="1:6">
      <c r="A307" s="175"/>
      <c r="B307" s="179" t="s">
        <v>330</v>
      </c>
      <c r="C307" s="180">
        <v>32</v>
      </c>
      <c r="D307" s="180" t="s">
        <v>44</v>
      </c>
      <c r="E307" s="187">
        <v>0</v>
      </c>
      <c r="F307" s="181">
        <f t="shared" si="17"/>
        <v>0</v>
      </c>
    </row>
    <row r="308" spans="1:6">
      <c r="A308" s="175"/>
      <c r="B308" s="179" t="s">
        <v>331</v>
      </c>
      <c r="C308" s="180">
        <v>1</v>
      </c>
      <c r="D308" s="180" t="s">
        <v>44</v>
      </c>
      <c r="E308" s="187">
        <v>0</v>
      </c>
      <c r="F308" s="181">
        <f t="shared" si="17"/>
        <v>0</v>
      </c>
    </row>
    <row r="309" spans="1:6">
      <c r="A309" s="175"/>
      <c r="B309" s="179" t="s">
        <v>332</v>
      </c>
      <c r="C309" s="180">
        <v>22</v>
      </c>
      <c r="D309" s="180" t="s">
        <v>44</v>
      </c>
      <c r="E309" s="187">
        <v>0</v>
      </c>
      <c r="F309" s="181">
        <f t="shared" si="17"/>
        <v>0</v>
      </c>
    </row>
    <row r="310" spans="1:6">
      <c r="A310" s="167"/>
      <c r="B310" s="182" t="s">
        <v>37</v>
      </c>
      <c r="C310" s="183"/>
      <c r="D310" s="183"/>
      <c r="E310" s="183"/>
      <c r="F310" s="184">
        <f>SUM(F291:F309)</f>
        <v>0</v>
      </c>
    </row>
    <row r="311" spans="1:6">
      <c r="A311" s="172"/>
      <c r="B311" s="172"/>
      <c r="C311" s="172"/>
      <c r="D311" s="172"/>
      <c r="E311" s="172"/>
      <c r="F311" s="172"/>
    </row>
    <row r="312" spans="1:6">
      <c r="A312" s="173"/>
      <c r="B312" s="174" t="s">
        <v>38</v>
      </c>
      <c r="C312" s="173"/>
      <c r="D312" s="173"/>
      <c r="E312" s="173"/>
      <c r="F312" s="173"/>
    </row>
    <row r="313" spans="1:6">
      <c r="B313" s="568"/>
      <c r="C313" s="568"/>
      <c r="D313" s="568"/>
      <c r="E313" s="568"/>
      <c r="F313" s="568"/>
    </row>
    <row r="314" spans="1:6">
      <c r="A314" s="175"/>
      <c r="B314" s="176" t="s">
        <v>215</v>
      </c>
      <c r="C314" s="177" t="s">
        <v>216</v>
      </c>
      <c r="D314" s="177" t="s">
        <v>36</v>
      </c>
      <c r="E314" s="178" t="s">
        <v>217</v>
      </c>
      <c r="F314" s="178" t="s">
        <v>37</v>
      </c>
    </row>
    <row r="315" spans="1:6">
      <c r="A315" s="175"/>
      <c r="B315" s="179" t="s">
        <v>211</v>
      </c>
      <c r="C315" s="180">
        <v>1</v>
      </c>
      <c r="D315" s="180" t="s">
        <v>218</v>
      </c>
      <c r="E315" s="187">
        <v>0</v>
      </c>
      <c r="F315" s="181">
        <f t="shared" ref="F315" si="18">C315*E315</f>
        <v>0</v>
      </c>
    </row>
    <row r="316" spans="1:6">
      <c r="A316" s="167"/>
      <c r="B316" s="182" t="s">
        <v>37</v>
      </c>
      <c r="C316" s="183"/>
      <c r="D316" s="183"/>
      <c r="E316" s="183"/>
      <c r="F316" s="184">
        <f>SUM(F315)</f>
        <v>0</v>
      </c>
    </row>
    <row r="317" spans="1:6">
      <c r="A317" s="172"/>
      <c r="B317" s="172"/>
      <c r="C317" s="172"/>
      <c r="D317" s="172"/>
      <c r="E317" s="172"/>
      <c r="F317" s="172"/>
    </row>
    <row r="318" spans="1:6">
      <c r="A318" s="173"/>
      <c r="B318" s="174" t="s">
        <v>212</v>
      </c>
      <c r="C318" s="173"/>
      <c r="D318" s="173"/>
      <c r="E318" s="173"/>
      <c r="F318" s="173"/>
    </row>
    <row r="319" spans="1:6">
      <c r="B319" s="568"/>
      <c r="C319" s="568"/>
      <c r="D319" s="568"/>
      <c r="E319" s="568"/>
      <c r="F319" s="568"/>
    </row>
    <row r="320" spans="1:6">
      <c r="A320" s="175"/>
      <c r="B320" s="176" t="s">
        <v>215</v>
      </c>
      <c r="C320" s="177" t="s">
        <v>216</v>
      </c>
      <c r="D320" s="177" t="s">
        <v>36</v>
      </c>
      <c r="E320" s="178" t="s">
        <v>217</v>
      </c>
      <c r="F320" s="178" t="s">
        <v>37</v>
      </c>
    </row>
    <row r="321" spans="1:6">
      <c r="A321" s="175"/>
      <c r="B321" s="179" t="s">
        <v>237</v>
      </c>
      <c r="C321" s="180">
        <v>12</v>
      </c>
      <c r="D321" s="180" t="s">
        <v>219</v>
      </c>
      <c r="E321" s="187">
        <v>0</v>
      </c>
      <c r="F321" s="181">
        <f t="shared" ref="F321:F324" si="19">C321*E321</f>
        <v>0</v>
      </c>
    </row>
    <row r="322" spans="1:6">
      <c r="A322" s="175"/>
      <c r="B322" s="179" t="s">
        <v>313</v>
      </c>
      <c r="C322" s="180">
        <v>8</v>
      </c>
      <c r="D322" s="180" t="s">
        <v>219</v>
      </c>
      <c r="E322" s="187">
        <v>0</v>
      </c>
      <c r="F322" s="181">
        <f t="shared" si="19"/>
        <v>0</v>
      </c>
    </row>
    <row r="323" spans="1:6">
      <c r="A323" s="175"/>
      <c r="B323" s="179" t="s">
        <v>333</v>
      </c>
      <c r="C323" s="180">
        <v>60</v>
      </c>
      <c r="D323" s="180" t="s">
        <v>219</v>
      </c>
      <c r="E323" s="187">
        <v>0</v>
      </c>
      <c r="F323" s="181">
        <f t="shared" si="19"/>
        <v>0</v>
      </c>
    </row>
    <row r="324" spans="1:6">
      <c r="A324" s="175"/>
      <c r="B324" s="179" t="s">
        <v>334</v>
      </c>
      <c r="C324" s="180">
        <v>16</v>
      </c>
      <c r="D324" s="180" t="s">
        <v>219</v>
      </c>
      <c r="E324" s="187">
        <v>0</v>
      </c>
      <c r="F324" s="181">
        <f t="shared" si="19"/>
        <v>0</v>
      </c>
    </row>
    <row r="325" spans="1:6">
      <c r="A325" s="167"/>
      <c r="B325" s="182" t="s">
        <v>37</v>
      </c>
      <c r="C325" s="183"/>
      <c r="D325" s="183"/>
      <c r="E325" s="183"/>
      <c r="F325" s="184">
        <f>SUM(F321:F324)</f>
        <v>0</v>
      </c>
    </row>
    <row r="327" spans="1:6">
      <c r="A327" s="173"/>
      <c r="B327" s="174" t="s">
        <v>271</v>
      </c>
      <c r="C327" s="173"/>
      <c r="D327" s="173"/>
      <c r="E327" s="173"/>
      <c r="F327" s="173"/>
    </row>
    <row r="328" spans="1:6">
      <c r="B328" s="568"/>
      <c r="C328" s="568"/>
      <c r="D328" s="568"/>
      <c r="E328" s="568"/>
      <c r="F328" s="568"/>
    </row>
    <row r="329" spans="1:6">
      <c r="A329" s="175"/>
      <c r="B329" s="176" t="s">
        <v>215</v>
      </c>
      <c r="C329" s="177" t="s">
        <v>216</v>
      </c>
      <c r="D329" s="177" t="s">
        <v>36</v>
      </c>
      <c r="E329" s="178" t="s">
        <v>217</v>
      </c>
      <c r="F329" s="178" t="s">
        <v>37</v>
      </c>
    </row>
    <row r="330" spans="1:6">
      <c r="A330" s="175"/>
      <c r="B330" s="147" t="s">
        <v>863</v>
      </c>
      <c r="C330" s="180">
        <v>1</v>
      </c>
      <c r="D330" s="180" t="s">
        <v>218</v>
      </c>
      <c r="E330" s="187">
        <v>0</v>
      </c>
      <c r="F330" s="181">
        <f t="shared" ref="F330" si="20">C330*E330</f>
        <v>0</v>
      </c>
    </row>
    <row r="331" spans="1:6">
      <c r="A331" s="167"/>
      <c r="B331" s="182" t="s">
        <v>37</v>
      </c>
      <c r="C331" s="183"/>
      <c r="D331" s="183"/>
      <c r="E331" s="183"/>
      <c r="F331" s="184">
        <f>SUM(F330)</f>
        <v>0</v>
      </c>
    </row>
    <row r="335" spans="1:6">
      <c r="A335" s="146"/>
      <c r="B335" s="149"/>
      <c r="D335" s="137"/>
      <c r="E335" s="137"/>
      <c r="F335" s="137"/>
    </row>
    <row r="336" spans="1:6">
      <c r="A336" s="146"/>
      <c r="D336" s="137"/>
      <c r="E336" s="142" t="s">
        <v>208</v>
      </c>
      <c r="F336" s="142" t="s">
        <v>335</v>
      </c>
    </row>
    <row r="337" spans="1:6" ht="18.75">
      <c r="A337" s="161" t="s">
        <v>194</v>
      </c>
      <c r="B337" s="162" t="s">
        <v>249</v>
      </c>
      <c r="C337" s="163"/>
      <c r="D337" s="164"/>
      <c r="E337" s="163"/>
      <c r="F337" s="163"/>
    </row>
    <row r="338" spans="1:6">
      <c r="A338" s="143"/>
      <c r="B338" s="568"/>
      <c r="C338" s="568"/>
      <c r="D338" s="568"/>
      <c r="E338" s="568"/>
      <c r="F338" s="568"/>
    </row>
    <row r="339" spans="1:6">
      <c r="A339" s="165"/>
    </row>
    <row r="340" spans="1:6" ht="15.75">
      <c r="A340" s="569" t="s">
        <v>209</v>
      </c>
      <c r="B340" s="569"/>
      <c r="C340" s="569"/>
      <c r="D340" s="569"/>
      <c r="E340" s="569"/>
      <c r="F340" s="569"/>
    </row>
    <row r="341" spans="1:6">
      <c r="A341" s="147"/>
      <c r="B341" s="147" t="s">
        <v>220</v>
      </c>
      <c r="C341" s="147"/>
      <c r="D341" s="147"/>
      <c r="E341" s="147"/>
      <c r="F341" s="166">
        <f>F369</f>
        <v>0</v>
      </c>
    </row>
    <row r="342" spans="1:6">
      <c r="A342" s="147"/>
      <c r="B342" s="147" t="s">
        <v>210</v>
      </c>
      <c r="C342" s="147"/>
      <c r="D342" s="147"/>
      <c r="E342" s="147"/>
      <c r="F342" s="166">
        <f>F390</f>
        <v>0</v>
      </c>
    </row>
    <row r="343" spans="1:6">
      <c r="A343" s="147"/>
      <c r="B343" s="147" t="s">
        <v>38</v>
      </c>
      <c r="C343" s="147"/>
      <c r="D343" s="147"/>
      <c r="E343" s="147"/>
      <c r="F343" s="166">
        <f>F396</f>
        <v>0</v>
      </c>
    </row>
    <row r="344" spans="1:6">
      <c r="A344" s="147"/>
      <c r="B344" s="147" t="s">
        <v>253</v>
      </c>
      <c r="C344" s="147"/>
      <c r="D344" s="147"/>
      <c r="E344" s="147"/>
      <c r="F344" s="166">
        <f>F402</f>
        <v>0</v>
      </c>
    </row>
    <row r="345" spans="1:6">
      <c r="A345" s="147"/>
      <c r="B345" s="147" t="s">
        <v>231</v>
      </c>
      <c r="C345" s="147"/>
      <c r="D345" s="147"/>
      <c r="E345" s="147"/>
      <c r="F345" s="166">
        <f>F417</f>
        <v>0</v>
      </c>
    </row>
    <row r="346" spans="1:6">
      <c r="A346" s="147"/>
      <c r="B346" s="147" t="s">
        <v>212</v>
      </c>
      <c r="C346" s="147"/>
      <c r="D346" s="147"/>
      <c r="E346" s="147"/>
      <c r="F346" s="166">
        <f>F410</f>
        <v>0</v>
      </c>
    </row>
    <row r="347" spans="1:6">
      <c r="A347" s="147"/>
      <c r="B347" s="147" t="s">
        <v>271</v>
      </c>
      <c r="C347" s="147"/>
      <c r="D347" s="147"/>
      <c r="E347" s="147"/>
      <c r="F347" s="166">
        <f>F423</f>
        <v>0</v>
      </c>
    </row>
    <row r="348" spans="1:6" ht="13.5" thickBot="1">
      <c r="A348" s="167"/>
      <c r="B348" s="168" t="s">
        <v>213</v>
      </c>
      <c r="C348" s="169"/>
      <c r="D348" s="169"/>
      <c r="E348" s="170"/>
      <c r="F348" s="171">
        <f>SUM(F341:F347)</f>
        <v>0</v>
      </c>
    </row>
    <row r="350" spans="1:6" ht="15.75">
      <c r="A350" s="569" t="s">
        <v>214</v>
      </c>
      <c r="B350" s="569"/>
      <c r="C350" s="569"/>
      <c r="D350" s="569"/>
      <c r="E350" s="569"/>
      <c r="F350" s="569"/>
    </row>
    <row r="351" spans="1:6">
      <c r="A351" s="172"/>
      <c r="B351" s="172"/>
      <c r="C351" s="172"/>
      <c r="D351" s="172"/>
      <c r="E351" s="172"/>
      <c r="F351" s="172"/>
    </row>
    <row r="352" spans="1:6">
      <c r="A352" s="173"/>
      <c r="B352" s="174" t="s">
        <v>220</v>
      </c>
      <c r="C352" s="173"/>
      <c r="D352" s="173"/>
      <c r="E352" s="173"/>
      <c r="F352" s="173"/>
    </row>
    <row r="353" spans="1:6">
      <c r="B353" s="568"/>
      <c r="C353" s="568"/>
      <c r="D353" s="568"/>
      <c r="E353" s="568"/>
      <c r="F353" s="568"/>
    </row>
    <row r="354" spans="1:6">
      <c r="A354" s="175"/>
      <c r="B354" s="176" t="s">
        <v>215</v>
      </c>
      <c r="C354" s="177" t="s">
        <v>216</v>
      </c>
      <c r="D354" s="177" t="s">
        <v>36</v>
      </c>
      <c r="E354" s="178" t="s">
        <v>217</v>
      </c>
      <c r="F354" s="178" t="s">
        <v>37</v>
      </c>
    </row>
    <row r="355" spans="1:6">
      <c r="A355" s="175"/>
      <c r="B355" s="179" t="s">
        <v>336</v>
      </c>
      <c r="C355" s="180">
        <v>1</v>
      </c>
      <c r="D355" s="180" t="s">
        <v>44</v>
      </c>
      <c r="E355" s="187">
        <v>0</v>
      </c>
      <c r="F355" s="181">
        <f>C355*E355</f>
        <v>0</v>
      </c>
    </row>
    <row r="356" spans="1:6">
      <c r="A356" s="175"/>
      <c r="B356" s="179" t="s">
        <v>337</v>
      </c>
      <c r="C356" s="180">
        <v>1</v>
      </c>
      <c r="D356" s="180" t="s">
        <v>44</v>
      </c>
      <c r="E356" s="187">
        <v>0</v>
      </c>
      <c r="F356" s="181">
        <f t="shared" ref="F356:F368" si="21">C356*E356</f>
        <v>0</v>
      </c>
    </row>
    <row r="357" spans="1:6">
      <c r="A357" s="175"/>
      <c r="B357" s="179" t="s">
        <v>338</v>
      </c>
      <c r="C357" s="180">
        <v>2</v>
      </c>
      <c r="D357" s="180" t="s">
        <v>44</v>
      </c>
      <c r="E357" s="187">
        <v>0</v>
      </c>
      <c r="F357" s="181">
        <f t="shared" si="21"/>
        <v>0</v>
      </c>
    </row>
    <row r="358" spans="1:6">
      <c r="A358" s="175"/>
      <c r="B358" s="179" t="s">
        <v>339</v>
      </c>
      <c r="C358" s="180">
        <v>2</v>
      </c>
      <c r="D358" s="180" t="s">
        <v>44</v>
      </c>
      <c r="E358" s="187">
        <v>0</v>
      </c>
      <c r="F358" s="181">
        <f t="shared" si="21"/>
        <v>0</v>
      </c>
    </row>
    <row r="359" spans="1:6">
      <c r="A359" s="175"/>
      <c r="B359" s="179" t="s">
        <v>340</v>
      </c>
      <c r="C359" s="180">
        <v>5</v>
      </c>
      <c r="D359" s="180" t="s">
        <v>44</v>
      </c>
      <c r="E359" s="187">
        <v>0</v>
      </c>
      <c r="F359" s="181">
        <f t="shared" si="21"/>
        <v>0</v>
      </c>
    </row>
    <row r="360" spans="1:6">
      <c r="A360" s="175"/>
      <c r="B360" s="179" t="s">
        <v>341</v>
      </c>
      <c r="C360" s="180">
        <v>5</v>
      </c>
      <c r="D360" s="180" t="s">
        <v>44</v>
      </c>
      <c r="E360" s="187">
        <v>0</v>
      </c>
      <c r="F360" s="181">
        <f t="shared" si="21"/>
        <v>0</v>
      </c>
    </row>
    <row r="361" spans="1:6">
      <c r="A361" s="175"/>
      <c r="B361" s="179" t="s">
        <v>342</v>
      </c>
      <c r="C361" s="180">
        <v>3</v>
      </c>
      <c r="D361" s="180" t="s">
        <v>44</v>
      </c>
      <c r="E361" s="187">
        <v>0</v>
      </c>
      <c r="F361" s="181">
        <f t="shared" si="21"/>
        <v>0</v>
      </c>
    </row>
    <row r="362" spans="1:6">
      <c r="A362" s="175"/>
      <c r="B362" s="179" t="s">
        <v>343</v>
      </c>
      <c r="C362" s="180">
        <v>3</v>
      </c>
      <c r="D362" s="180" t="s">
        <v>44</v>
      </c>
      <c r="E362" s="187">
        <v>0</v>
      </c>
      <c r="F362" s="181">
        <f t="shared" si="21"/>
        <v>0</v>
      </c>
    </row>
    <row r="363" spans="1:6">
      <c r="A363" s="175"/>
      <c r="B363" s="179" t="s">
        <v>344</v>
      </c>
      <c r="C363" s="180">
        <v>2</v>
      </c>
      <c r="D363" s="180" t="s">
        <v>44</v>
      </c>
      <c r="E363" s="187">
        <v>0</v>
      </c>
      <c r="F363" s="181">
        <f t="shared" si="21"/>
        <v>0</v>
      </c>
    </row>
    <row r="364" spans="1:6">
      <c r="A364" s="175"/>
      <c r="B364" s="179" t="s">
        <v>345</v>
      </c>
      <c r="C364" s="180">
        <v>1</v>
      </c>
      <c r="D364" s="180" t="s">
        <v>44</v>
      </c>
      <c r="E364" s="187">
        <v>0</v>
      </c>
      <c r="F364" s="181">
        <f t="shared" si="21"/>
        <v>0</v>
      </c>
    </row>
    <row r="365" spans="1:6">
      <c r="A365" s="175"/>
      <c r="B365" s="211" t="s">
        <v>346</v>
      </c>
      <c r="C365" s="180"/>
      <c r="D365" s="180"/>
      <c r="E365" s="181"/>
      <c r="F365" s="181"/>
    </row>
    <row r="366" spans="1:6">
      <c r="A366" s="175"/>
      <c r="B366" s="179" t="s">
        <v>347</v>
      </c>
      <c r="C366" s="180">
        <v>1</v>
      </c>
      <c r="D366" s="180" t="s">
        <v>44</v>
      </c>
      <c r="E366" s="187">
        <v>0</v>
      </c>
      <c r="F366" s="181">
        <f t="shared" si="21"/>
        <v>0</v>
      </c>
    </row>
    <row r="367" spans="1:6">
      <c r="A367" s="175"/>
      <c r="B367" s="179" t="s">
        <v>348</v>
      </c>
      <c r="C367" s="180">
        <v>3</v>
      </c>
      <c r="D367" s="180" t="s">
        <v>44</v>
      </c>
      <c r="E367" s="187">
        <v>0</v>
      </c>
      <c r="F367" s="181">
        <f t="shared" si="21"/>
        <v>0</v>
      </c>
    </row>
    <row r="368" spans="1:6">
      <c r="A368" s="175"/>
      <c r="B368" s="179" t="s">
        <v>349</v>
      </c>
      <c r="C368" s="180">
        <v>1</v>
      </c>
      <c r="D368" s="180" t="s">
        <v>218</v>
      </c>
      <c r="E368" s="187">
        <v>0</v>
      </c>
      <c r="F368" s="181">
        <f t="shared" si="21"/>
        <v>0</v>
      </c>
    </row>
    <row r="369" spans="1:6">
      <c r="A369" s="167"/>
      <c r="B369" s="182" t="s">
        <v>37</v>
      </c>
      <c r="C369" s="183"/>
      <c r="D369" s="183"/>
      <c r="E369" s="183"/>
      <c r="F369" s="184">
        <f>SUM(F355:F368)</f>
        <v>0</v>
      </c>
    </row>
    <row r="370" spans="1:6">
      <c r="A370" s="172"/>
      <c r="B370" s="172"/>
      <c r="C370" s="172"/>
      <c r="D370" s="172"/>
      <c r="E370" s="172"/>
      <c r="F370" s="172"/>
    </row>
    <row r="371" spans="1:6">
      <c r="A371" s="173"/>
      <c r="B371" s="174" t="s">
        <v>210</v>
      </c>
      <c r="C371" s="173"/>
      <c r="D371" s="173"/>
      <c r="E371" s="173"/>
      <c r="F371" s="173"/>
    </row>
    <row r="372" spans="1:6">
      <c r="B372" s="568"/>
      <c r="C372" s="568"/>
      <c r="D372" s="568"/>
      <c r="E372" s="568"/>
      <c r="F372" s="568"/>
    </row>
    <row r="373" spans="1:6">
      <c r="A373" s="175"/>
      <c r="B373" s="176" t="s">
        <v>215</v>
      </c>
      <c r="C373" s="177" t="s">
        <v>216</v>
      </c>
      <c r="D373" s="177" t="s">
        <v>36</v>
      </c>
      <c r="E373" s="178" t="s">
        <v>217</v>
      </c>
      <c r="F373" s="178" t="s">
        <v>37</v>
      </c>
    </row>
    <row r="374" spans="1:6">
      <c r="A374" s="175"/>
      <c r="B374" s="179" t="s">
        <v>350</v>
      </c>
      <c r="C374" s="180">
        <v>4</v>
      </c>
      <c r="D374" s="180" t="s">
        <v>44</v>
      </c>
      <c r="E374" s="187">
        <v>0</v>
      </c>
      <c r="F374" s="181">
        <f>C374*E374</f>
        <v>0</v>
      </c>
    </row>
    <row r="375" spans="1:6">
      <c r="A375" s="175"/>
      <c r="B375" s="179" t="s">
        <v>351</v>
      </c>
      <c r="C375" s="180">
        <v>2</v>
      </c>
      <c r="D375" s="180" t="s">
        <v>44</v>
      </c>
      <c r="E375" s="187">
        <v>0</v>
      </c>
      <c r="F375" s="181">
        <f t="shared" ref="F375:F389" si="22">C375*E375</f>
        <v>0</v>
      </c>
    </row>
    <row r="376" spans="1:6">
      <c r="A376" s="175"/>
      <c r="B376" s="179" t="s">
        <v>352</v>
      </c>
      <c r="C376" s="180">
        <v>120</v>
      </c>
      <c r="D376" s="180" t="s">
        <v>39</v>
      </c>
      <c r="E376" s="187">
        <v>0</v>
      </c>
      <c r="F376" s="181">
        <f t="shared" si="22"/>
        <v>0</v>
      </c>
    </row>
    <row r="377" spans="1:6">
      <c r="A377" s="175"/>
      <c r="B377" s="179" t="s">
        <v>353</v>
      </c>
      <c r="C377" s="180">
        <v>445</v>
      </c>
      <c r="D377" s="180" t="s">
        <v>39</v>
      </c>
      <c r="E377" s="187">
        <v>0</v>
      </c>
      <c r="F377" s="181">
        <f t="shared" si="22"/>
        <v>0</v>
      </c>
    </row>
    <row r="378" spans="1:6">
      <c r="A378" s="175"/>
      <c r="B378" s="179" t="s">
        <v>233</v>
      </c>
      <c r="C378" s="180">
        <v>320</v>
      </c>
      <c r="D378" s="180" t="s">
        <v>39</v>
      </c>
      <c r="E378" s="187">
        <v>0</v>
      </c>
      <c r="F378" s="181">
        <f t="shared" si="22"/>
        <v>0</v>
      </c>
    </row>
    <row r="379" spans="1:6">
      <c r="A379" s="175"/>
      <c r="B379" s="179" t="s">
        <v>354</v>
      </c>
      <c r="C379" s="180">
        <v>35</v>
      </c>
      <c r="D379" s="180" t="s">
        <v>39</v>
      </c>
      <c r="E379" s="187">
        <v>0</v>
      </c>
      <c r="F379" s="181">
        <f t="shared" si="22"/>
        <v>0</v>
      </c>
    </row>
    <row r="380" spans="1:6">
      <c r="A380" s="175"/>
      <c r="B380" s="179" t="s">
        <v>349</v>
      </c>
      <c r="C380" s="180">
        <v>1</v>
      </c>
      <c r="D380" s="180" t="s">
        <v>218</v>
      </c>
      <c r="E380" s="187">
        <v>0</v>
      </c>
      <c r="F380" s="181">
        <f t="shared" si="22"/>
        <v>0</v>
      </c>
    </row>
    <row r="381" spans="1:6">
      <c r="A381" s="175"/>
      <c r="B381" s="179" t="s">
        <v>234</v>
      </c>
      <c r="C381" s="180">
        <v>11</v>
      </c>
      <c r="D381" s="180" t="s">
        <v>44</v>
      </c>
      <c r="E381" s="187">
        <v>0</v>
      </c>
      <c r="F381" s="181">
        <f t="shared" si="22"/>
        <v>0</v>
      </c>
    </row>
    <row r="382" spans="1:6">
      <c r="A382" s="175"/>
      <c r="B382" s="179" t="s">
        <v>287</v>
      </c>
      <c r="C382" s="180">
        <v>11</v>
      </c>
      <c r="D382" s="180" t="s">
        <v>44</v>
      </c>
      <c r="E382" s="187">
        <v>0</v>
      </c>
      <c r="F382" s="181">
        <f t="shared" si="22"/>
        <v>0</v>
      </c>
    </row>
    <row r="383" spans="1:6">
      <c r="A383" s="175"/>
      <c r="B383" s="179" t="s">
        <v>224</v>
      </c>
      <c r="C383" s="180">
        <v>135</v>
      </c>
      <c r="D383" s="180" t="s">
        <v>39</v>
      </c>
      <c r="E383" s="187">
        <v>0</v>
      </c>
      <c r="F383" s="181">
        <f t="shared" si="22"/>
        <v>0</v>
      </c>
    </row>
    <row r="384" spans="1:6">
      <c r="A384" s="175"/>
      <c r="B384" s="179" t="s">
        <v>289</v>
      </c>
      <c r="C384" s="180">
        <v>185</v>
      </c>
      <c r="D384" s="180" t="s">
        <v>39</v>
      </c>
      <c r="E384" s="187">
        <v>0</v>
      </c>
      <c r="F384" s="181">
        <f t="shared" si="22"/>
        <v>0</v>
      </c>
    </row>
    <row r="385" spans="1:6">
      <c r="A385" s="175"/>
      <c r="B385" s="179" t="s">
        <v>232</v>
      </c>
      <c r="C385" s="180">
        <v>1</v>
      </c>
      <c r="D385" s="180" t="s">
        <v>44</v>
      </c>
      <c r="E385" s="187">
        <v>0</v>
      </c>
      <c r="F385" s="181">
        <f t="shared" si="22"/>
        <v>0</v>
      </c>
    </row>
    <row r="386" spans="1:6">
      <c r="A386" s="175"/>
      <c r="B386" s="179" t="s">
        <v>355</v>
      </c>
      <c r="C386" s="180">
        <v>8</v>
      </c>
      <c r="D386" s="180" t="s">
        <v>39</v>
      </c>
      <c r="E386" s="187">
        <v>0</v>
      </c>
      <c r="F386" s="181">
        <f t="shared" si="22"/>
        <v>0</v>
      </c>
    </row>
    <row r="387" spans="1:6">
      <c r="A387" s="175"/>
      <c r="B387" s="179" t="s">
        <v>235</v>
      </c>
      <c r="C387" s="180">
        <v>60</v>
      </c>
      <c r="D387" s="180" t="s">
        <v>44</v>
      </c>
      <c r="E387" s="187">
        <v>0</v>
      </c>
      <c r="F387" s="181">
        <f t="shared" si="22"/>
        <v>0</v>
      </c>
    </row>
    <row r="388" spans="1:6">
      <c r="A388" s="175"/>
      <c r="B388" s="179" t="s">
        <v>226</v>
      </c>
      <c r="C388" s="180">
        <v>110</v>
      </c>
      <c r="D388" s="180" t="s">
        <v>39</v>
      </c>
      <c r="E388" s="187">
        <v>0</v>
      </c>
      <c r="F388" s="181">
        <f t="shared" si="22"/>
        <v>0</v>
      </c>
    </row>
    <row r="389" spans="1:6">
      <c r="A389" s="175"/>
      <c r="B389" s="179" t="s">
        <v>290</v>
      </c>
      <c r="C389" s="180">
        <v>1</v>
      </c>
      <c r="D389" s="180" t="s">
        <v>218</v>
      </c>
      <c r="E389" s="187">
        <v>0</v>
      </c>
      <c r="F389" s="181">
        <f t="shared" si="22"/>
        <v>0</v>
      </c>
    </row>
    <row r="390" spans="1:6">
      <c r="A390" s="167"/>
      <c r="B390" s="182" t="s">
        <v>37</v>
      </c>
      <c r="C390" s="183"/>
      <c r="D390" s="183"/>
      <c r="E390" s="183"/>
      <c r="F390" s="184">
        <f>SUM(F374:F389)</f>
        <v>0</v>
      </c>
    </row>
    <row r="391" spans="1:6">
      <c r="A391" s="172"/>
      <c r="B391" s="172"/>
      <c r="C391" s="172"/>
      <c r="D391" s="172"/>
      <c r="E391" s="172"/>
      <c r="F391" s="172"/>
    </row>
    <row r="392" spans="1:6">
      <c r="A392" s="173"/>
      <c r="B392" s="174" t="s">
        <v>38</v>
      </c>
      <c r="C392" s="173"/>
      <c r="D392" s="173"/>
      <c r="E392" s="173"/>
      <c r="F392" s="173"/>
    </row>
    <row r="393" spans="1:6">
      <c r="B393" s="568"/>
      <c r="C393" s="568"/>
      <c r="D393" s="568"/>
      <c r="E393" s="568"/>
      <c r="F393" s="568"/>
    </row>
    <row r="394" spans="1:6">
      <c r="A394" s="175"/>
      <c r="B394" s="176" t="s">
        <v>215</v>
      </c>
      <c r="C394" s="177" t="s">
        <v>216</v>
      </c>
      <c r="D394" s="177" t="s">
        <v>36</v>
      </c>
      <c r="E394" s="178" t="s">
        <v>217</v>
      </c>
      <c r="F394" s="178" t="s">
        <v>37</v>
      </c>
    </row>
    <row r="395" spans="1:6">
      <c r="A395" s="175"/>
      <c r="B395" s="179" t="s">
        <v>211</v>
      </c>
      <c r="C395" s="180">
        <v>1</v>
      </c>
      <c r="D395" s="180" t="s">
        <v>218</v>
      </c>
      <c r="E395" s="187">
        <v>0</v>
      </c>
      <c r="F395" s="181">
        <f t="shared" ref="F395" si="23">C395*E395</f>
        <v>0</v>
      </c>
    </row>
    <row r="396" spans="1:6">
      <c r="A396" s="167"/>
      <c r="B396" s="182" t="s">
        <v>37</v>
      </c>
      <c r="C396" s="183"/>
      <c r="D396" s="183"/>
      <c r="E396" s="183"/>
      <c r="F396" s="184">
        <f>SUM(F395)</f>
        <v>0</v>
      </c>
    </row>
    <row r="397" spans="1:6">
      <c r="A397" s="172"/>
      <c r="B397" s="172"/>
      <c r="C397" s="172"/>
      <c r="D397" s="172"/>
      <c r="E397" s="172"/>
      <c r="F397" s="172"/>
    </row>
    <row r="398" spans="1:6">
      <c r="A398" s="173"/>
      <c r="B398" s="174" t="s">
        <v>227</v>
      </c>
      <c r="C398" s="173"/>
      <c r="D398" s="173"/>
      <c r="E398" s="173"/>
      <c r="F398" s="173"/>
    </row>
    <row r="399" spans="1:6">
      <c r="B399" s="568"/>
      <c r="C399" s="568"/>
      <c r="D399" s="568"/>
      <c r="E399" s="568"/>
      <c r="F399" s="568"/>
    </row>
    <row r="400" spans="1:6">
      <c r="A400" s="175"/>
      <c r="B400" s="176" t="s">
        <v>215</v>
      </c>
      <c r="C400" s="177" t="s">
        <v>216</v>
      </c>
      <c r="D400" s="177" t="s">
        <v>36</v>
      </c>
      <c r="E400" s="178" t="s">
        <v>217</v>
      </c>
      <c r="F400" s="178" t="s">
        <v>37</v>
      </c>
    </row>
    <row r="401" spans="1:6">
      <c r="A401" s="175"/>
      <c r="B401" s="179" t="s">
        <v>356</v>
      </c>
      <c r="C401" s="180">
        <v>1</v>
      </c>
      <c r="D401" s="180" t="s">
        <v>218</v>
      </c>
      <c r="E401" s="187">
        <v>0</v>
      </c>
      <c r="F401" s="181">
        <f t="shared" ref="F401" si="24">C401*E401</f>
        <v>0</v>
      </c>
    </row>
    <row r="402" spans="1:6">
      <c r="A402" s="167"/>
      <c r="B402" s="182" t="s">
        <v>37</v>
      </c>
      <c r="C402" s="183"/>
      <c r="D402" s="183"/>
      <c r="E402" s="183"/>
      <c r="F402" s="184">
        <f>SUM(F401)</f>
        <v>0</v>
      </c>
    </row>
    <row r="403" spans="1:6">
      <c r="A403" s="172"/>
      <c r="B403" s="172"/>
      <c r="C403" s="172"/>
      <c r="D403" s="172"/>
      <c r="E403" s="172"/>
      <c r="F403" s="172"/>
    </row>
    <row r="404" spans="1:6">
      <c r="A404" s="173"/>
      <c r="B404" s="174" t="s">
        <v>212</v>
      </c>
      <c r="C404" s="173"/>
      <c r="D404" s="173"/>
      <c r="E404" s="173"/>
      <c r="F404" s="173"/>
    </row>
    <row r="405" spans="1:6">
      <c r="B405" s="568"/>
      <c r="C405" s="568"/>
      <c r="D405" s="568"/>
      <c r="E405" s="568"/>
      <c r="F405" s="568"/>
    </row>
    <row r="406" spans="1:6">
      <c r="A406" s="175"/>
      <c r="B406" s="176" t="s">
        <v>215</v>
      </c>
      <c r="C406" s="177" t="s">
        <v>216</v>
      </c>
      <c r="D406" s="177" t="s">
        <v>36</v>
      </c>
      <c r="E406" s="178" t="s">
        <v>217</v>
      </c>
      <c r="F406" s="178" t="s">
        <v>37</v>
      </c>
    </row>
    <row r="407" spans="1:6">
      <c r="A407" s="175"/>
      <c r="B407" s="179" t="s">
        <v>230</v>
      </c>
      <c r="C407" s="180">
        <v>8</v>
      </c>
      <c r="D407" s="180" t="s">
        <v>219</v>
      </c>
      <c r="E407" s="187">
        <v>0</v>
      </c>
      <c r="F407" s="181">
        <f t="shared" ref="F407:F409" si="25">C407*E407</f>
        <v>0</v>
      </c>
    </row>
    <row r="408" spans="1:6">
      <c r="A408" s="175"/>
      <c r="B408" s="179" t="s">
        <v>236</v>
      </c>
      <c r="C408" s="180">
        <v>6</v>
      </c>
      <c r="D408" s="180" t="s">
        <v>219</v>
      </c>
      <c r="E408" s="187">
        <v>0</v>
      </c>
      <c r="F408" s="181">
        <f t="shared" si="25"/>
        <v>0</v>
      </c>
    </row>
    <row r="409" spans="1:6">
      <c r="A409" s="175"/>
      <c r="B409" s="179" t="s">
        <v>237</v>
      </c>
      <c r="C409" s="180">
        <v>12</v>
      </c>
      <c r="D409" s="180" t="s">
        <v>219</v>
      </c>
      <c r="E409" s="187">
        <v>0</v>
      </c>
      <c r="F409" s="181">
        <f t="shared" si="25"/>
        <v>0</v>
      </c>
    </row>
    <row r="410" spans="1:6">
      <c r="A410" s="167"/>
      <c r="B410" s="182" t="s">
        <v>37</v>
      </c>
      <c r="C410" s="183"/>
      <c r="D410" s="183"/>
      <c r="E410" s="183"/>
      <c r="F410" s="184">
        <f>SUM(F407:F409)</f>
        <v>0</v>
      </c>
    </row>
    <row r="411" spans="1:6">
      <c r="A411" s="172"/>
      <c r="B411" s="172"/>
      <c r="C411" s="172"/>
      <c r="D411" s="172"/>
      <c r="E411" s="172"/>
      <c r="F411" s="172"/>
    </row>
    <row r="412" spans="1:6">
      <c r="A412" s="173"/>
      <c r="B412" s="174" t="s">
        <v>238</v>
      </c>
      <c r="C412" s="173"/>
      <c r="D412" s="173"/>
      <c r="E412" s="173"/>
      <c r="F412" s="173"/>
    </row>
    <row r="413" spans="1:6">
      <c r="B413" s="568"/>
      <c r="C413" s="568"/>
      <c r="D413" s="568"/>
      <c r="E413" s="568"/>
      <c r="F413" s="568"/>
    </row>
    <row r="414" spans="1:6">
      <c r="A414" s="175"/>
      <c r="B414" s="176" t="s">
        <v>215</v>
      </c>
      <c r="C414" s="177" t="s">
        <v>216</v>
      </c>
      <c r="D414" s="177" t="s">
        <v>36</v>
      </c>
      <c r="E414" s="178" t="s">
        <v>217</v>
      </c>
      <c r="F414" s="178" t="s">
        <v>37</v>
      </c>
    </row>
    <row r="415" spans="1:6">
      <c r="A415" s="175"/>
      <c r="B415" s="179" t="s">
        <v>357</v>
      </c>
      <c r="C415" s="180">
        <v>6</v>
      </c>
      <c r="D415" s="180" t="s">
        <v>219</v>
      </c>
      <c r="E415" s="187">
        <v>0</v>
      </c>
      <c r="F415" s="181">
        <f t="shared" ref="F415:F416" si="26">C415*E415</f>
        <v>0</v>
      </c>
    </row>
    <row r="416" spans="1:6">
      <c r="A416" s="175"/>
      <c r="B416" s="179" t="s">
        <v>239</v>
      </c>
      <c r="C416" s="180">
        <v>2</v>
      </c>
      <c r="D416" s="180" t="s">
        <v>219</v>
      </c>
      <c r="E416" s="187">
        <v>0</v>
      </c>
      <c r="F416" s="181">
        <f t="shared" si="26"/>
        <v>0</v>
      </c>
    </row>
    <row r="417" spans="1:6">
      <c r="A417" s="167"/>
      <c r="B417" s="182" t="s">
        <v>37</v>
      </c>
      <c r="C417" s="183"/>
      <c r="D417" s="183"/>
      <c r="E417" s="183"/>
      <c r="F417" s="184">
        <f>SUM(F415:F416)</f>
        <v>0</v>
      </c>
    </row>
    <row r="419" spans="1:6">
      <c r="A419" s="173"/>
      <c r="B419" s="174" t="s">
        <v>271</v>
      </c>
      <c r="C419" s="173"/>
      <c r="D419" s="173"/>
      <c r="E419" s="173"/>
      <c r="F419" s="173"/>
    </row>
    <row r="420" spans="1:6">
      <c r="B420" s="568"/>
      <c r="C420" s="568"/>
      <c r="D420" s="568"/>
      <c r="E420" s="568"/>
      <c r="F420" s="568"/>
    </row>
    <row r="421" spans="1:6">
      <c r="A421" s="175"/>
      <c r="B421" s="176" t="s">
        <v>215</v>
      </c>
      <c r="C421" s="177" t="s">
        <v>216</v>
      </c>
      <c r="D421" s="177" t="s">
        <v>36</v>
      </c>
      <c r="E421" s="178" t="s">
        <v>217</v>
      </c>
      <c r="F421" s="178" t="s">
        <v>37</v>
      </c>
    </row>
    <row r="422" spans="1:6">
      <c r="A422" s="175"/>
      <c r="B422" s="147" t="s">
        <v>863</v>
      </c>
      <c r="C422" s="180">
        <v>1</v>
      </c>
      <c r="D422" s="180" t="s">
        <v>218</v>
      </c>
      <c r="E422" s="187">
        <v>0</v>
      </c>
      <c r="F422" s="181">
        <f t="shared" ref="F422" si="27">C422*E422</f>
        <v>0</v>
      </c>
    </row>
    <row r="423" spans="1:6">
      <c r="A423" s="167"/>
      <c r="B423" s="182" t="s">
        <v>37</v>
      </c>
      <c r="C423" s="183"/>
      <c r="D423" s="183"/>
      <c r="E423" s="183"/>
      <c r="F423" s="184">
        <f>SUM(F422)</f>
        <v>0</v>
      </c>
    </row>
    <row r="427" spans="1:6">
      <c r="A427" s="146"/>
      <c r="B427" s="149"/>
      <c r="D427" s="137"/>
      <c r="E427" s="137"/>
      <c r="F427" s="137"/>
    </row>
    <row r="428" spans="1:6">
      <c r="A428" s="146"/>
      <c r="D428" s="137"/>
      <c r="E428" s="142" t="s">
        <v>208</v>
      </c>
      <c r="F428" s="142" t="s">
        <v>358</v>
      </c>
    </row>
    <row r="429" spans="1:6" ht="18.75">
      <c r="A429" s="161" t="s">
        <v>194</v>
      </c>
      <c r="B429" s="162" t="s">
        <v>250</v>
      </c>
      <c r="C429" s="163"/>
      <c r="D429" s="164"/>
      <c r="E429" s="163"/>
      <c r="F429" s="163"/>
    </row>
    <row r="430" spans="1:6">
      <c r="A430" s="143"/>
      <c r="B430" s="568"/>
      <c r="C430" s="568"/>
      <c r="D430" s="568"/>
      <c r="E430" s="568"/>
      <c r="F430" s="568"/>
    </row>
    <row r="431" spans="1:6">
      <c r="A431" s="165"/>
    </row>
    <row r="432" spans="1:6" ht="15.75">
      <c r="A432" s="569" t="s">
        <v>209</v>
      </c>
      <c r="B432" s="569"/>
      <c r="C432" s="569"/>
      <c r="D432" s="569"/>
      <c r="E432" s="569"/>
      <c r="F432" s="569"/>
    </row>
    <row r="433" spans="1:6">
      <c r="A433" s="147"/>
      <c r="B433" s="147" t="s">
        <v>220</v>
      </c>
      <c r="C433" s="147"/>
      <c r="D433" s="147"/>
      <c r="E433" s="147"/>
      <c r="F433" s="166">
        <f>F458</f>
        <v>0</v>
      </c>
    </row>
    <row r="434" spans="1:6">
      <c r="A434" s="147"/>
      <c r="B434" s="147" t="s">
        <v>210</v>
      </c>
      <c r="C434" s="147"/>
      <c r="D434" s="147"/>
      <c r="E434" s="147"/>
      <c r="F434" s="166">
        <f>F470</f>
        <v>0</v>
      </c>
    </row>
    <row r="435" spans="1:6">
      <c r="A435" s="147"/>
      <c r="B435" s="147" t="s">
        <v>38</v>
      </c>
      <c r="C435" s="147"/>
      <c r="D435" s="147"/>
      <c r="E435" s="147"/>
      <c r="F435" s="166">
        <f>F476</f>
        <v>0</v>
      </c>
    </row>
    <row r="436" spans="1:6">
      <c r="A436" s="147"/>
      <c r="B436" s="147" t="s">
        <v>253</v>
      </c>
      <c r="C436" s="147"/>
      <c r="D436" s="147"/>
      <c r="E436" s="147"/>
      <c r="F436" s="166">
        <f>F490</f>
        <v>0</v>
      </c>
    </row>
    <row r="437" spans="1:6">
      <c r="A437" s="147"/>
      <c r="B437" s="147" t="s">
        <v>212</v>
      </c>
      <c r="C437" s="147"/>
      <c r="D437" s="147"/>
      <c r="E437" s="147"/>
      <c r="F437" s="166">
        <f>F483</f>
        <v>0</v>
      </c>
    </row>
    <row r="438" spans="1:6">
      <c r="A438" s="147"/>
      <c r="B438" s="147" t="s">
        <v>271</v>
      </c>
      <c r="C438" s="147"/>
      <c r="D438" s="147"/>
      <c r="E438" s="147"/>
      <c r="F438" s="166">
        <f>F496</f>
        <v>0</v>
      </c>
    </row>
    <row r="439" spans="1:6" ht="13.5" thickBot="1">
      <c r="A439" s="167"/>
      <c r="B439" s="168" t="s">
        <v>213</v>
      </c>
      <c r="C439" s="169"/>
      <c r="D439" s="169"/>
      <c r="E439" s="170"/>
      <c r="F439" s="171">
        <f>SUM(F433:F438)</f>
        <v>0</v>
      </c>
    </row>
    <row r="441" spans="1:6" ht="15.75">
      <c r="A441" s="569" t="s">
        <v>214</v>
      </c>
      <c r="B441" s="569"/>
      <c r="C441" s="569"/>
      <c r="D441" s="569"/>
      <c r="E441" s="569"/>
      <c r="F441" s="569"/>
    </row>
    <row r="442" spans="1:6">
      <c r="A442" s="172"/>
      <c r="B442" s="172"/>
      <c r="C442" s="172"/>
      <c r="D442" s="172"/>
      <c r="E442" s="172"/>
      <c r="F442" s="172"/>
    </row>
    <row r="443" spans="1:6">
      <c r="A443" s="173"/>
      <c r="B443" s="174" t="s">
        <v>220</v>
      </c>
      <c r="C443" s="173"/>
      <c r="D443" s="173"/>
      <c r="E443" s="173"/>
      <c r="F443" s="173"/>
    </row>
    <row r="444" spans="1:6">
      <c r="B444" s="568"/>
      <c r="C444" s="568"/>
      <c r="D444" s="568"/>
      <c r="E444" s="568"/>
      <c r="F444" s="568"/>
    </row>
    <row r="445" spans="1:6">
      <c r="A445" s="175"/>
      <c r="B445" s="176" t="s">
        <v>215</v>
      </c>
      <c r="C445" s="177" t="s">
        <v>216</v>
      </c>
      <c r="D445" s="177" t="s">
        <v>36</v>
      </c>
      <c r="E445" s="178" t="s">
        <v>217</v>
      </c>
      <c r="F445" s="178" t="s">
        <v>37</v>
      </c>
    </row>
    <row r="446" spans="1:6">
      <c r="A446" s="175"/>
      <c r="B446" s="179" t="s">
        <v>282</v>
      </c>
      <c r="C446" s="180">
        <v>2</v>
      </c>
      <c r="D446" s="180" t="s">
        <v>44</v>
      </c>
      <c r="E446" s="187">
        <v>0</v>
      </c>
      <c r="F446" s="181">
        <f>C446*E446</f>
        <v>0</v>
      </c>
    </row>
    <row r="447" spans="1:6">
      <c r="A447" s="175"/>
      <c r="B447" s="179" t="s">
        <v>221</v>
      </c>
      <c r="C447" s="180">
        <v>2</v>
      </c>
      <c r="D447" s="180" t="s">
        <v>44</v>
      </c>
      <c r="E447" s="187">
        <v>0</v>
      </c>
      <c r="F447" s="181">
        <f t="shared" ref="F447:F457" si="28">C447*E447</f>
        <v>0</v>
      </c>
    </row>
    <row r="448" spans="1:6">
      <c r="A448" s="175"/>
      <c r="B448" s="179" t="s">
        <v>283</v>
      </c>
      <c r="C448" s="180">
        <v>1020</v>
      </c>
      <c r="D448" s="180" t="s">
        <v>39</v>
      </c>
      <c r="E448" s="187">
        <v>0</v>
      </c>
      <c r="F448" s="181">
        <f t="shared" si="28"/>
        <v>0</v>
      </c>
    </row>
    <row r="449" spans="1:6">
      <c r="A449" s="175"/>
      <c r="B449" s="179" t="s">
        <v>288</v>
      </c>
      <c r="C449" s="180">
        <v>34</v>
      </c>
      <c r="D449" s="180" t="s">
        <v>44</v>
      </c>
      <c r="E449" s="187">
        <v>0</v>
      </c>
      <c r="F449" s="181">
        <f t="shared" si="28"/>
        <v>0</v>
      </c>
    </row>
    <row r="450" spans="1:6">
      <c r="A450" s="175"/>
      <c r="B450" s="179" t="s">
        <v>222</v>
      </c>
      <c r="C450" s="180">
        <v>136</v>
      </c>
      <c r="D450" s="180" t="s">
        <v>44</v>
      </c>
      <c r="E450" s="187">
        <v>0</v>
      </c>
      <c r="F450" s="181">
        <f t="shared" si="28"/>
        <v>0</v>
      </c>
    </row>
    <row r="451" spans="1:6">
      <c r="A451" s="175"/>
      <c r="B451" s="179" t="s">
        <v>359</v>
      </c>
      <c r="C451" s="180">
        <v>11</v>
      </c>
      <c r="D451" s="180" t="s">
        <v>44</v>
      </c>
      <c r="E451" s="187">
        <v>0</v>
      </c>
      <c r="F451" s="181">
        <f t="shared" si="28"/>
        <v>0</v>
      </c>
    </row>
    <row r="452" spans="1:6">
      <c r="A452" s="175"/>
      <c r="B452" s="179" t="s">
        <v>360</v>
      </c>
      <c r="C452" s="180">
        <v>12</v>
      </c>
      <c r="D452" s="180" t="s">
        <v>44</v>
      </c>
      <c r="E452" s="187">
        <v>0</v>
      </c>
      <c r="F452" s="181">
        <f t="shared" si="28"/>
        <v>0</v>
      </c>
    </row>
    <row r="453" spans="1:6">
      <c r="A453" s="175"/>
      <c r="B453" s="179" t="s">
        <v>234</v>
      </c>
      <c r="C453" s="180">
        <v>11</v>
      </c>
      <c r="D453" s="180" t="s">
        <v>44</v>
      </c>
      <c r="E453" s="187">
        <v>0</v>
      </c>
      <c r="F453" s="181">
        <f t="shared" si="28"/>
        <v>0</v>
      </c>
    </row>
    <row r="454" spans="1:6">
      <c r="A454" s="175"/>
      <c r="B454" s="179" t="s">
        <v>361</v>
      </c>
      <c r="C454" s="180">
        <v>34</v>
      </c>
      <c r="D454" s="180" t="s">
        <v>44</v>
      </c>
      <c r="E454" s="187">
        <v>0</v>
      </c>
      <c r="F454" s="181">
        <f t="shared" si="28"/>
        <v>0</v>
      </c>
    </row>
    <row r="455" spans="1:6">
      <c r="A455" s="175"/>
      <c r="B455" s="179" t="s">
        <v>362</v>
      </c>
      <c r="C455" s="180">
        <v>2</v>
      </c>
      <c r="D455" s="180" t="s">
        <v>44</v>
      </c>
      <c r="E455" s="187">
        <v>0</v>
      </c>
      <c r="F455" s="181">
        <f t="shared" si="28"/>
        <v>0</v>
      </c>
    </row>
    <row r="456" spans="1:6">
      <c r="A456" s="175"/>
      <c r="B456" s="179" t="s">
        <v>363</v>
      </c>
      <c r="C456" s="180">
        <v>1</v>
      </c>
      <c r="D456" s="180" t="s">
        <v>44</v>
      </c>
      <c r="E456" s="187">
        <v>0</v>
      </c>
      <c r="F456" s="181">
        <f t="shared" si="28"/>
        <v>0</v>
      </c>
    </row>
    <row r="457" spans="1:6">
      <c r="A457" s="175"/>
      <c r="B457" s="179" t="s">
        <v>269</v>
      </c>
      <c r="C457" s="180">
        <v>1</v>
      </c>
      <c r="D457" s="180" t="s">
        <v>218</v>
      </c>
      <c r="E457" s="187">
        <v>0</v>
      </c>
      <c r="F457" s="181">
        <f t="shared" si="28"/>
        <v>0</v>
      </c>
    </row>
    <row r="458" spans="1:6">
      <c r="A458" s="167"/>
      <c r="B458" s="182" t="s">
        <v>37</v>
      </c>
      <c r="C458" s="183"/>
      <c r="D458" s="183"/>
      <c r="E458" s="183"/>
      <c r="F458" s="184">
        <f>SUM(F446:F457)</f>
        <v>0</v>
      </c>
    </row>
    <row r="459" spans="1:6">
      <c r="A459" s="172"/>
      <c r="B459" s="172"/>
      <c r="C459" s="172"/>
      <c r="D459" s="172"/>
      <c r="E459" s="172"/>
      <c r="F459" s="172"/>
    </row>
    <row r="460" spans="1:6">
      <c r="A460" s="173"/>
      <c r="B460" s="174" t="s">
        <v>210</v>
      </c>
      <c r="C460" s="173"/>
      <c r="D460" s="173"/>
      <c r="E460" s="173"/>
      <c r="F460" s="173"/>
    </row>
    <row r="461" spans="1:6">
      <c r="B461" s="568"/>
      <c r="C461" s="568"/>
      <c r="D461" s="568"/>
      <c r="E461" s="568"/>
      <c r="F461" s="568"/>
    </row>
    <row r="462" spans="1:6">
      <c r="A462" s="175"/>
      <c r="B462" s="176" t="s">
        <v>215</v>
      </c>
      <c r="C462" s="177" t="s">
        <v>216</v>
      </c>
      <c r="D462" s="177" t="s">
        <v>36</v>
      </c>
      <c r="E462" s="178" t="s">
        <v>217</v>
      </c>
      <c r="F462" s="178" t="s">
        <v>37</v>
      </c>
    </row>
    <row r="463" spans="1:6">
      <c r="A463" s="175"/>
      <c r="B463" s="179" t="s">
        <v>364</v>
      </c>
      <c r="C463" s="180">
        <v>32</v>
      </c>
      <c r="D463" s="180" t="s">
        <v>39</v>
      </c>
      <c r="E463" s="187">
        <v>0</v>
      </c>
      <c r="F463" s="181">
        <f>C463*E463</f>
        <v>0</v>
      </c>
    </row>
    <row r="464" spans="1:6">
      <c r="A464" s="175"/>
      <c r="B464" s="179" t="s">
        <v>365</v>
      </c>
      <c r="C464" s="180">
        <v>8</v>
      </c>
      <c r="D464" s="180" t="s">
        <v>44</v>
      </c>
      <c r="E464" s="187">
        <v>0</v>
      </c>
      <c r="F464" s="181">
        <f t="shared" ref="F464:F469" si="29">C464*E464</f>
        <v>0</v>
      </c>
    </row>
    <row r="465" spans="1:6">
      <c r="A465" s="175"/>
      <c r="B465" s="179" t="s">
        <v>224</v>
      </c>
      <c r="C465" s="180">
        <v>20</v>
      </c>
      <c r="D465" s="180" t="s">
        <v>39</v>
      </c>
      <c r="E465" s="187">
        <v>0</v>
      </c>
      <c r="F465" s="181">
        <f t="shared" si="29"/>
        <v>0</v>
      </c>
    </row>
    <row r="466" spans="1:6">
      <c r="A466" s="175"/>
      <c r="B466" s="179" t="s">
        <v>225</v>
      </c>
      <c r="C466" s="180">
        <v>20</v>
      </c>
      <c r="D466" s="180" t="s">
        <v>44</v>
      </c>
      <c r="E466" s="187">
        <v>0</v>
      </c>
      <c r="F466" s="181">
        <f t="shared" si="29"/>
        <v>0</v>
      </c>
    </row>
    <row r="467" spans="1:6">
      <c r="A467" s="175"/>
      <c r="B467" s="179" t="s">
        <v>366</v>
      </c>
      <c r="C467" s="180">
        <v>5</v>
      </c>
      <c r="D467" s="180" t="s">
        <v>44</v>
      </c>
      <c r="E467" s="187">
        <v>0</v>
      </c>
      <c r="F467" s="181">
        <f t="shared" si="29"/>
        <v>0</v>
      </c>
    </row>
    <row r="468" spans="1:6">
      <c r="A468" s="175"/>
      <c r="B468" s="179" t="s">
        <v>289</v>
      </c>
      <c r="C468" s="180">
        <v>40</v>
      </c>
      <c r="D468" s="180" t="s">
        <v>39</v>
      </c>
      <c r="E468" s="187">
        <v>0</v>
      </c>
      <c r="F468" s="181">
        <f t="shared" si="29"/>
        <v>0</v>
      </c>
    </row>
    <row r="469" spans="1:6">
      <c r="A469" s="175"/>
      <c r="B469" s="179" t="s">
        <v>290</v>
      </c>
      <c r="C469" s="180">
        <v>1</v>
      </c>
      <c r="D469" s="180" t="s">
        <v>218</v>
      </c>
      <c r="E469" s="187">
        <v>0</v>
      </c>
      <c r="F469" s="181">
        <f t="shared" si="29"/>
        <v>0</v>
      </c>
    </row>
    <row r="470" spans="1:6">
      <c r="A470" s="167"/>
      <c r="B470" s="182" t="s">
        <v>37</v>
      </c>
      <c r="C470" s="183"/>
      <c r="D470" s="183"/>
      <c r="E470" s="183"/>
      <c r="F470" s="184">
        <f>SUM(F463:F469)</f>
        <v>0</v>
      </c>
    </row>
    <row r="471" spans="1:6">
      <c r="A471" s="172"/>
      <c r="B471" s="172"/>
      <c r="C471" s="172"/>
      <c r="D471" s="172"/>
      <c r="E471" s="172"/>
      <c r="F471" s="172"/>
    </row>
    <row r="472" spans="1:6">
      <c r="A472" s="173"/>
      <c r="B472" s="174" t="s">
        <v>38</v>
      </c>
      <c r="C472" s="173"/>
      <c r="D472" s="173"/>
      <c r="E472" s="173"/>
      <c r="F472" s="173"/>
    </row>
    <row r="473" spans="1:6">
      <c r="B473" s="568"/>
      <c r="C473" s="568"/>
      <c r="D473" s="568"/>
      <c r="E473" s="568"/>
      <c r="F473" s="568"/>
    </row>
    <row r="474" spans="1:6">
      <c r="A474" s="175"/>
      <c r="B474" s="176" t="s">
        <v>215</v>
      </c>
      <c r="C474" s="177" t="s">
        <v>216</v>
      </c>
      <c r="D474" s="177" t="s">
        <v>36</v>
      </c>
      <c r="E474" s="178" t="s">
        <v>217</v>
      </c>
      <c r="F474" s="178" t="s">
        <v>37</v>
      </c>
    </row>
    <row r="475" spans="1:6">
      <c r="A475" s="175"/>
      <c r="B475" s="179" t="s">
        <v>211</v>
      </c>
      <c r="C475" s="180">
        <v>1</v>
      </c>
      <c r="D475" s="180" t="s">
        <v>218</v>
      </c>
      <c r="E475" s="187">
        <v>0</v>
      </c>
      <c r="F475" s="181">
        <f t="shared" ref="F475" si="30">C475*E475</f>
        <v>0</v>
      </c>
    </row>
    <row r="476" spans="1:6">
      <c r="A476" s="167"/>
      <c r="B476" s="182" t="s">
        <v>37</v>
      </c>
      <c r="C476" s="183"/>
      <c r="D476" s="183"/>
      <c r="E476" s="183"/>
      <c r="F476" s="184">
        <f>SUM(F475)</f>
        <v>0</v>
      </c>
    </row>
    <row r="477" spans="1:6">
      <c r="A477" s="172"/>
      <c r="B477" s="172"/>
      <c r="C477" s="172"/>
      <c r="D477" s="172"/>
      <c r="E477" s="172"/>
      <c r="F477" s="172"/>
    </row>
    <row r="478" spans="1:6">
      <c r="A478" s="173"/>
      <c r="B478" s="174" t="s">
        <v>212</v>
      </c>
      <c r="C478" s="173"/>
      <c r="D478" s="173"/>
      <c r="E478" s="173"/>
      <c r="F478" s="173"/>
    </row>
    <row r="479" spans="1:6">
      <c r="B479" s="568"/>
      <c r="C479" s="568"/>
      <c r="D479" s="568"/>
      <c r="E479" s="568"/>
      <c r="F479" s="568"/>
    </row>
    <row r="480" spans="1:6">
      <c r="A480" s="175"/>
      <c r="B480" s="176" t="s">
        <v>215</v>
      </c>
      <c r="C480" s="177" t="s">
        <v>216</v>
      </c>
      <c r="D480" s="177" t="s">
        <v>36</v>
      </c>
      <c r="E480" s="178" t="s">
        <v>217</v>
      </c>
      <c r="F480" s="178" t="s">
        <v>37</v>
      </c>
    </row>
    <row r="481" spans="1:6">
      <c r="A481" s="175"/>
      <c r="B481" s="179" t="s">
        <v>367</v>
      </c>
      <c r="C481" s="180">
        <v>4</v>
      </c>
      <c r="D481" s="180" t="s">
        <v>219</v>
      </c>
      <c r="E481" s="187">
        <v>0</v>
      </c>
      <c r="F481" s="181">
        <f t="shared" ref="F481:F482" si="31">C481*E481</f>
        <v>0</v>
      </c>
    </row>
    <row r="482" spans="1:6">
      <c r="A482" s="175"/>
      <c r="B482" s="179" t="s">
        <v>237</v>
      </c>
      <c r="C482" s="180">
        <v>8</v>
      </c>
      <c r="D482" s="180" t="s">
        <v>219</v>
      </c>
      <c r="E482" s="187">
        <v>0</v>
      </c>
      <c r="F482" s="181">
        <f t="shared" si="31"/>
        <v>0</v>
      </c>
    </row>
    <row r="483" spans="1:6">
      <c r="A483" s="167"/>
      <c r="B483" s="182" t="s">
        <v>37</v>
      </c>
      <c r="C483" s="183"/>
      <c r="D483" s="183"/>
      <c r="E483" s="183"/>
      <c r="F483" s="184">
        <f>SUM(F481:F482)</f>
        <v>0</v>
      </c>
    </row>
    <row r="484" spans="1:6">
      <c r="A484" s="172"/>
      <c r="B484" s="172"/>
      <c r="C484" s="172"/>
      <c r="D484" s="172"/>
      <c r="E484" s="172"/>
      <c r="F484" s="172"/>
    </row>
    <row r="485" spans="1:6">
      <c r="A485" s="173"/>
      <c r="B485" s="174" t="s">
        <v>227</v>
      </c>
      <c r="C485" s="173"/>
      <c r="D485" s="173"/>
      <c r="E485" s="173"/>
      <c r="F485" s="173"/>
    </row>
    <row r="486" spans="1:6">
      <c r="B486" s="568"/>
      <c r="C486" s="568"/>
      <c r="D486" s="568"/>
      <c r="E486" s="568"/>
      <c r="F486" s="568"/>
    </row>
    <row r="487" spans="1:6">
      <c r="A487" s="175"/>
      <c r="B487" s="176" t="s">
        <v>215</v>
      </c>
      <c r="C487" s="177" t="s">
        <v>216</v>
      </c>
      <c r="D487" s="177" t="s">
        <v>36</v>
      </c>
      <c r="E487" s="178" t="s">
        <v>217</v>
      </c>
      <c r="F487" s="178" t="s">
        <v>37</v>
      </c>
    </row>
    <row r="488" spans="1:6">
      <c r="A488" s="175"/>
      <c r="B488" s="179" t="s">
        <v>270</v>
      </c>
      <c r="C488" s="180">
        <v>34</v>
      </c>
      <c r="D488" s="180" t="s">
        <v>44</v>
      </c>
      <c r="E488" s="187">
        <v>0</v>
      </c>
      <c r="F488" s="181">
        <f t="shared" ref="F488:F489" si="32">C488*E488</f>
        <v>0</v>
      </c>
    </row>
    <row r="489" spans="1:6">
      <c r="A489" s="175"/>
      <c r="B489" s="179" t="s">
        <v>229</v>
      </c>
      <c r="C489" s="180">
        <v>1</v>
      </c>
      <c r="D489" s="180" t="s">
        <v>218</v>
      </c>
      <c r="E489" s="187">
        <v>0</v>
      </c>
      <c r="F489" s="181">
        <f t="shared" si="32"/>
        <v>0</v>
      </c>
    </row>
    <row r="490" spans="1:6">
      <c r="A490" s="167"/>
      <c r="B490" s="182" t="s">
        <v>37</v>
      </c>
      <c r="C490" s="183"/>
      <c r="D490" s="183"/>
      <c r="E490" s="183"/>
      <c r="F490" s="184">
        <f>SUM(F488:F489)</f>
        <v>0</v>
      </c>
    </row>
    <row r="492" spans="1:6">
      <c r="A492" s="173"/>
      <c r="B492" s="174" t="s">
        <v>271</v>
      </c>
      <c r="C492" s="173"/>
      <c r="D492" s="173"/>
      <c r="E492" s="173"/>
      <c r="F492" s="173"/>
    </row>
    <row r="493" spans="1:6">
      <c r="B493" s="568"/>
      <c r="C493" s="568"/>
      <c r="D493" s="568"/>
      <c r="E493" s="568"/>
      <c r="F493" s="568"/>
    </row>
    <row r="494" spans="1:6">
      <c r="A494" s="175"/>
      <c r="B494" s="176" t="s">
        <v>215</v>
      </c>
      <c r="C494" s="177" t="s">
        <v>216</v>
      </c>
      <c r="D494" s="177" t="s">
        <v>36</v>
      </c>
      <c r="E494" s="178" t="s">
        <v>217</v>
      </c>
      <c r="F494" s="178" t="s">
        <v>37</v>
      </c>
    </row>
    <row r="495" spans="1:6">
      <c r="A495" s="175"/>
      <c r="B495" s="147" t="s">
        <v>863</v>
      </c>
      <c r="C495" s="180">
        <v>1</v>
      </c>
      <c r="D495" s="180" t="s">
        <v>218</v>
      </c>
      <c r="E495" s="187">
        <v>0</v>
      </c>
      <c r="F495" s="181">
        <f t="shared" ref="F495" si="33">C495*E495</f>
        <v>0</v>
      </c>
    </row>
    <row r="496" spans="1:6">
      <c r="A496" s="167"/>
      <c r="B496" s="182" t="s">
        <v>37</v>
      </c>
      <c r="C496" s="183"/>
      <c r="D496" s="183"/>
      <c r="E496" s="183"/>
      <c r="F496" s="184">
        <f>SUM(F495)</f>
        <v>0</v>
      </c>
    </row>
    <row r="500" spans="1:6">
      <c r="A500" s="146"/>
      <c r="B500" s="149"/>
      <c r="D500" s="137"/>
      <c r="E500" s="137"/>
      <c r="F500" s="137"/>
    </row>
    <row r="501" spans="1:6">
      <c r="A501" s="146"/>
      <c r="D501" s="137"/>
      <c r="E501" s="142" t="s">
        <v>208</v>
      </c>
      <c r="F501" s="142" t="s">
        <v>368</v>
      </c>
    </row>
    <row r="502" spans="1:6" ht="18.75">
      <c r="A502" s="161" t="s">
        <v>194</v>
      </c>
      <c r="B502" s="162" t="s">
        <v>251</v>
      </c>
      <c r="C502" s="163"/>
      <c r="D502" s="164"/>
      <c r="E502" s="163"/>
      <c r="F502" s="163"/>
    </row>
    <row r="503" spans="1:6">
      <c r="A503" s="143"/>
      <c r="B503" s="568"/>
      <c r="C503" s="568"/>
      <c r="D503" s="568"/>
      <c r="E503" s="568"/>
      <c r="F503" s="568"/>
    </row>
    <row r="504" spans="1:6">
      <c r="A504" s="165"/>
    </row>
    <row r="505" spans="1:6" ht="15.75">
      <c r="A505" s="569" t="s">
        <v>209</v>
      </c>
      <c r="B505" s="569"/>
      <c r="C505" s="569"/>
      <c r="D505" s="569"/>
      <c r="E505" s="569"/>
      <c r="F505" s="569"/>
    </row>
    <row r="506" spans="1:6">
      <c r="A506" s="147"/>
      <c r="B506" s="147" t="s">
        <v>220</v>
      </c>
      <c r="C506" s="147"/>
      <c r="D506" s="147"/>
      <c r="E506" s="147"/>
      <c r="F506" s="166">
        <f>F534</f>
        <v>0</v>
      </c>
    </row>
    <row r="507" spans="1:6" s="452" customFormat="1">
      <c r="A507" s="147"/>
      <c r="B507" s="147" t="s">
        <v>38</v>
      </c>
      <c r="C507" s="147"/>
      <c r="D507" s="147"/>
      <c r="E507" s="147"/>
      <c r="F507" s="166">
        <f>F540</f>
        <v>0</v>
      </c>
    </row>
    <row r="508" spans="1:6">
      <c r="A508" s="147"/>
      <c r="B508" s="147" t="s">
        <v>863</v>
      </c>
      <c r="C508" s="147"/>
      <c r="D508" s="147"/>
      <c r="E508" s="147"/>
      <c r="F508" s="166">
        <f>F546</f>
        <v>0</v>
      </c>
    </row>
    <row r="509" spans="1:6" ht="13.5" thickBot="1">
      <c r="A509" s="167"/>
      <c r="B509" s="168" t="s">
        <v>213</v>
      </c>
      <c r="C509" s="169"/>
      <c r="D509" s="169"/>
      <c r="E509" s="170"/>
      <c r="F509" s="171">
        <f>SUM(F506:F508)</f>
        <v>0</v>
      </c>
    </row>
    <row r="511" spans="1:6" ht="15.75">
      <c r="A511" s="569" t="s">
        <v>214</v>
      </c>
      <c r="B511" s="569"/>
      <c r="C511" s="569"/>
      <c r="D511" s="569"/>
      <c r="E511" s="569"/>
      <c r="F511" s="569"/>
    </row>
    <row r="512" spans="1:6">
      <c r="A512" s="172"/>
      <c r="B512" s="172"/>
      <c r="C512" s="172"/>
      <c r="D512" s="172"/>
      <c r="E512" s="172"/>
      <c r="F512" s="172"/>
    </row>
    <row r="513" spans="1:6">
      <c r="A513" s="173"/>
      <c r="B513" s="174" t="s">
        <v>220</v>
      </c>
      <c r="C513" s="173"/>
      <c r="D513" s="173"/>
      <c r="E513" s="173"/>
      <c r="F513" s="173"/>
    </row>
    <row r="514" spans="1:6">
      <c r="B514" s="568"/>
      <c r="C514" s="568"/>
      <c r="D514" s="568"/>
      <c r="E514" s="568"/>
      <c r="F514" s="568"/>
    </row>
    <row r="515" spans="1:6">
      <c r="A515" s="175"/>
      <c r="B515" s="176" t="s">
        <v>215</v>
      </c>
      <c r="C515" s="177" t="s">
        <v>216</v>
      </c>
      <c r="D515" s="177" t="s">
        <v>36</v>
      </c>
      <c r="E515" s="178" t="s">
        <v>217</v>
      </c>
      <c r="F515" s="178" t="s">
        <v>37</v>
      </c>
    </row>
    <row r="516" spans="1:6">
      <c r="A516" s="175"/>
      <c r="B516" s="179" t="s">
        <v>369</v>
      </c>
      <c r="C516" s="180">
        <v>6</v>
      </c>
      <c r="D516" s="180" t="s">
        <v>44</v>
      </c>
      <c r="E516" s="187">
        <v>0</v>
      </c>
      <c r="F516" s="181">
        <f>C516*E516</f>
        <v>0</v>
      </c>
    </row>
    <row r="517" spans="1:6">
      <c r="A517" s="175"/>
      <c r="B517" s="179" t="s">
        <v>370</v>
      </c>
      <c r="C517" s="180">
        <v>1</v>
      </c>
      <c r="D517" s="180" t="s">
        <v>44</v>
      </c>
      <c r="E517" s="187">
        <v>0</v>
      </c>
      <c r="F517" s="181">
        <f t="shared" ref="F517:F533" si="34">C517*E517</f>
        <v>0</v>
      </c>
    </row>
    <row r="518" spans="1:6">
      <c r="A518" s="175"/>
      <c r="B518" s="179" t="s">
        <v>371</v>
      </c>
      <c r="C518" s="180">
        <v>1</v>
      </c>
      <c r="D518" s="180" t="s">
        <v>44</v>
      </c>
      <c r="E518" s="187">
        <v>0</v>
      </c>
      <c r="F518" s="181">
        <f t="shared" si="34"/>
        <v>0</v>
      </c>
    </row>
    <row r="519" spans="1:6">
      <c r="A519" s="175"/>
      <c r="B519" s="179" t="s">
        <v>372</v>
      </c>
      <c r="C519" s="180">
        <v>1</v>
      </c>
      <c r="D519" s="180" t="s">
        <v>44</v>
      </c>
      <c r="E519" s="187">
        <v>0</v>
      </c>
      <c r="F519" s="181">
        <f t="shared" si="34"/>
        <v>0</v>
      </c>
    </row>
    <row r="520" spans="1:6">
      <c r="A520" s="175"/>
      <c r="B520" s="179" t="s">
        <v>373</v>
      </c>
      <c r="C520" s="180">
        <v>1</v>
      </c>
      <c r="D520" s="180" t="s">
        <v>44</v>
      </c>
      <c r="E520" s="187">
        <v>0</v>
      </c>
      <c r="F520" s="181">
        <f t="shared" si="34"/>
        <v>0</v>
      </c>
    </row>
    <row r="521" spans="1:6">
      <c r="A521" s="175"/>
      <c r="B521" s="179" t="s">
        <v>283</v>
      </c>
      <c r="C521" s="180">
        <v>320</v>
      </c>
      <c r="D521" s="180" t="s">
        <v>39</v>
      </c>
      <c r="E521" s="187">
        <v>0</v>
      </c>
      <c r="F521" s="181">
        <f t="shared" si="34"/>
        <v>0</v>
      </c>
    </row>
    <row r="522" spans="1:6">
      <c r="A522" s="175"/>
      <c r="B522" s="179" t="s">
        <v>224</v>
      </c>
      <c r="C522" s="180">
        <v>60</v>
      </c>
      <c r="D522" s="180" t="s">
        <v>39</v>
      </c>
      <c r="E522" s="187">
        <v>0</v>
      </c>
      <c r="F522" s="181">
        <f t="shared" si="34"/>
        <v>0</v>
      </c>
    </row>
    <row r="523" spans="1:6">
      <c r="A523" s="175"/>
      <c r="B523" s="179" t="s">
        <v>289</v>
      </c>
      <c r="C523" s="180">
        <v>70</v>
      </c>
      <c r="D523" s="180" t="s">
        <v>39</v>
      </c>
      <c r="E523" s="187">
        <v>0</v>
      </c>
      <c r="F523" s="181">
        <f t="shared" si="34"/>
        <v>0</v>
      </c>
    </row>
    <row r="524" spans="1:6">
      <c r="A524" s="175"/>
      <c r="B524" s="179" t="s">
        <v>374</v>
      </c>
      <c r="C524" s="180">
        <v>10</v>
      </c>
      <c r="D524" s="180" t="s">
        <v>44</v>
      </c>
      <c r="E524" s="187">
        <v>0</v>
      </c>
      <c r="F524" s="181">
        <f t="shared" si="34"/>
        <v>0</v>
      </c>
    </row>
    <row r="525" spans="1:6">
      <c r="A525" s="175"/>
      <c r="B525" s="179" t="s">
        <v>375</v>
      </c>
      <c r="C525" s="180">
        <v>80</v>
      </c>
      <c r="D525" s="180" t="s">
        <v>39</v>
      </c>
      <c r="E525" s="187">
        <v>0</v>
      </c>
      <c r="F525" s="181">
        <f t="shared" si="34"/>
        <v>0</v>
      </c>
    </row>
    <row r="526" spans="1:6">
      <c r="A526" s="175"/>
      <c r="B526" s="179" t="s">
        <v>376</v>
      </c>
      <c r="C526" s="180">
        <v>1</v>
      </c>
      <c r="D526" s="180" t="s">
        <v>44</v>
      </c>
      <c r="E526" s="187">
        <v>0</v>
      </c>
      <c r="F526" s="181">
        <f t="shared" si="34"/>
        <v>0</v>
      </c>
    </row>
    <row r="527" spans="1:6">
      <c r="A527" s="175"/>
      <c r="B527" s="179" t="s">
        <v>377</v>
      </c>
      <c r="C527" s="180">
        <v>1</v>
      </c>
      <c r="D527" s="180" t="s">
        <v>44</v>
      </c>
      <c r="E527" s="187">
        <v>0</v>
      </c>
      <c r="F527" s="181">
        <f t="shared" si="34"/>
        <v>0</v>
      </c>
    </row>
    <row r="528" spans="1:6">
      <c r="A528" s="175"/>
      <c r="B528" s="179" t="s">
        <v>378</v>
      </c>
      <c r="C528" s="180">
        <v>1</v>
      </c>
      <c r="D528" s="180" t="s">
        <v>44</v>
      </c>
      <c r="E528" s="187">
        <v>0</v>
      </c>
      <c r="F528" s="181">
        <f t="shared" si="34"/>
        <v>0</v>
      </c>
    </row>
    <row r="529" spans="1:6">
      <c r="A529" s="175"/>
      <c r="B529" s="179" t="s">
        <v>379</v>
      </c>
      <c r="C529" s="180">
        <v>2</v>
      </c>
      <c r="D529" s="180" t="s">
        <v>44</v>
      </c>
      <c r="E529" s="187">
        <v>0</v>
      </c>
      <c r="F529" s="181">
        <f t="shared" si="34"/>
        <v>0</v>
      </c>
    </row>
    <row r="530" spans="1:6">
      <c r="A530" s="175"/>
      <c r="B530" s="179" t="s">
        <v>380</v>
      </c>
      <c r="C530" s="180">
        <v>1</v>
      </c>
      <c r="D530" s="180" t="s">
        <v>44</v>
      </c>
      <c r="E530" s="187">
        <v>0</v>
      </c>
      <c r="F530" s="181">
        <f t="shared" si="34"/>
        <v>0</v>
      </c>
    </row>
    <row r="531" spans="1:6">
      <c r="A531" s="175"/>
      <c r="B531" s="179" t="s">
        <v>381</v>
      </c>
      <c r="C531" s="180">
        <v>2</v>
      </c>
      <c r="D531" s="180" t="s">
        <v>44</v>
      </c>
      <c r="E531" s="187">
        <v>0</v>
      </c>
      <c r="F531" s="181">
        <f t="shared" si="34"/>
        <v>0</v>
      </c>
    </row>
    <row r="532" spans="1:6">
      <c r="A532" s="175"/>
      <c r="B532" s="179" t="s">
        <v>382</v>
      </c>
      <c r="C532" s="180">
        <v>1</v>
      </c>
      <c r="D532" s="180" t="s">
        <v>44</v>
      </c>
      <c r="E532" s="187">
        <v>0</v>
      </c>
      <c r="F532" s="181">
        <f t="shared" si="34"/>
        <v>0</v>
      </c>
    </row>
    <row r="533" spans="1:6">
      <c r="A533" s="175"/>
      <c r="B533" s="179" t="s">
        <v>383</v>
      </c>
      <c r="C533" s="180">
        <v>1</v>
      </c>
      <c r="D533" s="180" t="s">
        <v>44</v>
      </c>
      <c r="E533" s="187">
        <v>0</v>
      </c>
      <c r="F533" s="181">
        <f t="shared" si="34"/>
        <v>0</v>
      </c>
    </row>
    <row r="534" spans="1:6">
      <c r="A534" s="167"/>
      <c r="B534" s="182" t="s">
        <v>37</v>
      </c>
      <c r="C534" s="183"/>
      <c r="D534" s="183"/>
      <c r="E534" s="183"/>
      <c r="F534" s="184">
        <f>SUM(F516:F533)</f>
        <v>0</v>
      </c>
    </row>
    <row r="536" spans="1:6" s="452" customFormat="1">
      <c r="A536" s="173"/>
      <c r="B536" s="174" t="s">
        <v>38</v>
      </c>
      <c r="C536" s="173"/>
      <c r="D536" s="173"/>
      <c r="E536" s="173"/>
      <c r="F536" s="173"/>
    </row>
    <row r="537" spans="1:6" s="452" customFormat="1">
      <c r="B537" s="568"/>
      <c r="C537" s="568"/>
      <c r="D537" s="568"/>
      <c r="E537" s="568"/>
      <c r="F537" s="568"/>
    </row>
    <row r="538" spans="1:6" s="452" customFormat="1">
      <c r="A538" s="175"/>
      <c r="B538" s="176" t="s">
        <v>215</v>
      </c>
      <c r="C538" s="177" t="s">
        <v>216</v>
      </c>
      <c r="D538" s="177" t="s">
        <v>36</v>
      </c>
      <c r="E538" s="178" t="s">
        <v>217</v>
      </c>
      <c r="F538" s="178" t="s">
        <v>37</v>
      </c>
    </row>
    <row r="539" spans="1:6" s="452" customFormat="1">
      <c r="A539" s="175"/>
      <c r="B539" s="175" t="s">
        <v>211</v>
      </c>
      <c r="C539" s="434">
        <v>1</v>
      </c>
      <c r="D539" s="434" t="s">
        <v>218</v>
      </c>
      <c r="E539" s="448">
        <v>0</v>
      </c>
      <c r="F539" s="446">
        <f>PRODUCT(C539,E539)</f>
        <v>0</v>
      </c>
    </row>
    <row r="540" spans="1:6" s="452" customFormat="1">
      <c r="A540" s="167"/>
      <c r="B540" s="182" t="s">
        <v>37</v>
      </c>
      <c r="C540" s="434"/>
      <c r="D540" s="434"/>
      <c r="E540" s="445"/>
      <c r="F540" s="447">
        <f>SUM(F539)</f>
        <v>0</v>
      </c>
    </row>
    <row r="541" spans="1:6" s="452" customFormat="1">
      <c r="A541" s="172"/>
      <c r="B541" s="172"/>
      <c r="C541" s="172"/>
      <c r="D541" s="172"/>
      <c r="E541" s="172"/>
      <c r="F541" s="172"/>
    </row>
    <row r="542" spans="1:6">
      <c r="A542" s="173"/>
      <c r="B542" s="174" t="s">
        <v>271</v>
      </c>
      <c r="C542" s="173"/>
      <c r="D542" s="173"/>
      <c r="E542" s="173"/>
      <c r="F542" s="173"/>
    </row>
    <row r="543" spans="1:6">
      <c r="B543" s="568"/>
      <c r="C543" s="568"/>
      <c r="D543" s="568"/>
      <c r="E543" s="568"/>
      <c r="F543" s="568"/>
    </row>
    <row r="544" spans="1:6">
      <c r="A544" s="175"/>
      <c r="B544" s="176" t="s">
        <v>215</v>
      </c>
      <c r="C544" s="177" t="s">
        <v>216</v>
      </c>
      <c r="D544" s="177" t="s">
        <v>36</v>
      </c>
      <c r="E544" s="178" t="s">
        <v>217</v>
      </c>
      <c r="F544" s="178" t="s">
        <v>37</v>
      </c>
    </row>
    <row r="545" spans="1:6">
      <c r="A545" s="175"/>
      <c r="B545" s="147" t="s">
        <v>863</v>
      </c>
      <c r="C545" s="180">
        <v>1</v>
      </c>
      <c r="D545" s="180" t="s">
        <v>218</v>
      </c>
      <c r="E545" s="187">
        <v>0</v>
      </c>
      <c r="F545" s="181">
        <f t="shared" ref="F545" si="35">C545*E545</f>
        <v>0</v>
      </c>
    </row>
    <row r="546" spans="1:6">
      <c r="A546" s="167"/>
      <c r="B546" s="182" t="s">
        <v>37</v>
      </c>
      <c r="C546" s="183"/>
      <c r="D546" s="183"/>
      <c r="E546" s="183"/>
      <c r="F546" s="184">
        <f>SUM(F545)</f>
        <v>0</v>
      </c>
    </row>
    <row r="549" spans="1:6" ht="18.75">
      <c r="A549" s="161" t="s">
        <v>194</v>
      </c>
      <c r="B549" s="162" t="s">
        <v>720</v>
      </c>
      <c r="C549" s="163"/>
      <c r="D549" s="164"/>
      <c r="E549" s="163"/>
      <c r="F549" s="163"/>
    </row>
    <row r="550" spans="1:6">
      <c r="A550" s="143"/>
      <c r="B550" s="568"/>
      <c r="C550" s="568"/>
      <c r="D550" s="568"/>
      <c r="E550" s="568"/>
      <c r="F550" s="568"/>
    </row>
    <row r="551" spans="1:6">
      <c r="A551" s="165"/>
    </row>
    <row r="552" spans="1:6" ht="15.75">
      <c r="A552" s="569" t="s">
        <v>209</v>
      </c>
      <c r="B552" s="569"/>
      <c r="C552" s="569"/>
      <c r="D552" s="569"/>
      <c r="E552" s="569"/>
      <c r="F552" s="569"/>
    </row>
    <row r="553" spans="1:6">
      <c r="A553" s="147"/>
      <c r="B553" s="147" t="s">
        <v>220</v>
      </c>
      <c r="C553" s="147"/>
      <c r="D553" s="147"/>
      <c r="E553" s="147"/>
      <c r="F553" s="166">
        <f>F580</f>
        <v>0</v>
      </c>
    </row>
    <row r="554" spans="1:6">
      <c r="A554" s="147"/>
      <c r="B554" s="147" t="s">
        <v>211</v>
      </c>
      <c r="C554" s="147"/>
      <c r="D554" s="147"/>
      <c r="E554" s="147"/>
      <c r="F554" s="166">
        <f>F586</f>
        <v>0</v>
      </c>
    </row>
    <row r="555" spans="1:6">
      <c r="A555" s="147"/>
      <c r="B555" s="147" t="s">
        <v>227</v>
      </c>
      <c r="C555" s="147"/>
      <c r="D555" s="147"/>
      <c r="E555" s="147"/>
      <c r="F555" s="166">
        <f>F596</f>
        <v>0</v>
      </c>
    </row>
    <row r="556" spans="1:6" ht="13.5" thickBot="1">
      <c r="A556" s="167"/>
      <c r="B556" s="168" t="s">
        <v>213</v>
      </c>
      <c r="C556" s="169"/>
      <c r="D556" s="169"/>
      <c r="E556" s="170"/>
      <c r="F556" s="171">
        <f>SUM(F553:F555)</f>
        <v>0</v>
      </c>
    </row>
    <row r="558" spans="1:6" ht="15.75">
      <c r="A558" s="569" t="s">
        <v>214</v>
      </c>
      <c r="B558" s="569"/>
      <c r="C558" s="569"/>
      <c r="D558" s="569"/>
      <c r="E558" s="569"/>
      <c r="F558" s="569"/>
    </row>
    <row r="559" spans="1:6">
      <c r="A559" s="172"/>
      <c r="B559" s="172"/>
      <c r="C559" s="172"/>
      <c r="D559" s="172"/>
      <c r="E559" s="172"/>
      <c r="F559" s="172"/>
    </row>
    <row r="560" spans="1:6">
      <c r="A560" s="173"/>
      <c r="B560" s="174" t="s">
        <v>220</v>
      </c>
      <c r="C560" s="173"/>
      <c r="D560" s="173"/>
      <c r="E560" s="173"/>
      <c r="F560" s="173"/>
    </row>
    <row r="561" spans="1:6">
      <c r="B561" s="568"/>
      <c r="C561" s="568"/>
      <c r="D561" s="568"/>
      <c r="E561" s="568"/>
      <c r="F561" s="568"/>
    </row>
    <row r="562" spans="1:6">
      <c r="A562" s="175"/>
      <c r="B562" s="176" t="s">
        <v>215</v>
      </c>
      <c r="C562" s="177" t="s">
        <v>216</v>
      </c>
      <c r="D562" s="177" t="s">
        <v>36</v>
      </c>
      <c r="E562" s="178" t="s">
        <v>217</v>
      </c>
      <c r="F562" s="178" t="s">
        <v>37</v>
      </c>
    </row>
    <row r="563" spans="1:6">
      <c r="A563" s="175"/>
      <c r="B563" s="179" t="s">
        <v>721</v>
      </c>
      <c r="C563" s="180">
        <v>4</v>
      </c>
      <c r="D563" s="180" t="s">
        <v>44</v>
      </c>
      <c r="E563" s="187">
        <v>0</v>
      </c>
      <c r="F563" s="181">
        <f t="shared" ref="F563:F579" si="36">C563*E563</f>
        <v>0</v>
      </c>
    </row>
    <row r="564" spans="1:6">
      <c r="A564" s="175"/>
      <c r="B564" s="179" t="s">
        <v>221</v>
      </c>
      <c r="C564" s="180">
        <v>4</v>
      </c>
      <c r="D564" s="180" t="s">
        <v>44</v>
      </c>
      <c r="E564" s="187">
        <v>0</v>
      </c>
      <c r="F564" s="181">
        <f t="shared" si="36"/>
        <v>0</v>
      </c>
    </row>
    <row r="565" spans="1:6">
      <c r="A565" s="175"/>
      <c r="B565" s="179" t="s">
        <v>722</v>
      </c>
      <c r="C565" s="180">
        <v>8</v>
      </c>
      <c r="D565" s="180" t="s">
        <v>44</v>
      </c>
      <c r="E565" s="187">
        <v>0</v>
      </c>
      <c r="F565" s="181">
        <f t="shared" si="36"/>
        <v>0</v>
      </c>
    </row>
    <row r="566" spans="1:6">
      <c r="A566" s="175"/>
      <c r="B566" s="179" t="s">
        <v>723</v>
      </c>
      <c r="C566" s="180">
        <v>96</v>
      </c>
      <c r="D566" s="180" t="s">
        <v>44</v>
      </c>
      <c r="E566" s="187">
        <v>0</v>
      </c>
      <c r="F566" s="181">
        <f t="shared" si="36"/>
        <v>0</v>
      </c>
    </row>
    <row r="567" spans="1:6">
      <c r="A567" s="175"/>
      <c r="B567" s="179" t="s">
        <v>724</v>
      </c>
      <c r="C567" s="180">
        <v>64</v>
      </c>
      <c r="D567" s="180" t="s">
        <v>44</v>
      </c>
      <c r="E567" s="187">
        <v>0</v>
      </c>
      <c r="F567" s="181">
        <f t="shared" si="36"/>
        <v>0</v>
      </c>
    </row>
    <row r="568" spans="1:6">
      <c r="A568" s="175"/>
      <c r="B568" s="179" t="s">
        <v>725</v>
      </c>
      <c r="C568" s="180">
        <v>64</v>
      </c>
      <c r="D568" s="180" t="s">
        <v>44</v>
      </c>
      <c r="E568" s="187">
        <v>0</v>
      </c>
      <c r="F568" s="181">
        <f t="shared" si="36"/>
        <v>0</v>
      </c>
    </row>
    <row r="569" spans="1:6">
      <c r="A569" s="175"/>
      <c r="B569" s="179" t="s">
        <v>726</v>
      </c>
      <c r="C569" s="180">
        <v>64</v>
      </c>
      <c r="D569" s="180" t="s">
        <v>44</v>
      </c>
      <c r="E569" s="187">
        <v>0</v>
      </c>
      <c r="F569" s="181">
        <f t="shared" si="36"/>
        <v>0</v>
      </c>
    </row>
    <row r="570" spans="1:6">
      <c r="A570" s="175"/>
      <c r="B570" s="179" t="s">
        <v>222</v>
      </c>
      <c r="C570" s="180">
        <v>96</v>
      </c>
      <c r="D570" s="180" t="s">
        <v>44</v>
      </c>
      <c r="E570" s="187">
        <v>0</v>
      </c>
      <c r="F570" s="181">
        <f t="shared" si="36"/>
        <v>0</v>
      </c>
    </row>
    <row r="571" spans="1:6">
      <c r="A571" s="175"/>
      <c r="B571" s="179" t="s">
        <v>727</v>
      </c>
      <c r="C571" s="180">
        <v>128</v>
      </c>
      <c r="D571" s="180" t="s">
        <v>44</v>
      </c>
      <c r="E571" s="187">
        <v>0</v>
      </c>
      <c r="F571" s="181">
        <f t="shared" si="36"/>
        <v>0</v>
      </c>
    </row>
    <row r="572" spans="1:6">
      <c r="A572" s="175"/>
      <c r="B572" s="179" t="s">
        <v>723</v>
      </c>
      <c r="C572" s="180">
        <v>96</v>
      </c>
      <c r="D572" s="180" t="s">
        <v>44</v>
      </c>
      <c r="E572" s="187">
        <v>0</v>
      </c>
      <c r="F572" s="181">
        <f t="shared" si="36"/>
        <v>0</v>
      </c>
    </row>
    <row r="573" spans="1:6">
      <c r="A573" s="175"/>
      <c r="B573" s="179" t="s">
        <v>222</v>
      </c>
      <c r="C573" s="180">
        <v>96</v>
      </c>
      <c r="D573" s="180" t="s">
        <v>44</v>
      </c>
      <c r="E573" s="187">
        <v>0</v>
      </c>
      <c r="F573" s="181">
        <f t="shared" si="36"/>
        <v>0</v>
      </c>
    </row>
    <row r="574" spans="1:6">
      <c r="A574" s="175"/>
      <c r="B574" s="179" t="s">
        <v>728</v>
      </c>
      <c r="C574" s="180">
        <v>1040</v>
      </c>
      <c r="D574" s="180" t="s">
        <v>39</v>
      </c>
      <c r="E574" s="187">
        <v>0</v>
      </c>
      <c r="F574" s="181">
        <f t="shared" si="36"/>
        <v>0</v>
      </c>
    </row>
    <row r="575" spans="1:6">
      <c r="A575" s="175"/>
      <c r="B575" s="179" t="s">
        <v>729</v>
      </c>
      <c r="C575" s="180">
        <v>24</v>
      </c>
      <c r="D575" s="180" t="s">
        <v>44</v>
      </c>
      <c r="E575" s="187">
        <v>0</v>
      </c>
      <c r="F575" s="181">
        <f t="shared" si="36"/>
        <v>0</v>
      </c>
    </row>
    <row r="576" spans="1:6">
      <c r="A576" s="175"/>
      <c r="B576" s="179" t="s">
        <v>222</v>
      </c>
      <c r="C576" s="180">
        <v>48</v>
      </c>
      <c r="D576" s="180" t="s">
        <v>44</v>
      </c>
      <c r="E576" s="187">
        <v>0</v>
      </c>
      <c r="F576" s="181">
        <f t="shared" si="36"/>
        <v>0</v>
      </c>
    </row>
    <row r="577" spans="1:6">
      <c r="A577" s="175"/>
      <c r="B577" s="179" t="s">
        <v>730</v>
      </c>
      <c r="C577" s="180">
        <v>24</v>
      </c>
      <c r="D577" s="180" t="s">
        <v>44</v>
      </c>
      <c r="E577" s="187">
        <v>0</v>
      </c>
      <c r="F577" s="181">
        <f t="shared" si="36"/>
        <v>0</v>
      </c>
    </row>
    <row r="578" spans="1:6">
      <c r="A578" s="175"/>
      <c r="B578" s="179" t="s">
        <v>222</v>
      </c>
      <c r="C578" s="180">
        <v>48</v>
      </c>
      <c r="D578" s="180" t="s">
        <v>44</v>
      </c>
      <c r="E578" s="187">
        <v>0</v>
      </c>
      <c r="F578" s="181">
        <f t="shared" si="36"/>
        <v>0</v>
      </c>
    </row>
    <row r="579" spans="1:6">
      <c r="A579" s="175"/>
      <c r="B579" s="179" t="s">
        <v>731</v>
      </c>
      <c r="C579" s="180">
        <v>1</v>
      </c>
      <c r="D579" s="180" t="s">
        <v>218</v>
      </c>
      <c r="E579" s="187">
        <v>0</v>
      </c>
      <c r="F579" s="181">
        <f t="shared" si="36"/>
        <v>0</v>
      </c>
    </row>
    <row r="580" spans="1:6">
      <c r="A580" s="167"/>
      <c r="B580" s="182" t="s">
        <v>37</v>
      </c>
      <c r="C580" s="183"/>
      <c r="D580" s="183"/>
      <c r="E580" s="183"/>
      <c r="F580" s="184">
        <f>SUM(F563:F579)</f>
        <v>0</v>
      </c>
    </row>
    <row r="581" spans="1:6">
      <c r="A581" s="172"/>
      <c r="B581" s="172"/>
      <c r="C581" s="172"/>
      <c r="D581" s="172"/>
      <c r="E581" s="172"/>
      <c r="F581" s="172"/>
    </row>
    <row r="582" spans="1:6">
      <c r="A582" s="173"/>
      <c r="B582" s="174" t="s">
        <v>38</v>
      </c>
      <c r="C582" s="173"/>
      <c r="D582" s="173"/>
      <c r="E582" s="173"/>
      <c r="F582" s="173"/>
    </row>
    <row r="583" spans="1:6">
      <c r="B583" s="568"/>
      <c r="C583" s="568"/>
      <c r="D583" s="568"/>
      <c r="E583" s="568"/>
      <c r="F583" s="568"/>
    </row>
    <row r="584" spans="1:6">
      <c r="A584" s="175"/>
      <c r="B584" s="176" t="s">
        <v>215</v>
      </c>
      <c r="C584" s="177" t="s">
        <v>216</v>
      </c>
      <c r="D584" s="177" t="s">
        <v>36</v>
      </c>
      <c r="E584" s="178" t="s">
        <v>217</v>
      </c>
      <c r="F584" s="178" t="s">
        <v>37</v>
      </c>
    </row>
    <row r="585" spans="1:6">
      <c r="A585" s="175"/>
      <c r="B585" s="175" t="s">
        <v>211</v>
      </c>
      <c r="C585" s="434">
        <v>1</v>
      </c>
      <c r="D585" s="434" t="s">
        <v>218</v>
      </c>
      <c r="E585" s="448">
        <v>0</v>
      </c>
      <c r="F585" s="446">
        <f>PRODUCT(C585,E585)</f>
        <v>0</v>
      </c>
    </row>
    <row r="586" spans="1:6">
      <c r="A586" s="167"/>
      <c r="B586" s="182" t="s">
        <v>37</v>
      </c>
      <c r="C586" s="434"/>
      <c r="D586" s="434"/>
      <c r="E586" s="445"/>
      <c r="F586" s="447">
        <f>SUM(F585)</f>
        <v>0</v>
      </c>
    </row>
    <row r="587" spans="1:6">
      <c r="A587" s="172"/>
      <c r="B587" s="172"/>
      <c r="C587" s="172"/>
      <c r="D587" s="172"/>
      <c r="E587" s="172"/>
      <c r="F587" s="172"/>
    </row>
    <row r="588" spans="1:6">
      <c r="A588" s="173"/>
      <c r="B588" s="174" t="s">
        <v>227</v>
      </c>
      <c r="C588" s="173"/>
      <c r="D588" s="173"/>
      <c r="E588" s="173"/>
      <c r="F588" s="173"/>
    </row>
    <row r="589" spans="1:6">
      <c r="B589" s="568"/>
      <c r="C589" s="568"/>
      <c r="D589" s="568"/>
      <c r="E589" s="568"/>
      <c r="F589" s="568"/>
    </row>
    <row r="590" spans="1:6">
      <c r="A590" s="175"/>
      <c r="B590" s="176" t="s">
        <v>215</v>
      </c>
      <c r="C590" s="177" t="s">
        <v>216</v>
      </c>
      <c r="D590" s="177" t="s">
        <v>36</v>
      </c>
      <c r="E590" s="178" t="s">
        <v>217</v>
      </c>
      <c r="F590" s="178" t="s">
        <v>37</v>
      </c>
    </row>
    <row r="591" spans="1:6">
      <c r="A591" s="175"/>
      <c r="B591" s="179" t="s">
        <v>732</v>
      </c>
      <c r="C591" s="180">
        <v>96</v>
      </c>
      <c r="D591" s="180" t="s">
        <v>44</v>
      </c>
      <c r="E591" s="187">
        <v>0</v>
      </c>
      <c r="F591" s="181">
        <f t="shared" ref="F591:F595" si="37">C591*E591</f>
        <v>0</v>
      </c>
    </row>
    <row r="592" spans="1:6">
      <c r="A592" s="175"/>
      <c r="B592" s="179" t="s">
        <v>228</v>
      </c>
      <c r="C592" s="180">
        <v>48</v>
      </c>
      <c r="D592" s="180" t="s">
        <v>44</v>
      </c>
      <c r="E592" s="187">
        <v>0</v>
      </c>
      <c r="F592" s="181">
        <f t="shared" si="37"/>
        <v>0</v>
      </c>
    </row>
    <row r="593" spans="1:6">
      <c r="A593" s="175"/>
      <c r="B593" s="179" t="s">
        <v>732</v>
      </c>
      <c r="C593" s="180">
        <v>96</v>
      </c>
      <c r="D593" s="180" t="s">
        <v>44</v>
      </c>
      <c r="E593" s="187">
        <v>0</v>
      </c>
      <c r="F593" s="181">
        <f t="shared" si="37"/>
        <v>0</v>
      </c>
    </row>
    <row r="594" spans="1:6">
      <c r="A594" s="175"/>
      <c r="B594" s="179" t="s">
        <v>228</v>
      </c>
      <c r="C594" s="180">
        <v>48</v>
      </c>
      <c r="D594" s="180" t="s">
        <v>44</v>
      </c>
      <c r="E594" s="187">
        <v>0</v>
      </c>
      <c r="F594" s="181">
        <f t="shared" si="37"/>
        <v>0</v>
      </c>
    </row>
    <row r="595" spans="1:6">
      <c r="A595" s="175"/>
      <c r="B595" s="179" t="s">
        <v>229</v>
      </c>
      <c r="C595" s="180">
        <v>2</v>
      </c>
      <c r="D595" s="180" t="s">
        <v>218</v>
      </c>
      <c r="E595" s="187">
        <v>0</v>
      </c>
      <c r="F595" s="181">
        <f t="shared" si="37"/>
        <v>0</v>
      </c>
    </row>
    <row r="596" spans="1:6">
      <c r="A596" s="167"/>
      <c r="B596" s="182" t="s">
        <v>37</v>
      </c>
      <c r="C596" s="183"/>
      <c r="D596" s="183"/>
      <c r="E596" s="183"/>
      <c r="F596" s="184">
        <f>SUM(F591:F595)</f>
        <v>0</v>
      </c>
    </row>
  </sheetData>
  <mergeCells count="69">
    <mergeCell ref="B589:F589"/>
    <mergeCell ref="B550:F550"/>
    <mergeCell ref="A552:F552"/>
    <mergeCell ref="A558:F558"/>
    <mergeCell ref="B561:F561"/>
    <mergeCell ref="B583:F583"/>
    <mergeCell ref="B53:F53"/>
    <mergeCell ref="E1:F1"/>
    <mergeCell ref="E6:F6"/>
    <mergeCell ref="E7:F7"/>
    <mergeCell ref="A11:F11"/>
    <mergeCell ref="A37:F37"/>
    <mergeCell ref="B141:F141"/>
    <mergeCell ref="A55:F55"/>
    <mergeCell ref="A64:F64"/>
    <mergeCell ref="B67:F67"/>
    <mergeCell ref="B90:F90"/>
    <mergeCell ref="B96:F96"/>
    <mergeCell ref="B102:F102"/>
    <mergeCell ref="B110:F110"/>
    <mergeCell ref="B117:F117"/>
    <mergeCell ref="B126:F126"/>
    <mergeCell ref="A128:F128"/>
    <mergeCell ref="A138:F138"/>
    <mergeCell ref="B258:F258"/>
    <mergeCell ref="B156:F156"/>
    <mergeCell ref="B178:F178"/>
    <mergeCell ref="B184:F184"/>
    <mergeCell ref="B193:F193"/>
    <mergeCell ref="B202:F202"/>
    <mergeCell ref="B209:F209"/>
    <mergeCell ref="B217:F217"/>
    <mergeCell ref="A219:F219"/>
    <mergeCell ref="A226:F226"/>
    <mergeCell ref="B229:F229"/>
    <mergeCell ref="B252:F252"/>
    <mergeCell ref="B353:F353"/>
    <mergeCell ref="B267:F267"/>
    <mergeCell ref="B277:F277"/>
    <mergeCell ref="A279:F279"/>
    <mergeCell ref="A286:F286"/>
    <mergeCell ref="B289:F289"/>
    <mergeCell ref="B313:F313"/>
    <mergeCell ref="B319:F319"/>
    <mergeCell ref="B328:F328"/>
    <mergeCell ref="B338:F338"/>
    <mergeCell ref="A340:F340"/>
    <mergeCell ref="A350:F350"/>
    <mergeCell ref="B473:F473"/>
    <mergeCell ref="B372:F372"/>
    <mergeCell ref="B393:F393"/>
    <mergeCell ref="B399:F399"/>
    <mergeCell ref="B405:F405"/>
    <mergeCell ref="B413:F413"/>
    <mergeCell ref="B420:F420"/>
    <mergeCell ref="B430:F430"/>
    <mergeCell ref="A432:F432"/>
    <mergeCell ref="A441:F441"/>
    <mergeCell ref="B444:F444"/>
    <mergeCell ref="B461:F461"/>
    <mergeCell ref="B514:F514"/>
    <mergeCell ref="B543:F543"/>
    <mergeCell ref="B479:F479"/>
    <mergeCell ref="B486:F486"/>
    <mergeCell ref="B493:F493"/>
    <mergeCell ref="B503:F503"/>
    <mergeCell ref="A505:F505"/>
    <mergeCell ref="A511:F511"/>
    <mergeCell ref="B537:F537"/>
  </mergeCells>
  <pageMargins left="0.25" right="0.22992125984252007" top="0.84724409448818916" bottom="1.4188976377952791" header="0.55157480314960605" footer="0.40984251968503904"/>
  <pageSetup paperSize="9" scale="50" fitToWidth="0" fitToHeight="0" pageOrder="overThenDown" orientation="portrait" horizontalDpi="4294967293" r:id="rId1"/>
  <headerFooter alignWithMargins="0">
    <oddFooter>&amp;L&amp;"Arial1,Bold"&amp;7CATEGORY a.s.&amp;C&amp;"Arial1,Bold"&amp;7NABÍDKA&amp;R&amp;"Arial1,Regular"&amp;7Strana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AD8E-0E70-4646-A020-0825D3F97143}">
  <sheetPr>
    <pageSetUpPr fitToPage="1"/>
  </sheetPr>
  <dimension ref="A2:L135"/>
  <sheetViews>
    <sheetView showGridLines="0" workbookViewId="0">
      <selection activeCell="E11" sqref="E11:H11"/>
    </sheetView>
  </sheetViews>
  <sheetFormatPr defaultColWidth="9.140625" defaultRowHeight="11.25"/>
  <cols>
    <col min="1" max="1" width="7.140625" style="105" customWidth="1"/>
    <col min="2" max="2" width="1" style="105" customWidth="1"/>
    <col min="3" max="3" width="8.85546875" style="105" customWidth="1"/>
    <col min="4" max="4" width="4.5703125" style="105" customWidth="1"/>
    <col min="5" max="5" width="14.7109375" style="105" customWidth="1"/>
    <col min="6" max="6" width="43.5703125" style="105" customWidth="1"/>
    <col min="7" max="7" width="6.42578125" style="105" customWidth="1"/>
    <col min="8" max="8" width="12" style="105" customWidth="1"/>
    <col min="9" max="9" width="13.5703125" style="105" customWidth="1"/>
    <col min="10" max="11" width="19.140625" style="105" customWidth="1"/>
    <col min="12" max="12" width="1" style="105" customWidth="1"/>
    <col min="13" max="13" width="12.85546875" style="105" customWidth="1"/>
    <col min="14" max="16384" width="9.140625" style="105"/>
  </cols>
  <sheetData>
    <row r="2" spans="2:12" ht="36.950000000000003" customHeight="1"/>
    <row r="3" spans="2:12" s="104" customFormat="1" ht="6.95" customHeight="1">
      <c r="B3" s="213"/>
      <c r="C3" s="103"/>
      <c r="D3" s="103"/>
      <c r="E3" s="103"/>
      <c r="F3" s="103"/>
      <c r="G3" s="103"/>
      <c r="H3" s="103"/>
      <c r="I3" s="103"/>
      <c r="J3" s="103"/>
      <c r="K3" s="103"/>
      <c r="L3" s="214"/>
    </row>
    <row r="4" spans="2:12" s="104" customFormat="1" ht="24.95" customHeight="1">
      <c r="B4" s="116"/>
      <c r="C4" s="188" t="s">
        <v>58</v>
      </c>
      <c r="L4" s="215"/>
    </row>
    <row r="5" spans="2:12" s="104" customFormat="1" ht="6.95" customHeight="1">
      <c r="B5" s="116"/>
      <c r="L5" s="215"/>
    </row>
    <row r="6" spans="2:12" s="104" customFormat="1" ht="12" customHeight="1">
      <c r="B6" s="116"/>
      <c r="C6" s="189" t="s">
        <v>27</v>
      </c>
      <c r="E6" s="567" t="s">
        <v>384</v>
      </c>
      <c r="F6" s="567"/>
      <c r="G6" s="567"/>
      <c r="H6" s="567"/>
      <c r="L6" s="215"/>
    </row>
    <row r="7" spans="2:12" s="104" customFormat="1" ht="33" customHeight="1">
      <c r="B7" s="116"/>
      <c r="E7" s="567"/>
      <c r="F7" s="567"/>
      <c r="G7" s="567"/>
      <c r="H7" s="567"/>
      <c r="L7" s="215"/>
    </row>
    <row r="8" spans="2:12" ht="12" customHeight="1">
      <c r="B8" s="216"/>
      <c r="C8" s="189" t="s">
        <v>59</v>
      </c>
      <c r="E8" s="105" t="s">
        <v>385</v>
      </c>
      <c r="L8" s="217"/>
    </row>
    <row r="9" spans="2:12" s="104" customFormat="1" ht="16.5" customHeight="1">
      <c r="B9" s="116"/>
      <c r="E9" s="105" t="s">
        <v>60</v>
      </c>
      <c r="F9" s="105"/>
      <c r="G9" s="105"/>
      <c r="H9" s="105"/>
      <c r="L9" s="215"/>
    </row>
    <row r="10" spans="2:12" s="104" customFormat="1" ht="12" customHeight="1">
      <c r="B10" s="116"/>
      <c r="C10" s="189" t="s">
        <v>61</v>
      </c>
      <c r="L10" s="215"/>
    </row>
    <row r="11" spans="2:12" s="104" customFormat="1" ht="16.5" customHeight="1">
      <c r="B11" s="116"/>
      <c r="E11" s="572" t="s">
        <v>386</v>
      </c>
      <c r="F11" s="565"/>
      <c r="G11" s="565"/>
      <c r="H11" s="565"/>
      <c r="L11" s="215"/>
    </row>
    <row r="12" spans="2:12" s="104" customFormat="1" ht="6.95" customHeight="1">
      <c r="B12" s="116"/>
      <c r="L12" s="215"/>
    </row>
    <row r="13" spans="2:12" s="104" customFormat="1" ht="12" customHeight="1">
      <c r="B13" s="116"/>
      <c r="C13" s="189" t="s">
        <v>63</v>
      </c>
      <c r="D13" s="189"/>
      <c r="F13" s="190"/>
      <c r="I13" s="189" t="s">
        <v>64</v>
      </c>
      <c r="J13" s="190"/>
      <c r="L13" s="215"/>
    </row>
    <row r="14" spans="2:12" s="104" customFormat="1" ht="12" customHeight="1">
      <c r="B14" s="116"/>
      <c r="C14" s="189" t="s">
        <v>28</v>
      </c>
      <c r="F14" s="190"/>
      <c r="I14" s="189" t="s">
        <v>65</v>
      </c>
      <c r="J14" s="218">
        <v>45323</v>
      </c>
      <c r="L14" s="215"/>
    </row>
    <row r="15" spans="2:12" s="104" customFormat="1" ht="6.95" customHeight="1">
      <c r="B15" s="116"/>
      <c r="L15" s="215"/>
    </row>
    <row r="16" spans="2:12" s="104" customFormat="1" ht="40.15" customHeight="1">
      <c r="B16" s="116"/>
      <c r="C16" s="189" t="s">
        <v>66</v>
      </c>
      <c r="E16" s="573" t="s">
        <v>387</v>
      </c>
      <c r="F16" s="573"/>
      <c r="I16" s="189" t="s">
        <v>17</v>
      </c>
      <c r="J16" s="192" t="s">
        <v>388</v>
      </c>
      <c r="L16" s="215"/>
    </row>
    <row r="17" spans="2:12" s="104" customFormat="1" ht="40.15" customHeight="1">
      <c r="B17" s="116"/>
      <c r="C17" s="189" t="s">
        <v>16</v>
      </c>
      <c r="E17" s="566" t="s">
        <v>68</v>
      </c>
      <c r="F17" s="566"/>
      <c r="I17" s="189" t="s">
        <v>69</v>
      </c>
      <c r="J17" s="192"/>
      <c r="L17" s="215"/>
    </row>
    <row r="18" spans="2:12" s="104" customFormat="1" ht="10.35" customHeight="1">
      <c r="B18" s="116"/>
      <c r="E18" s="219"/>
      <c r="L18" s="215"/>
    </row>
    <row r="19" spans="2:12" s="106" customFormat="1" ht="29.25" customHeight="1">
      <c r="B19" s="220"/>
      <c r="C19" s="193" t="s">
        <v>70</v>
      </c>
      <c r="D19" s="194" t="s">
        <v>71</v>
      </c>
      <c r="E19" s="194" t="s">
        <v>72</v>
      </c>
      <c r="F19" s="194" t="s">
        <v>73</v>
      </c>
      <c r="G19" s="194" t="s">
        <v>36</v>
      </c>
      <c r="H19" s="194" t="s">
        <v>74</v>
      </c>
      <c r="I19" s="194" t="s">
        <v>389</v>
      </c>
      <c r="J19" s="194" t="s">
        <v>390</v>
      </c>
      <c r="K19" s="221" t="s">
        <v>391</v>
      </c>
      <c r="L19" s="222"/>
    </row>
    <row r="20" spans="2:12" s="104" customFormat="1" ht="22.9" customHeight="1">
      <c r="B20" s="116"/>
      <c r="C20" s="195" t="s">
        <v>78</v>
      </c>
      <c r="J20" s="196">
        <f>SUM(J22:J108)</f>
        <v>0</v>
      </c>
      <c r="L20" s="215"/>
    </row>
    <row r="21" spans="2:12" s="224" customFormat="1" ht="22.9" customHeight="1">
      <c r="B21" s="223"/>
      <c r="D21" s="225"/>
      <c r="E21" s="226"/>
      <c r="F21" s="227" t="s">
        <v>392</v>
      </c>
      <c r="J21" s="228"/>
      <c r="L21" s="229"/>
    </row>
    <row r="22" spans="2:12" s="224" customFormat="1" ht="36">
      <c r="B22" s="223"/>
      <c r="C22" s="202">
        <v>1</v>
      </c>
      <c r="D22" s="202"/>
      <c r="E22" s="203" t="s">
        <v>393</v>
      </c>
      <c r="F22" s="204" t="s">
        <v>394</v>
      </c>
      <c r="G22" s="205" t="s">
        <v>44</v>
      </c>
      <c r="H22" s="230">
        <v>4</v>
      </c>
      <c r="I22" s="209">
        <v>0</v>
      </c>
      <c r="J22" s="206">
        <f>ROUND(I22*H22,2)</f>
        <v>0</v>
      </c>
      <c r="K22" s="204"/>
      <c r="L22" s="229"/>
    </row>
    <row r="23" spans="2:12" s="224" customFormat="1" ht="45">
      <c r="B23" s="223"/>
      <c r="C23" s="197"/>
      <c r="D23" s="198"/>
      <c r="E23" s="199"/>
      <c r="F23" s="231" t="s">
        <v>395</v>
      </c>
      <c r="G23" s="197"/>
      <c r="H23" s="199"/>
      <c r="I23" s="197"/>
      <c r="J23" s="197"/>
      <c r="K23" s="197"/>
      <c r="L23" s="229"/>
    </row>
    <row r="24" spans="2:12" s="224" customFormat="1" ht="12">
      <c r="B24" s="223"/>
      <c r="C24" s="202">
        <v>2</v>
      </c>
      <c r="D24" s="202"/>
      <c r="E24" s="203"/>
      <c r="F24" s="204" t="s">
        <v>396</v>
      </c>
      <c r="G24" s="205" t="s">
        <v>44</v>
      </c>
      <c r="H24" s="230">
        <v>2</v>
      </c>
      <c r="I24" s="209">
        <v>0</v>
      </c>
      <c r="J24" s="206">
        <f>ROUND(I24*H24,2)</f>
        <v>0</v>
      </c>
      <c r="K24" s="204"/>
      <c r="L24" s="229"/>
    </row>
    <row r="25" spans="2:12" s="224" customFormat="1" ht="12">
      <c r="B25" s="223"/>
      <c r="C25" s="202">
        <f>IFERROR(IF(ISNUMBER(H25),IF(ISNUMBER(H24),C24+1,IF(ISNUMBER(#REF!),#REF!+1,#REF!+1)),""),"")</f>
        <v>3</v>
      </c>
      <c r="D25" s="202"/>
      <c r="E25" s="203"/>
      <c r="F25" s="204" t="s">
        <v>397</v>
      </c>
      <c r="G25" s="205" t="s">
        <v>44</v>
      </c>
      <c r="H25" s="230">
        <v>2</v>
      </c>
      <c r="I25" s="209">
        <v>0</v>
      </c>
      <c r="J25" s="206">
        <f>ROUND(I25*H25,2)</f>
        <v>0</v>
      </c>
      <c r="K25" s="204"/>
      <c r="L25" s="229"/>
    </row>
    <row r="26" spans="2:12" s="224" customFormat="1" ht="36">
      <c r="B26" s="223"/>
      <c r="C26" s="202">
        <f>IFERROR(IF(ISNUMBER(H26),IF(ISNUMBER(#REF!),#REF!+1,IF(ISNUMBER(#REF!),#REF!+1,C25+1)),""),"")</f>
        <v>4</v>
      </c>
      <c r="D26" s="202"/>
      <c r="E26" s="203"/>
      <c r="F26" s="204" t="s">
        <v>398</v>
      </c>
      <c r="G26" s="205" t="s">
        <v>44</v>
      </c>
      <c r="H26" s="230">
        <v>4</v>
      </c>
      <c r="I26" s="209">
        <v>0</v>
      </c>
      <c r="J26" s="206">
        <f>ROUND(I26*H26,2)</f>
        <v>0</v>
      </c>
      <c r="K26" s="204"/>
      <c r="L26" s="229"/>
    </row>
    <row r="27" spans="2:12" s="224" customFormat="1" ht="36">
      <c r="B27" s="223"/>
      <c r="C27" s="202">
        <f>IFERROR(IF(ISNUMBER(H27),IF(ISNUMBER(#REF!),#REF!+1,IF(ISNUMBER(#REF!),#REF!+1,C26+1)),""),"")</f>
        <v>5</v>
      </c>
      <c r="D27" s="202"/>
      <c r="E27" s="203"/>
      <c r="F27" s="204" t="s">
        <v>399</v>
      </c>
      <c r="G27" s="205" t="s">
        <v>44</v>
      </c>
      <c r="H27" s="230">
        <v>4</v>
      </c>
      <c r="I27" s="209">
        <v>0</v>
      </c>
      <c r="J27" s="206">
        <f>ROUND(I27*H27,2)</f>
        <v>0</v>
      </c>
      <c r="K27" s="204"/>
      <c r="L27" s="229"/>
    </row>
    <row r="28" spans="2:12" s="224" customFormat="1" ht="24">
      <c r="B28" s="223"/>
      <c r="C28" s="415">
        <v>63</v>
      </c>
      <c r="D28" s="415"/>
      <c r="E28" s="416"/>
      <c r="F28" s="417" t="s">
        <v>746</v>
      </c>
      <c r="G28" s="418" t="s">
        <v>218</v>
      </c>
      <c r="H28" s="419">
        <v>1</v>
      </c>
      <c r="I28" s="209">
        <v>0</v>
      </c>
      <c r="J28" s="206">
        <f t="shared" ref="J28:J34" si="0">ROUND(I28*H28,2)</f>
        <v>0</v>
      </c>
      <c r="K28" s="204"/>
      <c r="L28" s="229"/>
    </row>
    <row r="29" spans="2:12" s="224" customFormat="1" ht="12">
      <c r="B29" s="223"/>
      <c r="C29" s="415">
        <f>C28+1</f>
        <v>64</v>
      </c>
      <c r="D29" s="415"/>
      <c r="E29" s="416"/>
      <c r="F29" s="417" t="s">
        <v>747</v>
      </c>
      <c r="G29" s="449" t="s">
        <v>218</v>
      </c>
      <c r="H29" s="419">
        <v>1</v>
      </c>
      <c r="I29" s="209">
        <v>0</v>
      </c>
      <c r="J29" s="206">
        <f t="shared" si="0"/>
        <v>0</v>
      </c>
      <c r="K29" s="204"/>
      <c r="L29" s="229"/>
    </row>
    <row r="30" spans="2:12" s="224" customFormat="1" ht="24">
      <c r="B30" s="223"/>
      <c r="C30" s="415">
        <f>C29+1</f>
        <v>65</v>
      </c>
      <c r="D30" s="415"/>
      <c r="E30" s="416"/>
      <c r="F30" s="417" t="s">
        <v>748</v>
      </c>
      <c r="G30" s="449" t="s">
        <v>44</v>
      </c>
      <c r="H30" s="419">
        <v>1</v>
      </c>
      <c r="I30" s="209">
        <v>0</v>
      </c>
      <c r="J30" s="206">
        <f t="shared" si="0"/>
        <v>0</v>
      </c>
      <c r="K30" s="204"/>
      <c r="L30" s="229"/>
    </row>
    <row r="31" spans="2:12" s="224" customFormat="1" ht="24">
      <c r="B31" s="223"/>
      <c r="C31" s="415">
        <f>C30+1</f>
        <v>66</v>
      </c>
      <c r="D31" s="415"/>
      <c r="E31" s="416"/>
      <c r="F31" s="417" t="s">
        <v>749</v>
      </c>
      <c r="G31" s="449" t="s">
        <v>39</v>
      </c>
      <c r="H31" s="419">
        <v>30</v>
      </c>
      <c r="I31" s="209">
        <v>0</v>
      </c>
      <c r="J31" s="206">
        <f t="shared" si="0"/>
        <v>0</v>
      </c>
      <c r="K31" s="204"/>
      <c r="L31" s="229"/>
    </row>
    <row r="32" spans="2:12" s="224" customFormat="1" ht="24">
      <c r="B32" s="223"/>
      <c r="C32" s="415">
        <f>C31+1</f>
        <v>67</v>
      </c>
      <c r="D32" s="415"/>
      <c r="E32" s="416"/>
      <c r="F32" s="417" t="s">
        <v>753</v>
      </c>
      <c r="G32" s="449" t="s">
        <v>39</v>
      </c>
      <c r="H32" s="419">
        <v>20</v>
      </c>
      <c r="I32" s="209">
        <v>0</v>
      </c>
      <c r="J32" s="206">
        <f t="shared" si="0"/>
        <v>0</v>
      </c>
      <c r="K32" s="204"/>
      <c r="L32" s="229"/>
    </row>
    <row r="33" spans="2:12" s="224" customFormat="1" ht="12">
      <c r="B33" s="223"/>
      <c r="C33" s="415">
        <f>IFERROR(IF(ISNUMBER(H33),IF(ISNUMBER(H32),C32+1,IF(ISNUMBER(#REF!),#REF!+1,#REF!+1)),""),"")</f>
        <v>68</v>
      </c>
      <c r="D33" s="415"/>
      <c r="E33" s="416"/>
      <c r="F33" s="417" t="s">
        <v>750</v>
      </c>
      <c r="G33" s="449" t="s">
        <v>44</v>
      </c>
      <c r="H33" s="419">
        <v>1</v>
      </c>
      <c r="I33" s="209">
        <v>0</v>
      </c>
      <c r="J33" s="206">
        <f t="shared" si="0"/>
        <v>0</v>
      </c>
      <c r="K33" s="204"/>
      <c r="L33" s="229"/>
    </row>
    <row r="34" spans="2:12" s="224" customFormat="1" ht="24">
      <c r="B34" s="223"/>
      <c r="C34" s="415">
        <f>IFERROR(IF(ISNUMBER(H34),IF(ISNUMBER(H33),C33+1,IF(ISNUMBER(#REF!),#REF!+1,#REF!+1)),""),"")</f>
        <v>69</v>
      </c>
      <c r="D34" s="415"/>
      <c r="E34" s="416"/>
      <c r="F34" s="417" t="s">
        <v>751</v>
      </c>
      <c r="G34" s="449" t="s">
        <v>39</v>
      </c>
      <c r="H34" s="419">
        <v>25</v>
      </c>
      <c r="I34" s="209">
        <v>0</v>
      </c>
      <c r="J34" s="206">
        <f t="shared" si="0"/>
        <v>0</v>
      </c>
      <c r="K34" s="204"/>
      <c r="L34" s="229"/>
    </row>
    <row r="35" spans="2:12" s="224" customFormat="1" ht="24">
      <c r="B35" s="223"/>
      <c r="C35" s="415">
        <f>IFERROR(IF(ISNUMBER(H35),IF(ISNUMBER(H34),C34+1,IF(ISNUMBER(#REF!),#REF!+1,#REF!+1)),""),"")</f>
        <v>70</v>
      </c>
      <c r="D35" s="415"/>
      <c r="E35" s="416"/>
      <c r="F35" s="417" t="s">
        <v>752</v>
      </c>
      <c r="G35" s="449" t="s">
        <v>218</v>
      </c>
      <c r="H35" s="419">
        <v>1</v>
      </c>
      <c r="I35" s="209">
        <v>0</v>
      </c>
      <c r="J35" s="206">
        <f t="shared" ref="J35" si="1">ROUND(I35*H35,2)</f>
        <v>0</v>
      </c>
      <c r="K35" s="204"/>
      <c r="L35" s="229"/>
    </row>
    <row r="36" spans="2:12" s="224" customFormat="1" ht="24">
      <c r="B36" s="223"/>
      <c r="C36" s="415">
        <f>IFERROR(IF(ISNUMBER(H36),IF(ISNUMBER(H27),C27+1,IF(ISNUMBER(#REF!),#REF!+1,#REF!+1)),""),"")</f>
        <v>6</v>
      </c>
      <c r="D36" s="415"/>
      <c r="E36" s="416"/>
      <c r="F36" s="417" t="s">
        <v>716</v>
      </c>
      <c r="G36" s="418" t="s">
        <v>218</v>
      </c>
      <c r="H36" s="419">
        <v>1</v>
      </c>
      <c r="I36" s="209">
        <v>0</v>
      </c>
      <c r="J36" s="206">
        <f t="shared" ref="J36:J37" si="2">ROUND(I36*H36,2)</f>
        <v>0</v>
      </c>
      <c r="K36" s="204"/>
      <c r="L36" s="229"/>
    </row>
    <row r="37" spans="2:12" s="224" customFormat="1" ht="36">
      <c r="B37" s="223"/>
      <c r="C37" s="415">
        <f>IFERROR(IF(ISNUMBER(H37),IF(ISNUMBER(H36),C36+1,IF(ISNUMBER(#REF!),#REF!+1,#REF!+1)),""),"")</f>
        <v>7</v>
      </c>
      <c r="D37" s="415"/>
      <c r="E37" s="416"/>
      <c r="F37" s="417" t="s">
        <v>717</v>
      </c>
      <c r="G37" s="418" t="s">
        <v>218</v>
      </c>
      <c r="H37" s="419">
        <v>1</v>
      </c>
      <c r="I37" s="209">
        <v>0</v>
      </c>
      <c r="J37" s="206">
        <f t="shared" si="2"/>
        <v>0</v>
      </c>
      <c r="K37" s="204"/>
      <c r="L37" s="229"/>
    </row>
    <row r="38" spans="2:12" s="224" customFormat="1" ht="12">
      <c r="B38" s="223"/>
      <c r="C38" s="415">
        <f>IFERROR(IF(ISNUMBER(H38),IF(ISNUMBER(H37),C37+1,IF(ISNUMBER(#REF!),#REF!+1,#REF!+1)),""),"")</f>
        <v>8</v>
      </c>
      <c r="D38" s="202"/>
      <c r="E38" s="203"/>
      <c r="F38" s="109" t="s">
        <v>400</v>
      </c>
      <c r="G38" s="205" t="s">
        <v>218</v>
      </c>
      <c r="H38" s="230">
        <v>1</v>
      </c>
      <c r="I38" s="209">
        <v>0</v>
      </c>
      <c r="J38" s="206">
        <f>ROUND(I38*H38,2)</f>
        <v>0</v>
      </c>
      <c r="K38" s="204"/>
      <c r="L38" s="229"/>
    </row>
    <row r="39" spans="2:12" s="224" customFormat="1" ht="12">
      <c r="B39" s="223"/>
      <c r="C39" s="202" t="str">
        <f>IFERROR(IF(ISNUMBER(H39),IF(ISNUMBER(H38),C38+1,IF(ISNUMBER(H27),C27+1,#REF!+1)),""),"")</f>
        <v/>
      </c>
      <c r="D39" s="202"/>
      <c r="E39" s="203"/>
      <c r="F39" s="232" t="s">
        <v>401</v>
      </c>
      <c r="G39" s="110"/>
      <c r="H39" s="230"/>
      <c r="I39" s="206"/>
      <c r="J39" s="206"/>
      <c r="K39" s="204"/>
      <c r="L39" s="229"/>
    </row>
    <row r="40" spans="2:12" s="224" customFormat="1" ht="12">
      <c r="B40" s="223"/>
      <c r="C40" s="202">
        <f>IFERROR(IF(ISNUMBER(H40),IF(ISNUMBER(H39),C39+1,IF(ISNUMBER(H38),C38+1,C27+1)),""),"")</f>
        <v>9</v>
      </c>
      <c r="D40" s="202"/>
      <c r="E40" s="203"/>
      <c r="F40" s="109" t="s">
        <v>402</v>
      </c>
      <c r="G40" s="110" t="s">
        <v>44</v>
      </c>
      <c r="H40" s="230">
        <v>1</v>
      </c>
      <c r="I40" s="209">
        <v>0</v>
      </c>
      <c r="J40" s="206">
        <f>H40*I40</f>
        <v>0</v>
      </c>
      <c r="K40" s="204"/>
      <c r="L40" s="229"/>
    </row>
    <row r="41" spans="2:12" s="224" customFormat="1" ht="12">
      <c r="B41" s="223"/>
      <c r="C41" s="202">
        <f>IFERROR(IF(ISNUMBER(H41),IF(ISNUMBER(H40),C40+1,IF(ISNUMBER(H39),C39+1,C38+1)),""),"")</f>
        <v>10</v>
      </c>
      <c r="D41" s="202"/>
      <c r="E41" s="203"/>
      <c r="F41" s="109" t="s">
        <v>403</v>
      </c>
      <c r="G41" s="110" t="s">
        <v>404</v>
      </c>
      <c r="H41" s="230">
        <v>6</v>
      </c>
      <c r="I41" s="209">
        <v>0</v>
      </c>
      <c r="J41" s="206">
        <f>H41*I41</f>
        <v>0</v>
      </c>
      <c r="K41" s="204"/>
      <c r="L41" s="229"/>
    </row>
    <row r="42" spans="2:12" s="224" customFormat="1" ht="12">
      <c r="B42" s="223"/>
      <c r="C42" s="202">
        <f t="shared" ref="C42" si="3">IFERROR(IF(ISNUMBER(H42),IF(ISNUMBER(H41),C41+1,IF(ISNUMBER(H40),C40+1,C39+1)),""),"")</f>
        <v>11</v>
      </c>
      <c r="D42" s="202"/>
      <c r="E42" s="203"/>
      <c r="F42" s="109" t="s">
        <v>405</v>
      </c>
      <c r="G42" s="110" t="s">
        <v>404</v>
      </c>
      <c r="H42" s="230">
        <v>4</v>
      </c>
      <c r="I42" s="209">
        <v>0</v>
      </c>
      <c r="J42" s="206">
        <f>H42*I42</f>
        <v>0</v>
      </c>
      <c r="K42" s="204"/>
      <c r="L42" s="229"/>
    </row>
    <row r="43" spans="2:12" s="224" customFormat="1" ht="12">
      <c r="B43" s="223"/>
      <c r="C43" s="202">
        <f>IFERROR(IF(ISNUMBER(H43),IF(ISNUMBER(H42),C42+1,IF(ISNUMBER(H41),C41+1,C40+1)),""),"")</f>
        <v>12</v>
      </c>
      <c r="D43" s="202"/>
      <c r="E43" s="203"/>
      <c r="F43" s="109" t="s">
        <v>406</v>
      </c>
      <c r="G43" s="110" t="s">
        <v>404</v>
      </c>
      <c r="H43" s="230">
        <v>6</v>
      </c>
      <c r="I43" s="209">
        <v>0</v>
      </c>
      <c r="J43" s="206">
        <f>H43*I43</f>
        <v>0</v>
      </c>
      <c r="K43" s="204"/>
      <c r="L43" s="229"/>
    </row>
    <row r="44" spans="2:12" s="224" customFormat="1" ht="22.9" customHeight="1">
      <c r="B44" s="233"/>
      <c r="C44" s="226" t="str">
        <f>IFERROR(IF(ISNUMBER(H44),IF(ISNUMBER(#REF!),#REF!+1,IF(ISNUMBER(H43),C43+1,#REF!+1)),""),"")</f>
        <v/>
      </c>
      <c r="D44" s="234"/>
      <c r="E44" s="226"/>
      <c r="F44" s="227" t="s">
        <v>407</v>
      </c>
      <c r="J44" s="228"/>
      <c r="L44" s="229"/>
    </row>
    <row r="45" spans="2:12" s="224" customFormat="1" ht="48">
      <c r="B45" s="233"/>
      <c r="C45" s="202">
        <f>IFERROR(IF(ISNUMBER(H45),IF(ISNUMBER(#REF!),#REF!+1,IF(ISNUMBER(H44),C44+1,C43+1)),""),"")</f>
        <v>13</v>
      </c>
      <c r="D45" s="208"/>
      <c r="E45" s="203" t="s">
        <v>408</v>
      </c>
      <c r="F45" s="109" t="s">
        <v>409</v>
      </c>
      <c r="G45" s="205" t="s">
        <v>44</v>
      </c>
      <c r="H45" s="230">
        <v>2</v>
      </c>
      <c r="I45" s="209">
        <v>0</v>
      </c>
      <c r="J45" s="206">
        <f>ROUND(I45*H45,2)</f>
        <v>0</v>
      </c>
      <c r="K45" s="204"/>
      <c r="L45" s="229"/>
    </row>
    <row r="46" spans="2:12" s="224" customFormat="1" ht="56.25">
      <c r="B46" s="233"/>
      <c r="C46" s="202" t="str">
        <f>IFERROR(IF(ISNUMBER(H46),IF(ISNUMBER(#REF!),#REF!+1,IF(ISNUMBER(H45),C45+1,C44+1)),""),"")</f>
        <v/>
      </c>
      <c r="D46" s="202"/>
      <c r="E46" s="203"/>
      <c r="F46" s="200" t="s">
        <v>410</v>
      </c>
      <c r="G46" s="205"/>
      <c r="H46" s="230"/>
      <c r="I46" s="206"/>
      <c r="J46" s="206"/>
      <c r="K46" s="204"/>
      <c r="L46" s="229"/>
    </row>
    <row r="47" spans="2:12" s="224" customFormat="1" ht="22.9" customHeight="1">
      <c r="B47" s="233"/>
      <c r="C47" s="202">
        <f>IFERROR(IF(ISNUMBER(H47),IF(ISNUMBER(#REF!),#REF!+1,IF(ISNUMBER(H46),C46+1,C45+1)),""),"")</f>
        <v>14</v>
      </c>
      <c r="D47" s="202"/>
      <c r="F47" s="109" t="s">
        <v>411</v>
      </c>
      <c r="G47" s="205" t="s">
        <v>44</v>
      </c>
      <c r="H47" s="230">
        <v>2</v>
      </c>
      <c r="I47" s="209">
        <v>0</v>
      </c>
      <c r="J47" s="206">
        <f>ROUND(I47*H47,2)</f>
        <v>0</v>
      </c>
      <c r="K47" s="204"/>
      <c r="L47" s="229"/>
    </row>
    <row r="48" spans="2:12" s="104" customFormat="1" ht="48">
      <c r="B48" s="235"/>
      <c r="C48" s="202">
        <f>IFERROR(IF(ISNUMBER(H48),IF(ISNUMBER(#REF!),#REF!+1,IF(ISNUMBER(H47),C47+1,C46+1)),""),"")</f>
        <v>15</v>
      </c>
      <c r="D48" s="202"/>
      <c r="E48" s="203" t="s">
        <v>412</v>
      </c>
      <c r="F48" s="109" t="s">
        <v>413</v>
      </c>
      <c r="G48" s="205" t="s">
        <v>44</v>
      </c>
      <c r="H48" s="230">
        <v>2</v>
      </c>
      <c r="I48" s="209">
        <v>0</v>
      </c>
      <c r="J48" s="206">
        <f>ROUND(I48*H48,2)</f>
        <v>0</v>
      </c>
      <c r="K48" s="204"/>
      <c r="L48" s="215"/>
    </row>
    <row r="49" spans="2:12" s="104" customFormat="1" ht="78.75">
      <c r="B49" s="235"/>
      <c r="C49" s="202" t="str">
        <f>IFERROR(IF(ISNUMBER(H49),IF(ISNUMBER(#REF!),#REF!+1,IF(ISNUMBER(H48),C48+1,C47+1)),""),"")</f>
        <v/>
      </c>
      <c r="D49" s="202"/>
      <c r="E49" s="203"/>
      <c r="F49" s="200" t="s">
        <v>777</v>
      </c>
      <c r="G49" s="205"/>
      <c r="H49" s="230"/>
      <c r="I49" s="206"/>
      <c r="J49" s="206"/>
      <c r="K49" s="204"/>
      <c r="L49" s="215"/>
    </row>
    <row r="50" spans="2:12" s="104" customFormat="1" ht="24">
      <c r="B50" s="235"/>
      <c r="C50" s="202">
        <f>IFERROR(IF(ISNUMBER(H50),IF(ISNUMBER(#REF!),#REF!+1,IF(ISNUMBER(H49),C49+1,C48+1)),""),"")</f>
        <v>16</v>
      </c>
      <c r="D50" s="202"/>
      <c r="E50" s="203"/>
      <c r="F50" s="109" t="s">
        <v>414</v>
      </c>
      <c r="G50" s="205" t="s">
        <v>44</v>
      </c>
      <c r="H50" s="230">
        <v>2</v>
      </c>
      <c r="I50" s="209">
        <v>0</v>
      </c>
      <c r="J50" s="206">
        <f>ROUND(I50*H50,2)</f>
        <v>0</v>
      </c>
      <c r="K50" s="204"/>
      <c r="L50" s="229"/>
    </row>
    <row r="51" spans="2:12" s="104" customFormat="1" ht="24">
      <c r="B51" s="235"/>
      <c r="C51" s="202">
        <f>IFERROR(IF(ISNUMBER(H51),IF(ISNUMBER(#REF!),#REF!+1,IF(ISNUMBER(H50),C50+1,C49+1)),""),"")</f>
        <v>17</v>
      </c>
      <c r="D51" s="202"/>
      <c r="E51" s="203"/>
      <c r="F51" s="109" t="s">
        <v>415</v>
      </c>
      <c r="G51" s="205" t="s">
        <v>39</v>
      </c>
      <c r="H51" s="230">
        <v>16</v>
      </c>
      <c r="I51" s="209">
        <v>0</v>
      </c>
      <c r="J51" s="206">
        <f>ROUND(I51*H51,2)</f>
        <v>0</v>
      </c>
      <c r="K51" s="204"/>
      <c r="L51" s="215"/>
    </row>
    <row r="52" spans="2:12" s="197" customFormat="1" ht="24">
      <c r="B52" s="236"/>
      <c r="C52" s="202">
        <f>IFERROR(IF(ISNUMBER(H52),IF(ISNUMBER(#REF!),#REF!+1,IF(ISNUMBER(H51),C51+1,C50+1)),""),"")</f>
        <v>18</v>
      </c>
      <c r="D52" s="202"/>
      <c r="E52" s="203"/>
      <c r="F52" s="109" t="s">
        <v>416</v>
      </c>
      <c r="G52" s="205" t="s">
        <v>39</v>
      </c>
      <c r="H52" s="230">
        <f>H51</f>
        <v>16</v>
      </c>
      <c r="I52" s="209">
        <v>0</v>
      </c>
      <c r="J52" s="206">
        <f>ROUND(I52*H52,2)</f>
        <v>0</v>
      </c>
      <c r="K52" s="204"/>
      <c r="L52" s="237"/>
    </row>
    <row r="53" spans="2:12" s="197" customFormat="1" ht="67.5">
      <c r="B53" s="236"/>
      <c r="C53" s="202" t="str">
        <f>IFERROR(IF(ISNUMBER(H53),IF(ISNUMBER(#REF!),#REF!+1,IF(ISNUMBER(H52),C52+1,C51+1)),""),"")</f>
        <v/>
      </c>
      <c r="D53" s="202"/>
      <c r="E53" s="203"/>
      <c r="F53" s="200" t="s">
        <v>417</v>
      </c>
      <c r="G53" s="205"/>
      <c r="H53" s="230"/>
      <c r="I53" s="206"/>
      <c r="J53" s="206"/>
      <c r="K53" s="204"/>
      <c r="L53" s="229"/>
    </row>
    <row r="54" spans="2:12" s="197" customFormat="1" ht="12">
      <c r="B54" s="236"/>
      <c r="C54" s="202">
        <f>IFERROR(IF(ISNUMBER(H54),IF(ISNUMBER(#REF!),#REF!+1,IF(ISNUMBER(H53),C53+1,C52+1)),""),"")</f>
        <v>19</v>
      </c>
      <c r="D54" s="202"/>
      <c r="E54" s="203"/>
      <c r="F54" s="109" t="s">
        <v>418</v>
      </c>
      <c r="G54" s="205" t="s">
        <v>39</v>
      </c>
      <c r="H54" s="230">
        <f>H51+H52</f>
        <v>32</v>
      </c>
      <c r="I54" s="209">
        <v>0</v>
      </c>
      <c r="J54" s="206">
        <f>ROUND(I54*H54,2)</f>
        <v>0</v>
      </c>
      <c r="K54" s="204"/>
      <c r="L54" s="237"/>
    </row>
    <row r="55" spans="2:12" s="104" customFormat="1" ht="12">
      <c r="B55" s="235"/>
      <c r="C55" s="202">
        <f>IFERROR(IF(ISNUMBER(H55),IF(ISNUMBER(#REF!),#REF!+1,IF(ISNUMBER(H54),C54+1,C53+1)),""),"")</f>
        <v>20</v>
      </c>
      <c r="D55" s="202"/>
      <c r="E55" s="203"/>
      <c r="F55" s="109" t="s">
        <v>419</v>
      </c>
      <c r="G55" s="205" t="s">
        <v>218</v>
      </c>
      <c r="H55" s="230">
        <v>1</v>
      </c>
      <c r="I55" s="209">
        <v>0</v>
      </c>
      <c r="J55" s="206">
        <f>ROUND(I55*H55,2)</f>
        <v>0</v>
      </c>
      <c r="K55" s="204"/>
      <c r="L55" s="215"/>
    </row>
    <row r="56" spans="2:12" s="104" customFormat="1" ht="36">
      <c r="B56" s="235"/>
      <c r="C56" s="202">
        <f>IFERROR(IF(ISNUMBER(H56),IF(ISNUMBER(#REF!),#REF!+1,IF(ISNUMBER(H55),C55+1,C54+1)),""),"")</f>
        <v>21</v>
      </c>
      <c r="D56" s="202"/>
      <c r="E56" s="203"/>
      <c r="F56" s="109" t="s">
        <v>420</v>
      </c>
      <c r="G56" s="205" t="s">
        <v>39</v>
      </c>
      <c r="H56" s="230">
        <f>H51</f>
        <v>16</v>
      </c>
      <c r="I56" s="209">
        <v>0</v>
      </c>
      <c r="J56" s="206">
        <f>ROUND(I56*H56,2)</f>
        <v>0</v>
      </c>
      <c r="K56" s="204"/>
      <c r="L56" s="215"/>
    </row>
    <row r="57" spans="2:12" s="197" customFormat="1" ht="36">
      <c r="B57" s="236"/>
      <c r="C57" s="202">
        <f>IFERROR(IF(ISNUMBER(H57),IF(ISNUMBER(#REF!),#REF!+1,IF(ISNUMBER(H56),C56+1,C55+1)),""),"")</f>
        <v>22</v>
      </c>
      <c r="D57" s="202"/>
      <c r="E57" s="203"/>
      <c r="F57" s="109" t="s">
        <v>421</v>
      </c>
      <c r="G57" s="205" t="s">
        <v>39</v>
      </c>
      <c r="H57" s="230">
        <f>H52</f>
        <v>16</v>
      </c>
      <c r="I57" s="209">
        <v>0</v>
      </c>
      <c r="J57" s="206">
        <f>ROUND(I57*H57,2)</f>
        <v>0</v>
      </c>
      <c r="K57" s="204"/>
      <c r="L57" s="237"/>
    </row>
    <row r="58" spans="2:12" s="197" customFormat="1" ht="61.5">
      <c r="B58" s="236"/>
      <c r="C58" s="202" t="str">
        <f>IFERROR(IF(ISNUMBER(H58),IF(ISNUMBER(#REF!),#REF!+1,IF(ISNUMBER(H57),C57+1,C56+1)),""),"")</f>
        <v/>
      </c>
      <c r="D58" s="202"/>
      <c r="E58" s="203"/>
      <c r="F58" s="238" t="s">
        <v>422</v>
      </c>
      <c r="G58" s="205"/>
      <c r="H58" s="230"/>
      <c r="I58" s="206"/>
      <c r="J58" s="206"/>
      <c r="K58" s="204"/>
      <c r="L58" s="237"/>
    </row>
    <row r="59" spans="2:12" s="104" customFormat="1" ht="12">
      <c r="B59" s="235"/>
      <c r="C59" s="202">
        <f>IFERROR(IF(ISNUMBER(H59),IF(ISNUMBER(#REF!),#REF!+1,IF(ISNUMBER(H58),C58+1,C57+1)),""),"")</f>
        <v>23</v>
      </c>
      <c r="D59" s="202"/>
      <c r="E59" s="203"/>
      <c r="F59" s="109" t="s">
        <v>423</v>
      </c>
      <c r="G59" s="205" t="s">
        <v>39</v>
      </c>
      <c r="H59" s="230">
        <f>H56+H57</f>
        <v>32</v>
      </c>
      <c r="I59" s="209">
        <v>0</v>
      </c>
      <c r="J59" s="206">
        <f>ROUND(I59*H59,2)</f>
        <v>0</v>
      </c>
      <c r="K59" s="204"/>
      <c r="L59" s="215"/>
    </row>
    <row r="60" spans="2:12" s="104" customFormat="1" ht="12">
      <c r="B60" s="235"/>
      <c r="C60" s="202">
        <f>IFERROR(IF(ISNUMBER(H60),IF(ISNUMBER(#REF!),#REF!+1,IF(ISNUMBER(H59),C59+1,C58+1)),""),"")</f>
        <v>24</v>
      </c>
      <c r="D60" s="202"/>
      <c r="E60" s="203"/>
      <c r="F60" s="109" t="s">
        <v>424</v>
      </c>
      <c r="G60" s="205" t="s">
        <v>39</v>
      </c>
      <c r="H60" s="230">
        <v>2</v>
      </c>
      <c r="I60" s="209">
        <v>0</v>
      </c>
      <c r="J60" s="206">
        <f>ROUND(I60*H60,2)</f>
        <v>0</v>
      </c>
      <c r="K60" s="204"/>
      <c r="L60" s="215"/>
    </row>
    <row r="61" spans="2:12" s="104" customFormat="1" ht="12">
      <c r="B61" s="235"/>
      <c r="C61" s="202">
        <f>IFERROR(IF(ISNUMBER(H61),IF(ISNUMBER(#REF!),#REF!+1,IF(ISNUMBER(H60),C60+1,C59+1)),""),"")</f>
        <v>25</v>
      </c>
      <c r="D61" s="202"/>
      <c r="E61" s="203"/>
      <c r="F61" s="109" t="s">
        <v>425</v>
      </c>
      <c r="G61" s="205" t="s">
        <v>44</v>
      </c>
      <c r="H61" s="230">
        <v>2</v>
      </c>
      <c r="I61" s="209">
        <v>0</v>
      </c>
      <c r="J61" s="206">
        <f>ROUND(I61*H61,2)</f>
        <v>0</v>
      </c>
      <c r="K61" s="204"/>
      <c r="L61" s="215"/>
    </row>
    <row r="62" spans="2:12" s="104" customFormat="1" ht="22.5">
      <c r="B62" s="235"/>
      <c r="C62" s="202" t="str">
        <f>IFERROR(IF(ISNUMBER(H62),IF(ISNUMBER(#REF!),#REF!+1,IF(ISNUMBER(H61),C61+1,C60+1)),""),"")</f>
        <v/>
      </c>
      <c r="D62" s="202"/>
      <c r="E62" s="203"/>
      <c r="F62" s="238" t="s">
        <v>426</v>
      </c>
      <c r="G62" s="205"/>
      <c r="H62" s="230"/>
      <c r="I62" s="206"/>
      <c r="J62" s="206"/>
      <c r="K62" s="204"/>
      <c r="L62" s="215"/>
    </row>
    <row r="63" spans="2:12" s="104" customFormat="1" ht="24">
      <c r="B63" s="235"/>
      <c r="C63" s="202">
        <f>IFERROR(IF(ISNUMBER(H63),IF(ISNUMBER(#REF!),#REF!+1,IF(ISNUMBER(H62),C62+1,C61+1)),""),"")</f>
        <v>26</v>
      </c>
      <c r="D63" s="202"/>
      <c r="E63" s="203"/>
      <c r="F63" s="109" t="s">
        <v>427</v>
      </c>
      <c r="G63" s="205" t="s">
        <v>39</v>
      </c>
      <c r="H63" s="230">
        <f>H51</f>
        <v>16</v>
      </c>
      <c r="I63" s="209">
        <v>0</v>
      </c>
      <c r="J63" s="206">
        <f>ROUND(I63*H63,2)</f>
        <v>0</v>
      </c>
      <c r="K63" s="204"/>
      <c r="L63" s="215"/>
    </row>
    <row r="64" spans="2:12" s="104" customFormat="1" ht="12">
      <c r="B64" s="235"/>
      <c r="C64" s="202">
        <f>IFERROR(IF(ISNUMBER(H64),IF(ISNUMBER(#REF!),#REF!+1,IF(ISNUMBER(H63),C63+1,C62+1)),""),"")</f>
        <v>27</v>
      </c>
      <c r="D64" s="202"/>
      <c r="E64" s="203"/>
      <c r="F64" s="109" t="s">
        <v>428</v>
      </c>
      <c r="G64" s="205" t="s">
        <v>39</v>
      </c>
      <c r="H64" s="230">
        <f>H54</f>
        <v>32</v>
      </c>
      <c r="I64" s="209">
        <v>0</v>
      </c>
      <c r="J64" s="206">
        <f>ROUND(I64*H64,2)</f>
        <v>0</v>
      </c>
      <c r="K64" s="204"/>
      <c r="L64" s="215"/>
    </row>
    <row r="65" spans="1:12" s="197" customFormat="1" ht="24">
      <c r="B65" s="236"/>
      <c r="C65" s="202">
        <f>IFERROR(IF(ISNUMBER(H65),IF(ISNUMBER(#REF!),#REF!+1,IF(ISNUMBER(H64),C64+1,C63+1)),""),"")</f>
        <v>28</v>
      </c>
      <c r="D65" s="202"/>
      <c r="E65" s="203"/>
      <c r="F65" s="109" t="s">
        <v>429</v>
      </c>
      <c r="G65" s="205" t="s">
        <v>39</v>
      </c>
      <c r="H65" s="230">
        <f>H64</f>
        <v>32</v>
      </c>
      <c r="I65" s="209">
        <v>0</v>
      </c>
      <c r="J65" s="206">
        <f>ROUND(I65*H65,2)</f>
        <v>0</v>
      </c>
      <c r="K65" s="204"/>
      <c r="L65" s="237"/>
    </row>
    <row r="66" spans="1:12" s="197" customFormat="1" ht="12">
      <c r="B66" s="236"/>
      <c r="C66" s="202">
        <f>IFERROR(IF(ISNUMBER(H66),IF(ISNUMBER(#REF!),#REF!+1,IF(ISNUMBER(H65),C65+1,C64+1)),""),"")</f>
        <v>29</v>
      </c>
      <c r="D66" s="202"/>
      <c r="E66" s="203"/>
      <c r="F66" s="109" t="s">
        <v>430</v>
      </c>
      <c r="G66" s="205" t="s">
        <v>44</v>
      </c>
      <c r="H66" s="230">
        <v>2</v>
      </c>
      <c r="I66" s="209">
        <v>0</v>
      </c>
      <c r="J66" s="206">
        <f>ROUND(I66*H66,2)</f>
        <v>0</v>
      </c>
      <c r="K66" s="204"/>
      <c r="L66" s="237"/>
    </row>
    <row r="67" spans="1:12" s="224" customFormat="1" ht="22.9" customHeight="1">
      <c r="B67" s="233"/>
      <c r="C67" s="202">
        <v>31</v>
      </c>
      <c r="D67" s="202"/>
      <c r="E67" s="203"/>
      <c r="F67" s="109" t="s">
        <v>431</v>
      </c>
      <c r="G67" s="205" t="s">
        <v>39</v>
      </c>
      <c r="H67" s="230">
        <v>4</v>
      </c>
      <c r="I67" s="209">
        <v>0</v>
      </c>
      <c r="J67" s="206">
        <f>ROUND(I67*H67,2)</f>
        <v>0</v>
      </c>
      <c r="K67" s="204"/>
      <c r="L67" s="229"/>
    </row>
    <row r="68" spans="1:12" s="104" customFormat="1" ht="33.75">
      <c r="B68" s="235"/>
      <c r="C68" s="202" t="str">
        <f>IFERROR(IF(ISNUMBER(H68),IF(ISNUMBER(#REF!),#REF!+1,IF(ISNUMBER(H67),C67+1,#REF!+1)),""),"")</f>
        <v/>
      </c>
      <c r="D68" s="202"/>
      <c r="E68" s="203"/>
      <c r="F68" s="200" t="s">
        <v>432</v>
      </c>
      <c r="G68" s="205"/>
      <c r="H68" s="230"/>
      <c r="I68" s="206"/>
      <c r="J68" s="206"/>
      <c r="K68" s="204"/>
      <c r="L68" s="215"/>
    </row>
    <row r="69" spans="1:12" s="197" customFormat="1" ht="48">
      <c r="B69" s="236"/>
      <c r="C69" s="202">
        <f>IFERROR(IF(ISNUMBER(H69),IF(ISNUMBER(#REF!),#REF!+1,IF(ISNUMBER(H68),C68+1,C67+1)),""),"")</f>
        <v>32</v>
      </c>
      <c r="D69" s="202"/>
      <c r="E69" s="203"/>
      <c r="F69" s="109" t="s">
        <v>433</v>
      </c>
      <c r="G69" s="205" t="s">
        <v>44</v>
      </c>
      <c r="H69" s="230">
        <v>2</v>
      </c>
      <c r="I69" s="209">
        <v>0</v>
      </c>
      <c r="J69" s="206">
        <f>ROUND(I69*H69,2)</f>
        <v>0</v>
      </c>
      <c r="K69" s="204"/>
      <c r="L69" s="237"/>
    </row>
    <row r="70" spans="1:12" s="197" customFormat="1" ht="24">
      <c r="B70" s="236"/>
      <c r="C70" s="202">
        <f>IFERROR(IF(ISNUMBER(H70),IF(ISNUMBER(#REF!),#REF!+1,IF(ISNUMBER(#REF!),#REF!+1,C69+1)),""),"")</f>
        <v>33</v>
      </c>
      <c r="D70" s="202"/>
      <c r="E70" s="203"/>
      <c r="F70" s="109" t="s">
        <v>434</v>
      </c>
      <c r="G70" s="205" t="s">
        <v>404</v>
      </c>
      <c r="H70" s="230">
        <v>8</v>
      </c>
      <c r="I70" s="209">
        <v>0</v>
      </c>
      <c r="J70" s="206">
        <f>ROUND(I70*H70,2)</f>
        <v>0</v>
      </c>
      <c r="K70" s="204"/>
      <c r="L70" s="237"/>
    </row>
    <row r="71" spans="1:12" s="197" customFormat="1" ht="12">
      <c r="B71" s="236"/>
      <c r="C71" s="202">
        <f>IFERROR(IF(ISNUMBER(H71),IF(ISNUMBER(#REF!),#REF!+1,IF(ISNUMBER(H70),C70+1,#REF!+1)),""),"")</f>
        <v>34</v>
      </c>
      <c r="D71" s="202"/>
      <c r="E71" s="203"/>
      <c r="F71" s="109" t="s">
        <v>435</v>
      </c>
      <c r="G71" s="205" t="s">
        <v>44</v>
      </c>
      <c r="H71" s="230">
        <v>1</v>
      </c>
      <c r="I71" s="209">
        <v>0</v>
      </c>
      <c r="J71" s="206">
        <f>ROUND(I71*H71,2)</f>
        <v>0</v>
      </c>
      <c r="K71" s="204"/>
      <c r="L71" s="237"/>
    </row>
    <row r="72" spans="1:12" s="197" customFormat="1" ht="12">
      <c r="B72" s="236"/>
      <c r="C72" s="202">
        <f>IFERROR(IF(ISNUMBER(H72),IF(ISNUMBER(#REF!),#REF!+1,IF(ISNUMBER(H71),C71+1,C70+1)),""),"")</f>
        <v>35</v>
      </c>
      <c r="D72" s="202"/>
      <c r="E72" s="203"/>
      <c r="F72" s="109" t="s">
        <v>400</v>
      </c>
      <c r="G72" s="205" t="s">
        <v>218</v>
      </c>
      <c r="H72" s="230">
        <v>1</v>
      </c>
      <c r="I72" s="209">
        <v>0</v>
      </c>
      <c r="J72" s="206">
        <f>ROUND(I72*H72,2)</f>
        <v>0</v>
      </c>
      <c r="K72" s="204"/>
      <c r="L72" s="237"/>
    </row>
    <row r="73" spans="1:12" s="197" customFormat="1" ht="15">
      <c r="B73" s="236"/>
      <c r="C73" s="239"/>
      <c r="D73" s="240"/>
      <c r="E73" s="239"/>
      <c r="F73" s="227" t="s">
        <v>436</v>
      </c>
      <c r="G73" s="241"/>
      <c r="H73" s="242"/>
      <c r="I73" s="243"/>
      <c r="J73" s="243"/>
      <c r="K73" s="244"/>
      <c r="L73" s="237"/>
    </row>
    <row r="74" spans="1:12" s="104" customFormat="1" ht="48">
      <c r="A74" s="224"/>
      <c r="B74" s="233"/>
      <c r="C74" s="202">
        <f>IFERROR(IF(ISNUMBER(H74),IF(ISNUMBER(#REF!),#REF!+1,IF(ISNUMBER(H73),C73+1,C72+1)),""),"")</f>
        <v>36</v>
      </c>
      <c r="D74" s="202"/>
      <c r="E74" s="203"/>
      <c r="F74" s="204" t="s">
        <v>437</v>
      </c>
      <c r="G74" s="205" t="s">
        <v>44</v>
      </c>
      <c r="H74" s="230">
        <v>1</v>
      </c>
      <c r="I74" s="209">
        <v>0</v>
      </c>
      <c r="J74" s="206">
        <f>ROUND(I74*H74,2)</f>
        <v>0</v>
      </c>
      <c r="K74" s="204"/>
      <c r="L74" s="215"/>
    </row>
    <row r="75" spans="1:12" s="104" customFormat="1" ht="45">
      <c r="A75" s="224"/>
      <c r="B75" s="233"/>
      <c r="C75" s="202" t="str">
        <f>IFERROR(IF(ISNUMBER(H75),IF(ISNUMBER(#REF!),#REF!+1,IF(ISNUMBER(H74),C74+1,C73+1)),""),"")</f>
        <v/>
      </c>
      <c r="D75" s="202"/>
      <c r="E75" s="203"/>
      <c r="F75" s="200" t="s">
        <v>438</v>
      </c>
      <c r="G75" s="205"/>
      <c r="H75" s="230"/>
      <c r="I75" s="206"/>
      <c r="J75" s="206"/>
      <c r="K75" s="204"/>
      <c r="L75" s="215"/>
    </row>
    <row r="76" spans="1:12" s="104" customFormat="1" ht="12">
      <c r="A76" s="224"/>
      <c r="B76" s="233"/>
      <c r="C76" s="202">
        <f>IFERROR(IF(ISNUMBER(H76),IF(ISNUMBER(#REF!),#REF!+1,IF(ISNUMBER(H75),C75+1,C74+1)),""),"")</f>
        <v>37</v>
      </c>
      <c r="D76" s="202"/>
      <c r="E76" s="203"/>
      <c r="F76" s="204" t="s">
        <v>439</v>
      </c>
      <c r="G76" s="205" t="s">
        <v>44</v>
      </c>
      <c r="H76" s="230">
        <v>1</v>
      </c>
      <c r="I76" s="209">
        <v>0</v>
      </c>
      <c r="J76" s="206">
        <f>ROUND(I76*H76,2)</f>
        <v>0</v>
      </c>
      <c r="K76" s="204"/>
      <c r="L76" s="215"/>
    </row>
    <row r="77" spans="1:12" s="104" customFormat="1" ht="22.5">
      <c r="A77" s="224"/>
      <c r="B77" s="233"/>
      <c r="C77" s="202" t="str">
        <f>IFERROR(IF(ISNUMBER(H77),IF(ISNUMBER(#REF!),#REF!+1,IF(ISNUMBER(H76),C76+1,C75+1)),""),"")</f>
        <v/>
      </c>
      <c r="D77" s="202"/>
      <c r="E77" s="203"/>
      <c r="F77" s="200" t="s">
        <v>440</v>
      </c>
      <c r="G77" s="205"/>
      <c r="H77" s="230"/>
      <c r="I77" s="206"/>
      <c r="J77" s="206"/>
      <c r="K77" s="204"/>
      <c r="L77" s="215"/>
    </row>
    <row r="78" spans="1:12" s="104" customFormat="1" ht="12">
      <c r="A78" s="224"/>
      <c r="B78" s="233"/>
      <c r="C78" s="202">
        <f>IFERROR(IF(ISNUMBER(H78),IF(ISNUMBER(#REF!),#REF!+1,IF(ISNUMBER(H77),C77+1,C76+1)),""),"")</f>
        <v>38</v>
      </c>
      <c r="D78" s="202"/>
      <c r="E78" s="203"/>
      <c r="F78" s="204" t="s">
        <v>441</v>
      </c>
      <c r="G78" s="205" t="s">
        <v>44</v>
      </c>
      <c r="H78" s="230">
        <v>1</v>
      </c>
      <c r="I78" s="209">
        <v>0</v>
      </c>
      <c r="J78" s="206">
        <f t="shared" ref="J78:J84" si="4">ROUND(I78*H78,2)</f>
        <v>0</v>
      </c>
      <c r="K78" s="204"/>
      <c r="L78" s="215"/>
    </row>
    <row r="79" spans="1:12" s="104" customFormat="1" ht="24">
      <c r="B79" s="245"/>
      <c r="C79" s="202">
        <f>IFERROR(IF(ISNUMBER(H79),IF(ISNUMBER(#REF!),#REF!+1,IF(ISNUMBER(H78),C78+1,C77+1)),""),"")</f>
        <v>39</v>
      </c>
      <c r="D79" s="202"/>
      <c r="E79" s="203"/>
      <c r="F79" s="203" t="s">
        <v>442</v>
      </c>
      <c r="G79" s="205" t="s">
        <v>39</v>
      </c>
      <c r="H79" s="230">
        <f>MROUND((4.5+3+5+13)*1.1,0.5)</f>
        <v>28</v>
      </c>
      <c r="I79" s="209">
        <v>0</v>
      </c>
      <c r="J79" s="206">
        <f t="shared" si="4"/>
        <v>0</v>
      </c>
      <c r="K79" s="204"/>
      <c r="L79" s="215"/>
    </row>
    <row r="80" spans="1:12" s="104" customFormat="1" ht="12">
      <c r="B80" s="245"/>
      <c r="C80" s="202">
        <f>IFERROR(IF(ISNUMBER(H80),IF(ISNUMBER(#REF!),#REF!+1,IF(ISNUMBER(H79),C79+1,C78+1)),""),"")</f>
        <v>40</v>
      </c>
      <c r="D80" s="202"/>
      <c r="E80" s="203"/>
      <c r="F80" s="207" t="s">
        <v>443</v>
      </c>
      <c r="G80" s="246" t="s">
        <v>39</v>
      </c>
      <c r="H80" s="247">
        <f>H79</f>
        <v>28</v>
      </c>
      <c r="I80" s="209">
        <v>0</v>
      </c>
      <c r="J80" s="206">
        <f t="shared" si="4"/>
        <v>0</v>
      </c>
      <c r="K80" s="204"/>
      <c r="L80" s="215"/>
    </row>
    <row r="81" spans="2:12" s="104" customFormat="1" ht="24">
      <c r="B81" s="245"/>
      <c r="C81" s="202">
        <f>IFERROR(IF(ISNUMBER(H81),IF(ISNUMBER(#REF!),#REF!+1,IF(ISNUMBER(H80),C80+1,C79+1)),""),"")</f>
        <v>41</v>
      </c>
      <c r="D81" s="202"/>
      <c r="E81" s="203"/>
      <c r="F81" s="207" t="s">
        <v>444</v>
      </c>
      <c r="G81" s="246" t="s">
        <v>39</v>
      </c>
      <c r="H81" s="247">
        <f>MROUND((4.5+3)*1.1,0.5)</f>
        <v>8.5</v>
      </c>
      <c r="I81" s="209">
        <v>0</v>
      </c>
      <c r="J81" s="206">
        <f t="shared" si="4"/>
        <v>0</v>
      </c>
      <c r="K81" s="204"/>
      <c r="L81" s="215"/>
    </row>
    <row r="82" spans="2:12" s="104" customFormat="1" ht="12">
      <c r="B82" s="245"/>
      <c r="C82" s="202">
        <f>IFERROR(IF(ISNUMBER(H82),IF(ISNUMBER(#REF!),#REF!+1,IF(ISNUMBER(H81),C81+1,C80+1)),""),"")</f>
        <v>42</v>
      </c>
      <c r="D82" s="202"/>
      <c r="E82" s="203"/>
      <c r="F82" s="207" t="s">
        <v>445</v>
      </c>
      <c r="G82" s="246" t="s">
        <v>39</v>
      </c>
      <c r="H82" s="247">
        <f>H81</f>
        <v>8.5</v>
      </c>
      <c r="I82" s="209">
        <v>0</v>
      </c>
      <c r="J82" s="206">
        <f t="shared" si="4"/>
        <v>0</v>
      </c>
      <c r="K82" s="204"/>
      <c r="L82" s="215"/>
    </row>
    <row r="83" spans="2:12" s="104" customFormat="1" ht="36">
      <c r="B83" s="245"/>
      <c r="C83" s="202">
        <f>IFERROR(IF(ISNUMBER(H83),IF(ISNUMBER(#REF!),#REF!+1,IF(ISNUMBER(H82),C82+1,C81+1)),""),"")</f>
        <v>43</v>
      </c>
      <c r="D83" s="202"/>
      <c r="E83" s="203"/>
      <c r="F83" s="207" t="s">
        <v>446</v>
      </c>
      <c r="G83" s="246" t="s">
        <v>44</v>
      </c>
      <c r="H83" s="247">
        <v>1</v>
      </c>
      <c r="I83" s="209">
        <v>0</v>
      </c>
      <c r="J83" s="206">
        <f t="shared" si="4"/>
        <v>0</v>
      </c>
      <c r="K83" s="204"/>
      <c r="L83" s="215"/>
    </row>
    <row r="84" spans="2:12" s="104" customFormat="1" ht="14.25" customHeight="1">
      <c r="B84" s="245"/>
      <c r="C84" s="202">
        <f>IFERROR(IF(ISNUMBER(H84),IF(ISNUMBER(#REF!),#REF!+1,IF(ISNUMBER(H83),C83+1,C82+1)),""),"")</f>
        <v>44</v>
      </c>
      <c r="D84" s="202"/>
      <c r="E84" s="203"/>
      <c r="F84" s="248" t="s">
        <v>447</v>
      </c>
      <c r="G84" s="246" t="s">
        <v>44</v>
      </c>
      <c r="H84" s="247">
        <v>1</v>
      </c>
      <c r="I84" s="209">
        <v>0</v>
      </c>
      <c r="J84" s="206">
        <f t="shared" si="4"/>
        <v>0</v>
      </c>
      <c r="K84" s="204"/>
      <c r="L84" s="215"/>
    </row>
    <row r="85" spans="2:12" s="104" customFormat="1" ht="22.5">
      <c r="B85" s="245"/>
      <c r="C85" s="202" t="str">
        <f>IFERROR(IF(ISNUMBER(H85),IF(ISNUMBER(#REF!),#REF!+1,IF(ISNUMBER(H84),C84+1,C83+1)),""),"")</f>
        <v/>
      </c>
      <c r="D85" s="202"/>
      <c r="E85" s="203"/>
      <c r="F85" s="200" t="s">
        <v>448</v>
      </c>
      <c r="G85" s="246"/>
      <c r="H85" s="247"/>
      <c r="I85" s="206"/>
      <c r="J85" s="206"/>
      <c r="K85" s="204"/>
      <c r="L85" s="215"/>
    </row>
    <row r="86" spans="2:12" s="104" customFormat="1" ht="24">
      <c r="B86" s="245"/>
      <c r="C86" s="202">
        <f>IFERROR(IF(ISNUMBER(H86),IF(ISNUMBER(#REF!),#REF!+1,IF(ISNUMBER(H85),C85+1,C84+1)),""),"")</f>
        <v>45</v>
      </c>
      <c r="D86" s="202"/>
      <c r="E86" s="203"/>
      <c r="F86" s="207" t="s">
        <v>449</v>
      </c>
      <c r="G86" s="246" t="s">
        <v>44</v>
      </c>
      <c r="H86" s="247">
        <v>1</v>
      </c>
      <c r="I86" s="209">
        <v>0</v>
      </c>
      <c r="J86" s="206">
        <f>ROUND(I86*H86,2)</f>
        <v>0</v>
      </c>
      <c r="K86" s="204"/>
      <c r="L86" s="215"/>
    </row>
    <row r="87" spans="2:12" s="104" customFormat="1" ht="12">
      <c r="B87" s="245"/>
      <c r="C87" s="202">
        <f>IFERROR(IF(ISNUMBER(H87),IF(ISNUMBER(#REF!),#REF!+1,IF(ISNUMBER(H86),C86+1,C85+1)),""),"")</f>
        <v>46</v>
      </c>
      <c r="D87" s="202"/>
      <c r="E87" s="203"/>
      <c r="F87" s="207" t="s">
        <v>450</v>
      </c>
      <c r="G87" s="246" t="s">
        <v>44</v>
      </c>
      <c r="H87" s="247">
        <v>1</v>
      </c>
      <c r="I87" s="209">
        <v>0</v>
      </c>
      <c r="J87" s="206">
        <f>ROUND(I87*H87,2)</f>
        <v>0</v>
      </c>
      <c r="K87" s="204"/>
      <c r="L87" s="215"/>
    </row>
    <row r="88" spans="2:12" s="104" customFormat="1" ht="24">
      <c r="B88" s="245"/>
      <c r="C88" s="202">
        <f>IFERROR(IF(ISNUMBER(H88),IF(ISNUMBER(#REF!),#REF!+1,IF(ISNUMBER(H87),C87+1,C86+1)),""),"")</f>
        <v>47</v>
      </c>
      <c r="D88" s="202"/>
      <c r="E88" s="203"/>
      <c r="F88" s="207" t="s">
        <v>451</v>
      </c>
      <c r="G88" s="246" t="s">
        <v>44</v>
      </c>
      <c r="H88" s="247">
        <v>1</v>
      </c>
      <c r="I88" s="209">
        <v>0</v>
      </c>
      <c r="J88" s="206">
        <f>ROUND(I88*H88,2)</f>
        <v>0</v>
      </c>
      <c r="K88" s="204"/>
      <c r="L88" s="215"/>
    </row>
    <row r="89" spans="2:12" s="104" customFormat="1" ht="24">
      <c r="B89" s="245"/>
      <c r="C89" s="202">
        <f>IFERROR(IF(ISNUMBER(H89),IF(ISNUMBER(#REF!),#REF!+1,IF(ISNUMBER(H88),C88+1,C87+1)),""),"")</f>
        <v>48</v>
      </c>
      <c r="D89" s="202"/>
      <c r="E89" s="203"/>
      <c r="F89" s="248" t="s">
        <v>452</v>
      </c>
      <c r="G89" s="246" t="s">
        <v>44</v>
      </c>
      <c r="H89" s="247">
        <v>1</v>
      </c>
      <c r="I89" s="209">
        <v>0</v>
      </c>
      <c r="J89" s="206">
        <f>ROUND(I89*H89,2)</f>
        <v>0</v>
      </c>
      <c r="K89" s="204"/>
      <c r="L89" s="215"/>
    </row>
    <row r="90" spans="2:12" s="104" customFormat="1" ht="22.5">
      <c r="B90" s="245"/>
      <c r="C90" s="202" t="str">
        <f>IFERROR(IF(ISNUMBER(H90),IF(ISNUMBER(#REF!),#REF!+1,IF(ISNUMBER(H89),C89+1,C88+1)),""),"")</f>
        <v/>
      </c>
      <c r="D90" s="202"/>
      <c r="E90" s="203"/>
      <c r="F90" s="200" t="s">
        <v>453</v>
      </c>
      <c r="G90" s="246"/>
      <c r="H90" s="247"/>
      <c r="I90" s="206"/>
      <c r="J90" s="206"/>
      <c r="K90" s="204"/>
      <c r="L90" s="215"/>
    </row>
    <row r="91" spans="2:12" s="104" customFormat="1" ht="12">
      <c r="B91" s="245"/>
      <c r="C91" s="202">
        <f>IFERROR(IF(ISNUMBER(H91),IF(ISNUMBER(#REF!),#REF!+1,IF(ISNUMBER(H90),C90+1,C89+1)),""),"")</f>
        <v>49</v>
      </c>
      <c r="D91" s="202"/>
      <c r="E91" s="203"/>
      <c r="F91" s="207" t="s">
        <v>454</v>
      </c>
      <c r="G91" s="246" t="s">
        <v>44</v>
      </c>
      <c r="H91" s="247">
        <v>1</v>
      </c>
      <c r="I91" s="209">
        <v>0</v>
      </c>
      <c r="J91" s="206">
        <f>ROUND(I91*H91,2)</f>
        <v>0</v>
      </c>
      <c r="K91" s="204"/>
      <c r="L91" s="215"/>
    </row>
    <row r="92" spans="2:12" s="104" customFormat="1" ht="37.5">
      <c r="B92" s="245"/>
      <c r="C92" s="202">
        <f>IFERROR(IF(ISNUMBER(H92),IF(ISNUMBER(#REF!),#REF!+1,IF(ISNUMBER(H91),C91+1,C90+1)),""),"")</f>
        <v>50</v>
      </c>
      <c r="D92" s="202"/>
      <c r="E92" s="203"/>
      <c r="F92" s="207" t="s">
        <v>455</v>
      </c>
      <c r="G92" s="246" t="s">
        <v>44</v>
      </c>
      <c r="H92" s="247">
        <v>1</v>
      </c>
      <c r="I92" s="209">
        <v>0</v>
      </c>
      <c r="J92" s="206">
        <f>ROUND(I92*H92,2)</f>
        <v>0</v>
      </c>
      <c r="K92" s="204"/>
      <c r="L92" s="215"/>
    </row>
    <row r="93" spans="2:12" s="104" customFormat="1" ht="12">
      <c r="B93" s="245"/>
      <c r="C93" s="202">
        <f>IFERROR(IF(ISNUMBER(H93),IF(ISNUMBER(#REF!),#REF!+1,IF(ISNUMBER(H92),C92+1,C91+1)),""),"")</f>
        <v>51</v>
      </c>
      <c r="D93" s="202"/>
      <c r="E93" s="203"/>
      <c r="F93" s="207" t="s">
        <v>456</v>
      </c>
      <c r="G93" s="246" t="s">
        <v>44</v>
      </c>
      <c r="H93" s="247">
        <v>2</v>
      </c>
      <c r="I93" s="209">
        <v>0</v>
      </c>
      <c r="J93" s="206">
        <f>ROUND(I93*H93,2)</f>
        <v>0</v>
      </c>
      <c r="K93" s="204"/>
      <c r="L93" s="215"/>
    </row>
    <row r="94" spans="2:12" s="104" customFormat="1" ht="36">
      <c r="B94" s="245"/>
      <c r="C94" s="202">
        <f>IFERROR(IF(ISNUMBER(H94),IF(ISNUMBER(#REF!),#REF!+1,IF(ISNUMBER(H93),C93+1,C92+1)),""),"")</f>
        <v>52</v>
      </c>
      <c r="D94" s="202"/>
      <c r="E94" s="203"/>
      <c r="F94" s="207" t="s">
        <v>457</v>
      </c>
      <c r="G94" s="246" t="s">
        <v>44</v>
      </c>
      <c r="H94" s="247">
        <v>2</v>
      </c>
      <c r="I94" s="209">
        <v>0</v>
      </c>
      <c r="J94" s="206">
        <f>ROUND(I94*H94,2)</f>
        <v>0</v>
      </c>
      <c r="K94" s="204"/>
      <c r="L94" s="215"/>
    </row>
    <row r="95" spans="2:12" s="104" customFormat="1" ht="12">
      <c r="B95" s="245"/>
      <c r="C95" s="202">
        <f>IFERROR(IF(ISNUMBER(H95),IF(ISNUMBER(#REF!),#REF!+1,IF(ISNUMBER(H94),C94+1,C92+1)),""),"")</f>
        <v>53</v>
      </c>
      <c r="D95" s="202"/>
      <c r="E95" s="203"/>
      <c r="F95" s="248" t="s">
        <v>458</v>
      </c>
      <c r="G95" s="246" t="s">
        <v>44</v>
      </c>
      <c r="H95" s="247">
        <v>2</v>
      </c>
      <c r="I95" s="209">
        <v>0</v>
      </c>
      <c r="J95" s="206">
        <f>ROUND(I95*H95,2)</f>
        <v>0</v>
      </c>
      <c r="K95" s="204"/>
      <c r="L95" s="215"/>
    </row>
    <row r="96" spans="2:12" s="104" customFormat="1" ht="22.5">
      <c r="B96" s="245"/>
      <c r="C96" s="202" t="str">
        <f>IFERROR(IF(ISNUMBER(H96),IF(ISNUMBER(#REF!),#REF!+1,IF(ISNUMBER(H95),C95+1,C94+1)),""),"")</f>
        <v/>
      </c>
      <c r="D96" s="202"/>
      <c r="E96" s="203"/>
      <c r="F96" s="200" t="s">
        <v>459</v>
      </c>
      <c r="G96" s="246"/>
      <c r="H96" s="247"/>
      <c r="I96" s="206"/>
      <c r="J96" s="206"/>
      <c r="K96" s="204"/>
      <c r="L96" s="215"/>
    </row>
    <row r="97" spans="1:12" s="104" customFormat="1" ht="36">
      <c r="B97" s="245"/>
      <c r="C97" s="202">
        <f>IFERROR(IF(ISNUMBER(H97),IF(ISNUMBER(#REF!),#REF!+1,IF(ISNUMBER(H96),C96+1,C95+1)),""),"")</f>
        <v>54</v>
      </c>
      <c r="D97" s="202"/>
      <c r="E97" s="203"/>
      <c r="F97" s="207" t="s">
        <v>460</v>
      </c>
      <c r="G97" s="246" t="s">
        <v>44</v>
      </c>
      <c r="H97" s="247">
        <v>2</v>
      </c>
      <c r="I97" s="209">
        <v>0</v>
      </c>
      <c r="J97" s="206">
        <f>ROUND(I97*H97,2)</f>
        <v>0</v>
      </c>
      <c r="K97" s="204"/>
      <c r="L97" s="215"/>
    </row>
    <row r="98" spans="1:12" s="104" customFormat="1" ht="12">
      <c r="B98" s="245"/>
      <c r="C98" s="202">
        <f>IFERROR(IF(ISNUMBER(H98),IF(ISNUMBER(#REF!),#REF!+1,IF(ISNUMBER(H97),C97+1,C96+1)),""),"")</f>
        <v>55</v>
      </c>
      <c r="D98" s="202"/>
      <c r="E98" s="203"/>
      <c r="F98" s="248" t="s">
        <v>458</v>
      </c>
      <c r="G98" s="246" t="s">
        <v>44</v>
      </c>
      <c r="H98" s="247">
        <v>2</v>
      </c>
      <c r="I98" s="209">
        <v>0</v>
      </c>
      <c r="J98" s="206">
        <f>ROUND(I98*H98,2)</f>
        <v>0</v>
      </c>
      <c r="K98" s="204"/>
      <c r="L98" s="215"/>
    </row>
    <row r="99" spans="1:12" s="104" customFormat="1" ht="22.5">
      <c r="B99" s="245"/>
      <c r="C99" s="202" t="str">
        <f>IFERROR(IF(ISNUMBER(H99),IF(ISNUMBER(#REF!),#REF!+1,IF(ISNUMBER(H98),C98+1,C97+1)),""),"")</f>
        <v/>
      </c>
      <c r="D99" s="202"/>
      <c r="E99" s="210"/>
      <c r="F99" s="249" t="s">
        <v>459</v>
      </c>
      <c r="G99" s="250"/>
      <c r="H99" s="247"/>
      <c r="I99" s="206"/>
      <c r="J99" s="206"/>
      <c r="K99" s="204"/>
      <c r="L99" s="215"/>
    </row>
    <row r="100" spans="1:12" s="104" customFormat="1" ht="36">
      <c r="B100" s="245"/>
      <c r="C100" s="415">
        <f>IFERROR(IF(ISNUMBER(H100),IF(ISNUMBER(#REF!),#REF!+1,IF(ISNUMBER(H99),C99+1,C98+1)),""),"")</f>
        <v>56</v>
      </c>
      <c r="D100" s="415"/>
      <c r="E100" s="420"/>
      <c r="F100" s="421" t="s">
        <v>718</v>
      </c>
      <c r="G100" s="422" t="s">
        <v>44</v>
      </c>
      <c r="H100" s="423">
        <v>8</v>
      </c>
      <c r="I100" s="209"/>
      <c r="J100" s="206">
        <f>ROUND(I100*H100,2)</f>
        <v>0</v>
      </c>
      <c r="K100" s="204"/>
      <c r="L100" s="215"/>
    </row>
    <row r="101" spans="1:12" s="104" customFormat="1" ht="56.25">
      <c r="B101" s="245"/>
      <c r="C101" s="415"/>
      <c r="D101" s="415"/>
      <c r="E101" s="420"/>
      <c r="F101" s="424" t="s">
        <v>719</v>
      </c>
      <c r="G101" s="422"/>
      <c r="H101" s="423"/>
      <c r="I101" s="206"/>
      <c r="J101" s="206"/>
      <c r="K101" s="204"/>
      <c r="L101" s="215"/>
    </row>
    <row r="102" spans="1:12" s="104" customFormat="1" ht="24">
      <c r="B102" s="245"/>
      <c r="C102" s="415">
        <f>IFERROR(IF(ISNUMBER(H102),IF(ISNUMBER(#REF!),#REF!+1,IF(ISNUMBER(H101),C101+1,C100+1)),""),"")</f>
        <v>57</v>
      </c>
      <c r="D102" s="202"/>
      <c r="E102" s="203"/>
      <c r="F102" s="109" t="s">
        <v>434</v>
      </c>
      <c r="G102" s="246" t="s">
        <v>404</v>
      </c>
      <c r="H102" s="247">
        <v>3</v>
      </c>
      <c r="I102" s="209">
        <v>0</v>
      </c>
      <c r="J102" s="206">
        <f>ROUND(I102*H102,2)</f>
        <v>0</v>
      </c>
      <c r="K102" s="204"/>
      <c r="L102" s="215"/>
    </row>
    <row r="103" spans="1:12" s="104" customFormat="1" ht="24">
      <c r="B103" s="245"/>
      <c r="C103" s="202">
        <f>IFERROR(IF(ISNUMBER(H103),IF(ISNUMBER(#REF!),#REF!+1,IF(ISNUMBER(H102),C102+1,C99+1)),""),"")</f>
        <v>58</v>
      </c>
      <c r="D103" s="202"/>
      <c r="E103" s="203"/>
      <c r="F103" s="109" t="s">
        <v>434</v>
      </c>
      <c r="G103" s="205" t="s">
        <v>404</v>
      </c>
      <c r="H103" s="230">
        <v>4</v>
      </c>
      <c r="I103" s="209">
        <v>0</v>
      </c>
      <c r="J103" s="206">
        <f>ROUND(I103*H103,2)</f>
        <v>0</v>
      </c>
      <c r="K103" s="204"/>
      <c r="L103" s="215"/>
    </row>
    <row r="104" spans="1:12" s="104" customFormat="1" ht="12">
      <c r="B104" s="245"/>
      <c r="C104" s="202">
        <f>IFERROR(IF(ISNUMBER(H104),IF(ISNUMBER(#REF!),#REF!+1,IF(ISNUMBER(#REF!),#REF!+1,C103+1)),""),"")</f>
        <v>59</v>
      </c>
      <c r="D104" s="202"/>
      <c r="E104" s="203"/>
      <c r="F104" s="251" t="s">
        <v>435</v>
      </c>
      <c r="G104" s="246" t="s">
        <v>44</v>
      </c>
      <c r="H104" s="247">
        <v>1</v>
      </c>
      <c r="I104" s="209">
        <v>0</v>
      </c>
      <c r="J104" s="206">
        <f>ROUND(I104*H104,2)</f>
        <v>0</v>
      </c>
      <c r="K104" s="204"/>
      <c r="L104" s="215"/>
    </row>
    <row r="105" spans="1:12" s="197" customFormat="1" ht="12">
      <c r="A105" s="104"/>
      <c r="B105" s="233"/>
      <c r="C105" s="202">
        <f>IFERROR(IF(ISNUMBER(H105),IF(ISNUMBER(#REF!),#REF!+1,IF(ISNUMBER(H104),C104+1,#REF!+1)),""),"")</f>
        <v>60</v>
      </c>
      <c r="D105" s="202"/>
      <c r="E105" s="203"/>
      <c r="F105" s="109" t="s">
        <v>400</v>
      </c>
      <c r="G105" s="205" t="s">
        <v>218</v>
      </c>
      <c r="H105" s="230">
        <v>1</v>
      </c>
      <c r="I105" s="209">
        <v>0</v>
      </c>
      <c r="J105" s="206">
        <f>ROUND(I105*H105,2)</f>
        <v>0</v>
      </c>
      <c r="K105" s="204"/>
      <c r="L105" s="252"/>
    </row>
    <row r="106" spans="1:12" s="197" customFormat="1" ht="14.25">
      <c r="A106" s="104"/>
      <c r="B106" s="233"/>
      <c r="C106" s="202" t="str">
        <f>IFERROR(IF(ISNUMBER(H106),IF(ISNUMBER(#REF!),#REF!+1,IF(ISNUMBER(H105),C105+1,C104+1)),""),"")</f>
        <v/>
      </c>
      <c r="D106" s="240"/>
      <c r="E106" s="239"/>
      <c r="F106" s="201" t="s">
        <v>461</v>
      </c>
      <c r="G106" s="241"/>
      <c r="H106" s="242"/>
      <c r="I106" s="243"/>
      <c r="J106" s="206"/>
      <c r="K106" s="244"/>
      <c r="L106" s="252"/>
    </row>
    <row r="107" spans="1:12" s="197" customFormat="1" ht="24">
      <c r="A107" s="104"/>
      <c r="B107" s="233"/>
      <c r="C107" s="202">
        <f>IFERROR(IF(ISNUMBER(H107),IF(ISNUMBER(#REF!),#REF!+1,IF(ISNUMBER(H106),C106+1,C105+1)),""),"")</f>
        <v>61</v>
      </c>
      <c r="D107" s="202"/>
      <c r="E107" s="203"/>
      <c r="F107" s="203" t="s">
        <v>462</v>
      </c>
      <c r="G107" s="205" t="s">
        <v>44</v>
      </c>
      <c r="H107" s="230">
        <v>2</v>
      </c>
      <c r="I107" s="209">
        <v>0</v>
      </c>
      <c r="J107" s="206">
        <f>ROUND(I107*H107,2)</f>
        <v>0</v>
      </c>
      <c r="K107" s="204"/>
      <c r="L107" s="252"/>
    </row>
    <row r="108" spans="1:12" s="197" customFormat="1" ht="12">
      <c r="A108" s="104"/>
      <c r="B108" s="233"/>
      <c r="C108" s="202">
        <f>IFERROR(IF(ISNUMBER(H108),IF(ISNUMBER(#REF!),#REF!+1,IF(ISNUMBER(H107),C107+1,C106+1)),""),"")</f>
        <v>62</v>
      </c>
      <c r="D108" s="202"/>
      <c r="E108" s="203"/>
      <c r="F108" s="203" t="s">
        <v>463</v>
      </c>
      <c r="G108" s="205" t="s">
        <v>44</v>
      </c>
      <c r="H108" s="230">
        <v>2</v>
      </c>
      <c r="I108" s="209">
        <v>0</v>
      </c>
      <c r="J108" s="206">
        <f>ROUND(I108*H108,2)</f>
        <v>0</v>
      </c>
      <c r="K108" s="204"/>
      <c r="L108" s="252"/>
    </row>
    <row r="109" spans="1:12" ht="12">
      <c r="A109" s="104"/>
      <c r="B109" s="253"/>
      <c r="C109" s="254"/>
      <c r="D109" s="254"/>
      <c r="E109" s="254"/>
      <c r="F109" s="254"/>
      <c r="G109" s="254"/>
      <c r="H109" s="254"/>
      <c r="I109" s="254"/>
      <c r="J109" s="254"/>
      <c r="K109" s="255"/>
      <c r="L109" s="256"/>
    </row>
    <row r="110" spans="1:12" ht="12">
      <c r="A110" s="104"/>
      <c r="B110" s="104"/>
      <c r="C110" s="240"/>
      <c r="E110" s="239"/>
      <c r="F110" s="257"/>
      <c r="G110" s="241"/>
      <c r="H110" s="242"/>
    </row>
    <row r="111" spans="1:12" ht="12">
      <c r="A111" s="104"/>
      <c r="B111" s="104"/>
      <c r="C111" s="240"/>
      <c r="E111" s="239"/>
      <c r="F111" s="257"/>
      <c r="G111" s="241"/>
      <c r="H111" s="242"/>
    </row>
    <row r="112" spans="1:12">
      <c r="C112" s="197"/>
    </row>
    <row r="113" spans="3:3">
      <c r="C113" s="197"/>
    </row>
    <row r="114" spans="3:3" ht="12">
      <c r="C114" s="240"/>
    </row>
    <row r="115" spans="3:3" ht="12">
      <c r="C115" s="240"/>
    </row>
    <row r="116" spans="3:3">
      <c r="C116" s="197"/>
    </row>
    <row r="117" spans="3:3">
      <c r="C117" s="197"/>
    </row>
    <row r="118" spans="3:3" ht="12">
      <c r="C118" s="240"/>
    </row>
    <row r="119" spans="3:3" ht="12">
      <c r="C119" s="240"/>
    </row>
    <row r="120" spans="3:3" ht="12">
      <c r="C120" s="240"/>
    </row>
    <row r="121" spans="3:3">
      <c r="C121" s="197"/>
    </row>
    <row r="122" spans="3:3">
      <c r="C122" s="197"/>
    </row>
    <row r="123" spans="3:3" ht="12">
      <c r="C123" s="240"/>
    </row>
    <row r="124" spans="3:3" ht="12">
      <c r="C124" s="240"/>
    </row>
    <row r="125" spans="3:3">
      <c r="C125" s="224"/>
    </row>
    <row r="126" spans="3:3" ht="12">
      <c r="C126" s="240"/>
    </row>
    <row r="127" spans="3:3">
      <c r="C127" s="197"/>
    </row>
    <row r="128" spans="3:3">
      <c r="C128" s="197"/>
    </row>
    <row r="129" spans="3:3" ht="12">
      <c r="C129" s="240"/>
    </row>
    <row r="130" spans="3:3" ht="12">
      <c r="C130" s="240"/>
    </row>
    <row r="131" spans="3:3">
      <c r="C131" s="197"/>
    </row>
    <row r="132" spans="3:3">
      <c r="C132" s="197"/>
    </row>
    <row r="133" spans="3:3" ht="12">
      <c r="C133" s="240"/>
    </row>
    <row r="134" spans="3:3" ht="12">
      <c r="C134" s="240"/>
    </row>
    <row r="135" spans="3:3" ht="12">
      <c r="C135" s="240"/>
    </row>
  </sheetData>
  <autoFilter ref="C19:K105" xr:uid="{00000000-0009-0000-0000-000003000000}"/>
  <mergeCells count="4">
    <mergeCell ref="E6:H7"/>
    <mergeCell ref="E11:H11"/>
    <mergeCell ref="E16:F16"/>
    <mergeCell ref="E17:F17"/>
  </mergeCells>
  <pageMargins left="0.39370078740157483" right="0.39370078740157483" top="0.39370078740157483" bottom="0.39370078740157483" header="0" footer="0"/>
  <pageSetup paperSize="9" scale="64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6776-ED81-4A02-9F4D-623EB46FAE60}">
  <sheetPr>
    <pageSetUpPr fitToPage="1"/>
  </sheetPr>
  <dimension ref="B2:H57"/>
  <sheetViews>
    <sheetView view="pageBreakPreview" zoomScaleNormal="100" zoomScaleSheetLayoutView="100" workbookViewId="0">
      <selection activeCell="F10" sqref="F10"/>
    </sheetView>
  </sheetViews>
  <sheetFormatPr defaultColWidth="9.140625" defaultRowHeight="15.75"/>
  <cols>
    <col min="1" max="1" width="1.85546875" style="260" customWidth="1"/>
    <col min="2" max="2" width="6.42578125" style="258" customWidth="1"/>
    <col min="3" max="3" width="157.7109375" style="260" bestFit="1" customWidth="1"/>
    <col min="4" max="4" width="6.85546875" style="260" customWidth="1"/>
    <col min="5" max="5" width="5.85546875" style="260" customWidth="1"/>
    <col min="6" max="6" width="16.140625" style="261" customWidth="1"/>
    <col min="7" max="7" width="18.42578125" style="261" customWidth="1"/>
    <col min="8" max="8" width="17.85546875" style="261" customWidth="1"/>
    <col min="9" max="9" width="1.85546875" style="260" customWidth="1"/>
    <col min="10" max="256" width="9.140625" style="260"/>
    <col min="257" max="257" width="1.85546875" style="260" customWidth="1"/>
    <col min="258" max="258" width="6.42578125" style="260" customWidth="1"/>
    <col min="259" max="259" width="157.7109375" style="260" bestFit="1" customWidth="1"/>
    <col min="260" max="260" width="6.85546875" style="260" customWidth="1"/>
    <col min="261" max="261" width="5.85546875" style="260" customWidth="1"/>
    <col min="262" max="262" width="16.140625" style="260" customWidth="1"/>
    <col min="263" max="263" width="18.42578125" style="260" customWidth="1"/>
    <col min="264" max="264" width="17.85546875" style="260" customWidth="1"/>
    <col min="265" max="265" width="1.85546875" style="260" customWidth="1"/>
    <col min="266" max="512" width="9.140625" style="260"/>
    <col min="513" max="513" width="1.85546875" style="260" customWidth="1"/>
    <col min="514" max="514" width="6.42578125" style="260" customWidth="1"/>
    <col min="515" max="515" width="157.7109375" style="260" bestFit="1" customWidth="1"/>
    <col min="516" max="516" width="6.85546875" style="260" customWidth="1"/>
    <col min="517" max="517" width="5.85546875" style="260" customWidth="1"/>
    <col min="518" max="518" width="16.140625" style="260" customWidth="1"/>
    <col min="519" max="519" width="18.42578125" style="260" customWidth="1"/>
    <col min="520" max="520" width="17.85546875" style="260" customWidth="1"/>
    <col min="521" max="521" width="1.85546875" style="260" customWidth="1"/>
    <col min="522" max="768" width="9.140625" style="260"/>
    <col min="769" max="769" width="1.85546875" style="260" customWidth="1"/>
    <col min="770" max="770" width="6.42578125" style="260" customWidth="1"/>
    <col min="771" max="771" width="157.7109375" style="260" bestFit="1" customWidth="1"/>
    <col min="772" max="772" width="6.85546875" style="260" customWidth="1"/>
    <col min="773" max="773" width="5.85546875" style="260" customWidth="1"/>
    <col min="774" max="774" width="16.140625" style="260" customWidth="1"/>
    <col min="775" max="775" width="18.42578125" style="260" customWidth="1"/>
    <col min="776" max="776" width="17.85546875" style="260" customWidth="1"/>
    <col min="777" max="777" width="1.85546875" style="260" customWidth="1"/>
    <col min="778" max="1024" width="9.140625" style="260"/>
    <col min="1025" max="1025" width="1.85546875" style="260" customWidth="1"/>
    <col min="1026" max="1026" width="6.42578125" style="260" customWidth="1"/>
    <col min="1027" max="1027" width="157.7109375" style="260" bestFit="1" customWidth="1"/>
    <col min="1028" max="1028" width="6.85546875" style="260" customWidth="1"/>
    <col min="1029" max="1029" width="5.85546875" style="260" customWidth="1"/>
    <col min="1030" max="1030" width="16.140625" style="260" customWidth="1"/>
    <col min="1031" max="1031" width="18.42578125" style="260" customWidth="1"/>
    <col min="1032" max="1032" width="17.85546875" style="260" customWidth="1"/>
    <col min="1033" max="1033" width="1.85546875" style="260" customWidth="1"/>
    <col min="1034" max="1280" width="9.140625" style="260"/>
    <col min="1281" max="1281" width="1.85546875" style="260" customWidth="1"/>
    <col min="1282" max="1282" width="6.42578125" style="260" customWidth="1"/>
    <col min="1283" max="1283" width="157.7109375" style="260" bestFit="1" customWidth="1"/>
    <col min="1284" max="1284" width="6.85546875" style="260" customWidth="1"/>
    <col min="1285" max="1285" width="5.85546875" style="260" customWidth="1"/>
    <col min="1286" max="1286" width="16.140625" style="260" customWidth="1"/>
    <col min="1287" max="1287" width="18.42578125" style="260" customWidth="1"/>
    <col min="1288" max="1288" width="17.85546875" style="260" customWidth="1"/>
    <col min="1289" max="1289" width="1.85546875" style="260" customWidth="1"/>
    <col min="1290" max="1536" width="9.140625" style="260"/>
    <col min="1537" max="1537" width="1.85546875" style="260" customWidth="1"/>
    <col min="1538" max="1538" width="6.42578125" style="260" customWidth="1"/>
    <col min="1539" max="1539" width="157.7109375" style="260" bestFit="1" customWidth="1"/>
    <col min="1540" max="1540" width="6.85546875" style="260" customWidth="1"/>
    <col min="1541" max="1541" width="5.85546875" style="260" customWidth="1"/>
    <col min="1542" max="1542" width="16.140625" style="260" customWidth="1"/>
    <col min="1543" max="1543" width="18.42578125" style="260" customWidth="1"/>
    <col min="1544" max="1544" width="17.85546875" style="260" customWidth="1"/>
    <col min="1545" max="1545" width="1.85546875" style="260" customWidth="1"/>
    <col min="1546" max="1792" width="9.140625" style="260"/>
    <col min="1793" max="1793" width="1.85546875" style="260" customWidth="1"/>
    <col min="1794" max="1794" width="6.42578125" style="260" customWidth="1"/>
    <col min="1795" max="1795" width="157.7109375" style="260" bestFit="1" customWidth="1"/>
    <col min="1796" max="1796" width="6.85546875" style="260" customWidth="1"/>
    <col min="1797" max="1797" width="5.85546875" style="260" customWidth="1"/>
    <col min="1798" max="1798" width="16.140625" style="260" customWidth="1"/>
    <col min="1799" max="1799" width="18.42578125" style="260" customWidth="1"/>
    <col min="1800" max="1800" width="17.85546875" style="260" customWidth="1"/>
    <col min="1801" max="1801" width="1.85546875" style="260" customWidth="1"/>
    <col min="1802" max="2048" width="9.140625" style="260"/>
    <col min="2049" max="2049" width="1.85546875" style="260" customWidth="1"/>
    <col min="2050" max="2050" width="6.42578125" style="260" customWidth="1"/>
    <col min="2051" max="2051" width="157.7109375" style="260" bestFit="1" customWidth="1"/>
    <col min="2052" max="2052" width="6.85546875" style="260" customWidth="1"/>
    <col min="2053" max="2053" width="5.85546875" style="260" customWidth="1"/>
    <col min="2054" max="2054" width="16.140625" style="260" customWidth="1"/>
    <col min="2055" max="2055" width="18.42578125" style="260" customWidth="1"/>
    <col min="2056" max="2056" width="17.85546875" style="260" customWidth="1"/>
    <col min="2057" max="2057" width="1.85546875" style="260" customWidth="1"/>
    <col min="2058" max="2304" width="9.140625" style="260"/>
    <col min="2305" max="2305" width="1.85546875" style="260" customWidth="1"/>
    <col min="2306" max="2306" width="6.42578125" style="260" customWidth="1"/>
    <col min="2307" max="2307" width="157.7109375" style="260" bestFit="1" customWidth="1"/>
    <col min="2308" max="2308" width="6.85546875" style="260" customWidth="1"/>
    <col min="2309" max="2309" width="5.85546875" style="260" customWidth="1"/>
    <col min="2310" max="2310" width="16.140625" style="260" customWidth="1"/>
    <col min="2311" max="2311" width="18.42578125" style="260" customWidth="1"/>
    <col min="2312" max="2312" width="17.85546875" style="260" customWidth="1"/>
    <col min="2313" max="2313" width="1.85546875" style="260" customWidth="1"/>
    <col min="2314" max="2560" width="9.140625" style="260"/>
    <col min="2561" max="2561" width="1.85546875" style="260" customWidth="1"/>
    <col min="2562" max="2562" width="6.42578125" style="260" customWidth="1"/>
    <col min="2563" max="2563" width="157.7109375" style="260" bestFit="1" customWidth="1"/>
    <col min="2564" max="2564" width="6.85546875" style="260" customWidth="1"/>
    <col min="2565" max="2565" width="5.85546875" style="260" customWidth="1"/>
    <col min="2566" max="2566" width="16.140625" style="260" customWidth="1"/>
    <col min="2567" max="2567" width="18.42578125" style="260" customWidth="1"/>
    <col min="2568" max="2568" width="17.85546875" style="260" customWidth="1"/>
    <col min="2569" max="2569" width="1.85546875" style="260" customWidth="1"/>
    <col min="2570" max="2816" width="9.140625" style="260"/>
    <col min="2817" max="2817" width="1.85546875" style="260" customWidth="1"/>
    <col min="2818" max="2818" width="6.42578125" style="260" customWidth="1"/>
    <col min="2819" max="2819" width="157.7109375" style="260" bestFit="1" customWidth="1"/>
    <col min="2820" max="2820" width="6.85546875" style="260" customWidth="1"/>
    <col min="2821" max="2821" width="5.85546875" style="260" customWidth="1"/>
    <col min="2822" max="2822" width="16.140625" style="260" customWidth="1"/>
    <col min="2823" max="2823" width="18.42578125" style="260" customWidth="1"/>
    <col min="2824" max="2824" width="17.85546875" style="260" customWidth="1"/>
    <col min="2825" max="2825" width="1.85546875" style="260" customWidth="1"/>
    <col min="2826" max="3072" width="9.140625" style="260"/>
    <col min="3073" max="3073" width="1.85546875" style="260" customWidth="1"/>
    <col min="3074" max="3074" width="6.42578125" style="260" customWidth="1"/>
    <col min="3075" max="3075" width="157.7109375" style="260" bestFit="1" customWidth="1"/>
    <col min="3076" max="3076" width="6.85546875" style="260" customWidth="1"/>
    <col min="3077" max="3077" width="5.85546875" style="260" customWidth="1"/>
    <col min="3078" max="3078" width="16.140625" style="260" customWidth="1"/>
    <col min="3079" max="3079" width="18.42578125" style="260" customWidth="1"/>
    <col min="3080" max="3080" width="17.85546875" style="260" customWidth="1"/>
    <col min="3081" max="3081" width="1.85546875" style="260" customWidth="1"/>
    <col min="3082" max="3328" width="9.140625" style="260"/>
    <col min="3329" max="3329" width="1.85546875" style="260" customWidth="1"/>
    <col min="3330" max="3330" width="6.42578125" style="260" customWidth="1"/>
    <col min="3331" max="3331" width="157.7109375" style="260" bestFit="1" customWidth="1"/>
    <col min="3332" max="3332" width="6.85546875" style="260" customWidth="1"/>
    <col min="3333" max="3333" width="5.85546875" style="260" customWidth="1"/>
    <col min="3334" max="3334" width="16.140625" style="260" customWidth="1"/>
    <col min="3335" max="3335" width="18.42578125" style="260" customWidth="1"/>
    <col min="3336" max="3336" width="17.85546875" style="260" customWidth="1"/>
    <col min="3337" max="3337" width="1.85546875" style="260" customWidth="1"/>
    <col min="3338" max="3584" width="9.140625" style="260"/>
    <col min="3585" max="3585" width="1.85546875" style="260" customWidth="1"/>
    <col min="3586" max="3586" width="6.42578125" style="260" customWidth="1"/>
    <col min="3587" max="3587" width="157.7109375" style="260" bestFit="1" customWidth="1"/>
    <col min="3588" max="3588" width="6.85546875" style="260" customWidth="1"/>
    <col min="3589" max="3589" width="5.85546875" style="260" customWidth="1"/>
    <col min="3590" max="3590" width="16.140625" style="260" customWidth="1"/>
    <col min="3591" max="3591" width="18.42578125" style="260" customWidth="1"/>
    <col min="3592" max="3592" width="17.85546875" style="260" customWidth="1"/>
    <col min="3593" max="3593" width="1.85546875" style="260" customWidth="1"/>
    <col min="3594" max="3840" width="9.140625" style="260"/>
    <col min="3841" max="3841" width="1.85546875" style="260" customWidth="1"/>
    <col min="3842" max="3842" width="6.42578125" style="260" customWidth="1"/>
    <col min="3843" max="3843" width="157.7109375" style="260" bestFit="1" customWidth="1"/>
    <col min="3844" max="3844" width="6.85546875" style="260" customWidth="1"/>
    <col min="3845" max="3845" width="5.85546875" style="260" customWidth="1"/>
    <col min="3846" max="3846" width="16.140625" style="260" customWidth="1"/>
    <col min="3847" max="3847" width="18.42578125" style="260" customWidth="1"/>
    <col min="3848" max="3848" width="17.85546875" style="260" customWidth="1"/>
    <col min="3849" max="3849" width="1.85546875" style="260" customWidth="1"/>
    <col min="3850" max="4096" width="9.140625" style="260"/>
    <col min="4097" max="4097" width="1.85546875" style="260" customWidth="1"/>
    <col min="4098" max="4098" width="6.42578125" style="260" customWidth="1"/>
    <col min="4099" max="4099" width="157.7109375" style="260" bestFit="1" customWidth="1"/>
    <col min="4100" max="4100" width="6.85546875" style="260" customWidth="1"/>
    <col min="4101" max="4101" width="5.85546875" style="260" customWidth="1"/>
    <col min="4102" max="4102" width="16.140625" style="260" customWidth="1"/>
    <col min="4103" max="4103" width="18.42578125" style="260" customWidth="1"/>
    <col min="4104" max="4104" width="17.85546875" style="260" customWidth="1"/>
    <col min="4105" max="4105" width="1.85546875" style="260" customWidth="1"/>
    <col min="4106" max="4352" width="9.140625" style="260"/>
    <col min="4353" max="4353" width="1.85546875" style="260" customWidth="1"/>
    <col min="4354" max="4354" width="6.42578125" style="260" customWidth="1"/>
    <col min="4355" max="4355" width="157.7109375" style="260" bestFit="1" customWidth="1"/>
    <col min="4356" max="4356" width="6.85546875" style="260" customWidth="1"/>
    <col min="4357" max="4357" width="5.85546875" style="260" customWidth="1"/>
    <col min="4358" max="4358" width="16.140625" style="260" customWidth="1"/>
    <col min="4359" max="4359" width="18.42578125" style="260" customWidth="1"/>
    <col min="4360" max="4360" width="17.85546875" style="260" customWidth="1"/>
    <col min="4361" max="4361" width="1.85546875" style="260" customWidth="1"/>
    <col min="4362" max="4608" width="9.140625" style="260"/>
    <col min="4609" max="4609" width="1.85546875" style="260" customWidth="1"/>
    <col min="4610" max="4610" width="6.42578125" style="260" customWidth="1"/>
    <col min="4611" max="4611" width="157.7109375" style="260" bestFit="1" customWidth="1"/>
    <col min="4612" max="4612" width="6.85546875" style="260" customWidth="1"/>
    <col min="4613" max="4613" width="5.85546875" style="260" customWidth="1"/>
    <col min="4614" max="4614" width="16.140625" style="260" customWidth="1"/>
    <col min="4615" max="4615" width="18.42578125" style="260" customWidth="1"/>
    <col min="4616" max="4616" width="17.85546875" style="260" customWidth="1"/>
    <col min="4617" max="4617" width="1.85546875" style="260" customWidth="1"/>
    <col min="4618" max="4864" width="9.140625" style="260"/>
    <col min="4865" max="4865" width="1.85546875" style="260" customWidth="1"/>
    <col min="4866" max="4866" width="6.42578125" style="260" customWidth="1"/>
    <col min="4867" max="4867" width="157.7109375" style="260" bestFit="1" customWidth="1"/>
    <col min="4868" max="4868" width="6.85546875" style="260" customWidth="1"/>
    <col min="4869" max="4869" width="5.85546875" style="260" customWidth="1"/>
    <col min="4870" max="4870" width="16.140625" style="260" customWidth="1"/>
    <col min="4871" max="4871" width="18.42578125" style="260" customWidth="1"/>
    <col min="4872" max="4872" width="17.85546875" style="260" customWidth="1"/>
    <col min="4873" max="4873" width="1.85546875" style="260" customWidth="1"/>
    <col min="4874" max="5120" width="9.140625" style="260"/>
    <col min="5121" max="5121" width="1.85546875" style="260" customWidth="1"/>
    <col min="5122" max="5122" width="6.42578125" style="260" customWidth="1"/>
    <col min="5123" max="5123" width="157.7109375" style="260" bestFit="1" customWidth="1"/>
    <col min="5124" max="5124" width="6.85546875" style="260" customWidth="1"/>
    <col min="5125" max="5125" width="5.85546875" style="260" customWidth="1"/>
    <col min="5126" max="5126" width="16.140625" style="260" customWidth="1"/>
    <col min="5127" max="5127" width="18.42578125" style="260" customWidth="1"/>
    <col min="5128" max="5128" width="17.85546875" style="260" customWidth="1"/>
    <col min="5129" max="5129" width="1.85546875" style="260" customWidth="1"/>
    <col min="5130" max="5376" width="9.140625" style="260"/>
    <col min="5377" max="5377" width="1.85546875" style="260" customWidth="1"/>
    <col min="5378" max="5378" width="6.42578125" style="260" customWidth="1"/>
    <col min="5379" max="5379" width="157.7109375" style="260" bestFit="1" customWidth="1"/>
    <col min="5380" max="5380" width="6.85546875" style="260" customWidth="1"/>
    <col min="5381" max="5381" width="5.85546875" style="260" customWidth="1"/>
    <col min="5382" max="5382" width="16.140625" style="260" customWidth="1"/>
    <col min="5383" max="5383" width="18.42578125" style="260" customWidth="1"/>
    <col min="5384" max="5384" width="17.85546875" style="260" customWidth="1"/>
    <col min="5385" max="5385" width="1.85546875" style="260" customWidth="1"/>
    <col min="5386" max="5632" width="9.140625" style="260"/>
    <col min="5633" max="5633" width="1.85546875" style="260" customWidth="1"/>
    <col min="5634" max="5634" width="6.42578125" style="260" customWidth="1"/>
    <col min="5635" max="5635" width="157.7109375" style="260" bestFit="1" customWidth="1"/>
    <col min="5636" max="5636" width="6.85546875" style="260" customWidth="1"/>
    <col min="5637" max="5637" width="5.85546875" style="260" customWidth="1"/>
    <col min="5638" max="5638" width="16.140625" style="260" customWidth="1"/>
    <col min="5639" max="5639" width="18.42578125" style="260" customWidth="1"/>
    <col min="5640" max="5640" width="17.85546875" style="260" customWidth="1"/>
    <col min="5641" max="5641" width="1.85546875" style="260" customWidth="1"/>
    <col min="5642" max="5888" width="9.140625" style="260"/>
    <col min="5889" max="5889" width="1.85546875" style="260" customWidth="1"/>
    <col min="5890" max="5890" width="6.42578125" style="260" customWidth="1"/>
    <col min="5891" max="5891" width="157.7109375" style="260" bestFit="1" customWidth="1"/>
    <col min="5892" max="5892" width="6.85546875" style="260" customWidth="1"/>
    <col min="5893" max="5893" width="5.85546875" style="260" customWidth="1"/>
    <col min="5894" max="5894" width="16.140625" style="260" customWidth="1"/>
    <col min="5895" max="5895" width="18.42578125" style="260" customWidth="1"/>
    <col min="5896" max="5896" width="17.85546875" style="260" customWidth="1"/>
    <col min="5897" max="5897" width="1.85546875" style="260" customWidth="1"/>
    <col min="5898" max="6144" width="9.140625" style="260"/>
    <col min="6145" max="6145" width="1.85546875" style="260" customWidth="1"/>
    <col min="6146" max="6146" width="6.42578125" style="260" customWidth="1"/>
    <col min="6147" max="6147" width="157.7109375" style="260" bestFit="1" customWidth="1"/>
    <col min="6148" max="6148" width="6.85546875" style="260" customWidth="1"/>
    <col min="6149" max="6149" width="5.85546875" style="260" customWidth="1"/>
    <col min="6150" max="6150" width="16.140625" style="260" customWidth="1"/>
    <col min="6151" max="6151" width="18.42578125" style="260" customWidth="1"/>
    <col min="6152" max="6152" width="17.85546875" style="260" customWidth="1"/>
    <col min="6153" max="6153" width="1.85546875" style="260" customWidth="1"/>
    <col min="6154" max="6400" width="9.140625" style="260"/>
    <col min="6401" max="6401" width="1.85546875" style="260" customWidth="1"/>
    <col min="6402" max="6402" width="6.42578125" style="260" customWidth="1"/>
    <col min="6403" max="6403" width="157.7109375" style="260" bestFit="1" customWidth="1"/>
    <col min="6404" max="6404" width="6.85546875" style="260" customWidth="1"/>
    <col min="6405" max="6405" width="5.85546875" style="260" customWidth="1"/>
    <col min="6406" max="6406" width="16.140625" style="260" customWidth="1"/>
    <col min="6407" max="6407" width="18.42578125" style="260" customWidth="1"/>
    <col min="6408" max="6408" width="17.85546875" style="260" customWidth="1"/>
    <col min="6409" max="6409" width="1.85546875" style="260" customWidth="1"/>
    <col min="6410" max="6656" width="9.140625" style="260"/>
    <col min="6657" max="6657" width="1.85546875" style="260" customWidth="1"/>
    <col min="6658" max="6658" width="6.42578125" style="260" customWidth="1"/>
    <col min="6659" max="6659" width="157.7109375" style="260" bestFit="1" customWidth="1"/>
    <col min="6660" max="6660" width="6.85546875" style="260" customWidth="1"/>
    <col min="6661" max="6661" width="5.85546875" style="260" customWidth="1"/>
    <col min="6662" max="6662" width="16.140625" style="260" customWidth="1"/>
    <col min="6663" max="6663" width="18.42578125" style="260" customWidth="1"/>
    <col min="6664" max="6664" width="17.85546875" style="260" customWidth="1"/>
    <col min="6665" max="6665" width="1.85546875" style="260" customWidth="1"/>
    <col min="6666" max="6912" width="9.140625" style="260"/>
    <col min="6913" max="6913" width="1.85546875" style="260" customWidth="1"/>
    <col min="6914" max="6914" width="6.42578125" style="260" customWidth="1"/>
    <col min="6915" max="6915" width="157.7109375" style="260" bestFit="1" customWidth="1"/>
    <col min="6916" max="6916" width="6.85546875" style="260" customWidth="1"/>
    <col min="6917" max="6917" width="5.85546875" style="260" customWidth="1"/>
    <col min="6918" max="6918" width="16.140625" style="260" customWidth="1"/>
    <col min="6919" max="6919" width="18.42578125" style="260" customWidth="1"/>
    <col min="6920" max="6920" width="17.85546875" style="260" customWidth="1"/>
    <col min="6921" max="6921" width="1.85546875" style="260" customWidth="1"/>
    <col min="6922" max="7168" width="9.140625" style="260"/>
    <col min="7169" max="7169" width="1.85546875" style="260" customWidth="1"/>
    <col min="7170" max="7170" width="6.42578125" style="260" customWidth="1"/>
    <col min="7171" max="7171" width="157.7109375" style="260" bestFit="1" customWidth="1"/>
    <col min="7172" max="7172" width="6.85546875" style="260" customWidth="1"/>
    <col min="7173" max="7173" width="5.85546875" style="260" customWidth="1"/>
    <col min="7174" max="7174" width="16.140625" style="260" customWidth="1"/>
    <col min="7175" max="7175" width="18.42578125" style="260" customWidth="1"/>
    <col min="7176" max="7176" width="17.85546875" style="260" customWidth="1"/>
    <col min="7177" max="7177" width="1.85546875" style="260" customWidth="1"/>
    <col min="7178" max="7424" width="9.140625" style="260"/>
    <col min="7425" max="7425" width="1.85546875" style="260" customWidth="1"/>
    <col min="7426" max="7426" width="6.42578125" style="260" customWidth="1"/>
    <col min="7427" max="7427" width="157.7109375" style="260" bestFit="1" customWidth="1"/>
    <col min="7428" max="7428" width="6.85546875" style="260" customWidth="1"/>
    <col min="7429" max="7429" width="5.85546875" style="260" customWidth="1"/>
    <col min="7430" max="7430" width="16.140625" style="260" customWidth="1"/>
    <col min="7431" max="7431" width="18.42578125" style="260" customWidth="1"/>
    <col min="7432" max="7432" width="17.85546875" style="260" customWidth="1"/>
    <col min="7433" max="7433" width="1.85546875" style="260" customWidth="1"/>
    <col min="7434" max="7680" width="9.140625" style="260"/>
    <col min="7681" max="7681" width="1.85546875" style="260" customWidth="1"/>
    <col min="7682" max="7682" width="6.42578125" style="260" customWidth="1"/>
    <col min="7683" max="7683" width="157.7109375" style="260" bestFit="1" customWidth="1"/>
    <col min="7684" max="7684" width="6.85546875" style="260" customWidth="1"/>
    <col min="7685" max="7685" width="5.85546875" style="260" customWidth="1"/>
    <col min="7686" max="7686" width="16.140625" style="260" customWidth="1"/>
    <col min="7687" max="7687" width="18.42578125" style="260" customWidth="1"/>
    <col min="7688" max="7688" width="17.85546875" style="260" customWidth="1"/>
    <col min="7689" max="7689" width="1.85546875" style="260" customWidth="1"/>
    <col min="7690" max="7936" width="9.140625" style="260"/>
    <col min="7937" max="7937" width="1.85546875" style="260" customWidth="1"/>
    <col min="7938" max="7938" width="6.42578125" style="260" customWidth="1"/>
    <col min="7939" max="7939" width="157.7109375" style="260" bestFit="1" customWidth="1"/>
    <col min="7940" max="7940" width="6.85546875" style="260" customWidth="1"/>
    <col min="7941" max="7941" width="5.85546875" style="260" customWidth="1"/>
    <col min="7942" max="7942" width="16.140625" style="260" customWidth="1"/>
    <col min="7943" max="7943" width="18.42578125" style="260" customWidth="1"/>
    <col min="7944" max="7944" width="17.85546875" style="260" customWidth="1"/>
    <col min="7945" max="7945" width="1.85546875" style="260" customWidth="1"/>
    <col min="7946" max="8192" width="9.140625" style="260"/>
    <col min="8193" max="8193" width="1.85546875" style="260" customWidth="1"/>
    <col min="8194" max="8194" width="6.42578125" style="260" customWidth="1"/>
    <col min="8195" max="8195" width="157.7109375" style="260" bestFit="1" customWidth="1"/>
    <col min="8196" max="8196" width="6.85546875" style="260" customWidth="1"/>
    <col min="8197" max="8197" width="5.85546875" style="260" customWidth="1"/>
    <col min="8198" max="8198" width="16.140625" style="260" customWidth="1"/>
    <col min="8199" max="8199" width="18.42578125" style="260" customWidth="1"/>
    <col min="8200" max="8200" width="17.85546875" style="260" customWidth="1"/>
    <col min="8201" max="8201" width="1.85546875" style="260" customWidth="1"/>
    <col min="8202" max="8448" width="9.140625" style="260"/>
    <col min="8449" max="8449" width="1.85546875" style="260" customWidth="1"/>
    <col min="8450" max="8450" width="6.42578125" style="260" customWidth="1"/>
    <col min="8451" max="8451" width="157.7109375" style="260" bestFit="1" customWidth="1"/>
    <col min="8452" max="8452" width="6.85546875" style="260" customWidth="1"/>
    <col min="8453" max="8453" width="5.85546875" style="260" customWidth="1"/>
    <col min="8454" max="8454" width="16.140625" style="260" customWidth="1"/>
    <col min="8455" max="8455" width="18.42578125" style="260" customWidth="1"/>
    <col min="8456" max="8456" width="17.85546875" style="260" customWidth="1"/>
    <col min="8457" max="8457" width="1.85546875" style="260" customWidth="1"/>
    <col min="8458" max="8704" width="9.140625" style="260"/>
    <col min="8705" max="8705" width="1.85546875" style="260" customWidth="1"/>
    <col min="8706" max="8706" width="6.42578125" style="260" customWidth="1"/>
    <col min="8707" max="8707" width="157.7109375" style="260" bestFit="1" customWidth="1"/>
    <col min="8708" max="8708" width="6.85546875" style="260" customWidth="1"/>
    <col min="8709" max="8709" width="5.85546875" style="260" customWidth="1"/>
    <col min="8710" max="8710" width="16.140625" style="260" customWidth="1"/>
    <col min="8711" max="8711" width="18.42578125" style="260" customWidth="1"/>
    <col min="8712" max="8712" width="17.85546875" style="260" customWidth="1"/>
    <col min="8713" max="8713" width="1.85546875" style="260" customWidth="1"/>
    <col min="8714" max="8960" width="9.140625" style="260"/>
    <col min="8961" max="8961" width="1.85546875" style="260" customWidth="1"/>
    <col min="8962" max="8962" width="6.42578125" style="260" customWidth="1"/>
    <col min="8963" max="8963" width="157.7109375" style="260" bestFit="1" customWidth="1"/>
    <col min="8964" max="8964" width="6.85546875" style="260" customWidth="1"/>
    <col min="8965" max="8965" width="5.85546875" style="260" customWidth="1"/>
    <col min="8966" max="8966" width="16.140625" style="260" customWidth="1"/>
    <col min="8967" max="8967" width="18.42578125" style="260" customWidth="1"/>
    <col min="8968" max="8968" width="17.85546875" style="260" customWidth="1"/>
    <col min="8969" max="8969" width="1.85546875" style="260" customWidth="1"/>
    <col min="8970" max="9216" width="9.140625" style="260"/>
    <col min="9217" max="9217" width="1.85546875" style="260" customWidth="1"/>
    <col min="9218" max="9218" width="6.42578125" style="260" customWidth="1"/>
    <col min="9219" max="9219" width="157.7109375" style="260" bestFit="1" customWidth="1"/>
    <col min="9220" max="9220" width="6.85546875" style="260" customWidth="1"/>
    <col min="9221" max="9221" width="5.85546875" style="260" customWidth="1"/>
    <col min="9222" max="9222" width="16.140625" style="260" customWidth="1"/>
    <col min="9223" max="9223" width="18.42578125" style="260" customWidth="1"/>
    <col min="9224" max="9224" width="17.85546875" style="260" customWidth="1"/>
    <col min="9225" max="9225" width="1.85546875" style="260" customWidth="1"/>
    <col min="9226" max="9472" width="9.140625" style="260"/>
    <col min="9473" max="9473" width="1.85546875" style="260" customWidth="1"/>
    <col min="9474" max="9474" width="6.42578125" style="260" customWidth="1"/>
    <col min="9475" max="9475" width="157.7109375" style="260" bestFit="1" customWidth="1"/>
    <col min="9476" max="9476" width="6.85546875" style="260" customWidth="1"/>
    <col min="9477" max="9477" width="5.85546875" style="260" customWidth="1"/>
    <col min="9478" max="9478" width="16.140625" style="260" customWidth="1"/>
    <col min="9479" max="9479" width="18.42578125" style="260" customWidth="1"/>
    <col min="9480" max="9480" width="17.85546875" style="260" customWidth="1"/>
    <col min="9481" max="9481" width="1.85546875" style="260" customWidth="1"/>
    <col min="9482" max="9728" width="9.140625" style="260"/>
    <col min="9729" max="9729" width="1.85546875" style="260" customWidth="1"/>
    <col min="9730" max="9730" width="6.42578125" style="260" customWidth="1"/>
    <col min="9731" max="9731" width="157.7109375" style="260" bestFit="1" customWidth="1"/>
    <col min="9732" max="9732" width="6.85546875" style="260" customWidth="1"/>
    <col min="9733" max="9733" width="5.85546875" style="260" customWidth="1"/>
    <col min="9734" max="9734" width="16.140625" style="260" customWidth="1"/>
    <col min="9735" max="9735" width="18.42578125" style="260" customWidth="1"/>
    <col min="9736" max="9736" width="17.85546875" style="260" customWidth="1"/>
    <col min="9737" max="9737" width="1.85546875" style="260" customWidth="1"/>
    <col min="9738" max="9984" width="9.140625" style="260"/>
    <col min="9985" max="9985" width="1.85546875" style="260" customWidth="1"/>
    <col min="9986" max="9986" width="6.42578125" style="260" customWidth="1"/>
    <col min="9987" max="9987" width="157.7109375" style="260" bestFit="1" customWidth="1"/>
    <col min="9988" max="9988" width="6.85546875" style="260" customWidth="1"/>
    <col min="9989" max="9989" width="5.85546875" style="260" customWidth="1"/>
    <col min="9990" max="9990" width="16.140625" style="260" customWidth="1"/>
    <col min="9991" max="9991" width="18.42578125" style="260" customWidth="1"/>
    <col min="9992" max="9992" width="17.85546875" style="260" customWidth="1"/>
    <col min="9993" max="9993" width="1.85546875" style="260" customWidth="1"/>
    <col min="9994" max="10240" width="9.140625" style="260"/>
    <col min="10241" max="10241" width="1.85546875" style="260" customWidth="1"/>
    <col min="10242" max="10242" width="6.42578125" style="260" customWidth="1"/>
    <col min="10243" max="10243" width="157.7109375" style="260" bestFit="1" customWidth="1"/>
    <col min="10244" max="10244" width="6.85546875" style="260" customWidth="1"/>
    <col min="10245" max="10245" width="5.85546875" style="260" customWidth="1"/>
    <col min="10246" max="10246" width="16.140625" style="260" customWidth="1"/>
    <col min="10247" max="10247" width="18.42578125" style="260" customWidth="1"/>
    <col min="10248" max="10248" width="17.85546875" style="260" customWidth="1"/>
    <col min="10249" max="10249" width="1.85546875" style="260" customWidth="1"/>
    <col min="10250" max="10496" width="9.140625" style="260"/>
    <col min="10497" max="10497" width="1.85546875" style="260" customWidth="1"/>
    <col min="10498" max="10498" width="6.42578125" style="260" customWidth="1"/>
    <col min="10499" max="10499" width="157.7109375" style="260" bestFit="1" customWidth="1"/>
    <col min="10500" max="10500" width="6.85546875" style="260" customWidth="1"/>
    <col min="10501" max="10501" width="5.85546875" style="260" customWidth="1"/>
    <col min="10502" max="10502" width="16.140625" style="260" customWidth="1"/>
    <col min="10503" max="10503" width="18.42578125" style="260" customWidth="1"/>
    <col min="10504" max="10504" width="17.85546875" style="260" customWidth="1"/>
    <col min="10505" max="10505" width="1.85546875" style="260" customWidth="1"/>
    <col min="10506" max="10752" width="9.140625" style="260"/>
    <col min="10753" max="10753" width="1.85546875" style="260" customWidth="1"/>
    <col min="10754" max="10754" width="6.42578125" style="260" customWidth="1"/>
    <col min="10755" max="10755" width="157.7109375" style="260" bestFit="1" customWidth="1"/>
    <col min="10756" max="10756" width="6.85546875" style="260" customWidth="1"/>
    <col min="10757" max="10757" width="5.85546875" style="260" customWidth="1"/>
    <col min="10758" max="10758" width="16.140625" style="260" customWidth="1"/>
    <col min="10759" max="10759" width="18.42578125" style="260" customWidth="1"/>
    <col min="10760" max="10760" width="17.85546875" style="260" customWidth="1"/>
    <col min="10761" max="10761" width="1.85546875" style="260" customWidth="1"/>
    <col min="10762" max="11008" width="9.140625" style="260"/>
    <col min="11009" max="11009" width="1.85546875" style="260" customWidth="1"/>
    <col min="11010" max="11010" width="6.42578125" style="260" customWidth="1"/>
    <col min="11011" max="11011" width="157.7109375" style="260" bestFit="1" customWidth="1"/>
    <col min="11012" max="11012" width="6.85546875" style="260" customWidth="1"/>
    <col min="11013" max="11013" width="5.85546875" style="260" customWidth="1"/>
    <col min="11014" max="11014" width="16.140625" style="260" customWidth="1"/>
    <col min="11015" max="11015" width="18.42578125" style="260" customWidth="1"/>
    <col min="11016" max="11016" width="17.85546875" style="260" customWidth="1"/>
    <col min="11017" max="11017" width="1.85546875" style="260" customWidth="1"/>
    <col min="11018" max="11264" width="9.140625" style="260"/>
    <col min="11265" max="11265" width="1.85546875" style="260" customWidth="1"/>
    <col min="11266" max="11266" width="6.42578125" style="260" customWidth="1"/>
    <col min="11267" max="11267" width="157.7109375" style="260" bestFit="1" customWidth="1"/>
    <col min="11268" max="11268" width="6.85546875" style="260" customWidth="1"/>
    <col min="11269" max="11269" width="5.85546875" style="260" customWidth="1"/>
    <col min="11270" max="11270" width="16.140625" style="260" customWidth="1"/>
    <col min="11271" max="11271" width="18.42578125" style="260" customWidth="1"/>
    <col min="11272" max="11272" width="17.85546875" style="260" customWidth="1"/>
    <col min="11273" max="11273" width="1.85546875" style="260" customWidth="1"/>
    <col min="11274" max="11520" width="9.140625" style="260"/>
    <col min="11521" max="11521" width="1.85546875" style="260" customWidth="1"/>
    <col min="11522" max="11522" width="6.42578125" style="260" customWidth="1"/>
    <col min="11523" max="11523" width="157.7109375" style="260" bestFit="1" customWidth="1"/>
    <col min="11524" max="11524" width="6.85546875" style="260" customWidth="1"/>
    <col min="11525" max="11525" width="5.85546875" style="260" customWidth="1"/>
    <col min="11526" max="11526" width="16.140625" style="260" customWidth="1"/>
    <col min="11527" max="11527" width="18.42578125" style="260" customWidth="1"/>
    <col min="11528" max="11528" width="17.85546875" style="260" customWidth="1"/>
    <col min="11529" max="11529" width="1.85546875" style="260" customWidth="1"/>
    <col min="11530" max="11776" width="9.140625" style="260"/>
    <col min="11777" max="11777" width="1.85546875" style="260" customWidth="1"/>
    <col min="11778" max="11778" width="6.42578125" style="260" customWidth="1"/>
    <col min="11779" max="11779" width="157.7109375" style="260" bestFit="1" customWidth="1"/>
    <col min="11780" max="11780" width="6.85546875" style="260" customWidth="1"/>
    <col min="11781" max="11781" width="5.85546875" style="260" customWidth="1"/>
    <col min="11782" max="11782" width="16.140625" style="260" customWidth="1"/>
    <col min="11783" max="11783" width="18.42578125" style="260" customWidth="1"/>
    <col min="11784" max="11784" width="17.85546875" style="260" customWidth="1"/>
    <col min="11785" max="11785" width="1.85546875" style="260" customWidth="1"/>
    <col min="11786" max="12032" width="9.140625" style="260"/>
    <col min="12033" max="12033" width="1.85546875" style="260" customWidth="1"/>
    <col min="12034" max="12034" width="6.42578125" style="260" customWidth="1"/>
    <col min="12035" max="12035" width="157.7109375" style="260" bestFit="1" customWidth="1"/>
    <col min="12036" max="12036" width="6.85546875" style="260" customWidth="1"/>
    <col min="12037" max="12037" width="5.85546875" style="260" customWidth="1"/>
    <col min="12038" max="12038" width="16.140625" style="260" customWidth="1"/>
    <col min="12039" max="12039" width="18.42578125" style="260" customWidth="1"/>
    <col min="12040" max="12040" width="17.85546875" style="260" customWidth="1"/>
    <col min="12041" max="12041" width="1.85546875" style="260" customWidth="1"/>
    <col min="12042" max="12288" width="9.140625" style="260"/>
    <col min="12289" max="12289" width="1.85546875" style="260" customWidth="1"/>
    <col min="12290" max="12290" width="6.42578125" style="260" customWidth="1"/>
    <col min="12291" max="12291" width="157.7109375" style="260" bestFit="1" customWidth="1"/>
    <col min="12292" max="12292" width="6.85546875" style="260" customWidth="1"/>
    <col min="12293" max="12293" width="5.85546875" style="260" customWidth="1"/>
    <col min="12294" max="12294" width="16.140625" style="260" customWidth="1"/>
    <col min="12295" max="12295" width="18.42578125" style="260" customWidth="1"/>
    <col min="12296" max="12296" width="17.85546875" style="260" customWidth="1"/>
    <col min="12297" max="12297" width="1.85546875" style="260" customWidth="1"/>
    <col min="12298" max="12544" width="9.140625" style="260"/>
    <col min="12545" max="12545" width="1.85546875" style="260" customWidth="1"/>
    <col min="12546" max="12546" width="6.42578125" style="260" customWidth="1"/>
    <col min="12547" max="12547" width="157.7109375" style="260" bestFit="1" customWidth="1"/>
    <col min="12548" max="12548" width="6.85546875" style="260" customWidth="1"/>
    <col min="12549" max="12549" width="5.85546875" style="260" customWidth="1"/>
    <col min="12550" max="12550" width="16.140625" style="260" customWidth="1"/>
    <col min="12551" max="12551" width="18.42578125" style="260" customWidth="1"/>
    <col min="12552" max="12552" width="17.85546875" style="260" customWidth="1"/>
    <col min="12553" max="12553" width="1.85546875" style="260" customWidth="1"/>
    <col min="12554" max="12800" width="9.140625" style="260"/>
    <col min="12801" max="12801" width="1.85546875" style="260" customWidth="1"/>
    <col min="12802" max="12802" width="6.42578125" style="260" customWidth="1"/>
    <col min="12803" max="12803" width="157.7109375" style="260" bestFit="1" customWidth="1"/>
    <col min="12804" max="12804" width="6.85546875" style="260" customWidth="1"/>
    <col min="12805" max="12805" width="5.85546875" style="260" customWidth="1"/>
    <col min="12806" max="12806" width="16.140625" style="260" customWidth="1"/>
    <col min="12807" max="12807" width="18.42578125" style="260" customWidth="1"/>
    <col min="12808" max="12808" width="17.85546875" style="260" customWidth="1"/>
    <col min="12809" max="12809" width="1.85546875" style="260" customWidth="1"/>
    <col min="12810" max="13056" width="9.140625" style="260"/>
    <col min="13057" max="13057" width="1.85546875" style="260" customWidth="1"/>
    <col min="13058" max="13058" width="6.42578125" style="260" customWidth="1"/>
    <col min="13059" max="13059" width="157.7109375" style="260" bestFit="1" customWidth="1"/>
    <col min="13060" max="13060" width="6.85546875" style="260" customWidth="1"/>
    <col min="13061" max="13061" width="5.85546875" style="260" customWidth="1"/>
    <col min="13062" max="13062" width="16.140625" style="260" customWidth="1"/>
    <col min="13063" max="13063" width="18.42578125" style="260" customWidth="1"/>
    <col min="13064" max="13064" width="17.85546875" style="260" customWidth="1"/>
    <col min="13065" max="13065" width="1.85546875" style="260" customWidth="1"/>
    <col min="13066" max="13312" width="9.140625" style="260"/>
    <col min="13313" max="13313" width="1.85546875" style="260" customWidth="1"/>
    <col min="13314" max="13314" width="6.42578125" style="260" customWidth="1"/>
    <col min="13315" max="13315" width="157.7109375" style="260" bestFit="1" customWidth="1"/>
    <col min="13316" max="13316" width="6.85546875" style="260" customWidth="1"/>
    <col min="13317" max="13317" width="5.85546875" style="260" customWidth="1"/>
    <col min="13318" max="13318" width="16.140625" style="260" customWidth="1"/>
    <col min="13319" max="13319" width="18.42578125" style="260" customWidth="1"/>
    <col min="13320" max="13320" width="17.85546875" style="260" customWidth="1"/>
    <col min="13321" max="13321" width="1.85546875" style="260" customWidth="1"/>
    <col min="13322" max="13568" width="9.140625" style="260"/>
    <col min="13569" max="13569" width="1.85546875" style="260" customWidth="1"/>
    <col min="13570" max="13570" width="6.42578125" style="260" customWidth="1"/>
    <col min="13571" max="13571" width="157.7109375" style="260" bestFit="1" customWidth="1"/>
    <col min="13572" max="13572" width="6.85546875" style="260" customWidth="1"/>
    <col min="13573" max="13573" width="5.85546875" style="260" customWidth="1"/>
    <col min="13574" max="13574" width="16.140625" style="260" customWidth="1"/>
    <col min="13575" max="13575" width="18.42578125" style="260" customWidth="1"/>
    <col min="13576" max="13576" width="17.85546875" style="260" customWidth="1"/>
    <col min="13577" max="13577" width="1.85546875" style="260" customWidth="1"/>
    <col min="13578" max="13824" width="9.140625" style="260"/>
    <col min="13825" max="13825" width="1.85546875" style="260" customWidth="1"/>
    <col min="13826" max="13826" width="6.42578125" style="260" customWidth="1"/>
    <col min="13827" max="13827" width="157.7109375" style="260" bestFit="1" customWidth="1"/>
    <col min="13828" max="13828" width="6.85546875" style="260" customWidth="1"/>
    <col min="13829" max="13829" width="5.85546875" style="260" customWidth="1"/>
    <col min="13830" max="13830" width="16.140625" style="260" customWidth="1"/>
    <col min="13831" max="13831" width="18.42578125" style="260" customWidth="1"/>
    <col min="13832" max="13832" width="17.85546875" style="260" customWidth="1"/>
    <col min="13833" max="13833" width="1.85546875" style="260" customWidth="1"/>
    <col min="13834" max="14080" width="9.140625" style="260"/>
    <col min="14081" max="14081" width="1.85546875" style="260" customWidth="1"/>
    <col min="14082" max="14082" width="6.42578125" style="260" customWidth="1"/>
    <col min="14083" max="14083" width="157.7109375" style="260" bestFit="1" customWidth="1"/>
    <col min="14084" max="14084" width="6.85546875" style="260" customWidth="1"/>
    <col min="14085" max="14085" width="5.85546875" style="260" customWidth="1"/>
    <col min="14086" max="14086" width="16.140625" style="260" customWidth="1"/>
    <col min="14087" max="14087" width="18.42578125" style="260" customWidth="1"/>
    <col min="14088" max="14088" width="17.85546875" style="260" customWidth="1"/>
    <col min="14089" max="14089" width="1.85546875" style="260" customWidth="1"/>
    <col min="14090" max="14336" width="9.140625" style="260"/>
    <col min="14337" max="14337" width="1.85546875" style="260" customWidth="1"/>
    <col min="14338" max="14338" width="6.42578125" style="260" customWidth="1"/>
    <col min="14339" max="14339" width="157.7109375" style="260" bestFit="1" customWidth="1"/>
    <col min="14340" max="14340" width="6.85546875" style="260" customWidth="1"/>
    <col min="14341" max="14341" width="5.85546875" style="260" customWidth="1"/>
    <col min="14342" max="14342" width="16.140625" style="260" customWidth="1"/>
    <col min="14343" max="14343" width="18.42578125" style="260" customWidth="1"/>
    <col min="14344" max="14344" width="17.85546875" style="260" customWidth="1"/>
    <col min="14345" max="14345" width="1.85546875" style="260" customWidth="1"/>
    <col min="14346" max="14592" width="9.140625" style="260"/>
    <col min="14593" max="14593" width="1.85546875" style="260" customWidth="1"/>
    <col min="14594" max="14594" width="6.42578125" style="260" customWidth="1"/>
    <col min="14595" max="14595" width="157.7109375" style="260" bestFit="1" customWidth="1"/>
    <col min="14596" max="14596" width="6.85546875" style="260" customWidth="1"/>
    <col min="14597" max="14597" width="5.85546875" style="260" customWidth="1"/>
    <col min="14598" max="14598" width="16.140625" style="260" customWidth="1"/>
    <col min="14599" max="14599" width="18.42578125" style="260" customWidth="1"/>
    <col min="14600" max="14600" width="17.85546875" style="260" customWidth="1"/>
    <col min="14601" max="14601" width="1.85546875" style="260" customWidth="1"/>
    <col min="14602" max="14848" width="9.140625" style="260"/>
    <col min="14849" max="14849" width="1.85546875" style="260" customWidth="1"/>
    <col min="14850" max="14850" width="6.42578125" style="260" customWidth="1"/>
    <col min="14851" max="14851" width="157.7109375" style="260" bestFit="1" customWidth="1"/>
    <col min="14852" max="14852" width="6.85546875" style="260" customWidth="1"/>
    <col min="14853" max="14853" width="5.85546875" style="260" customWidth="1"/>
    <col min="14854" max="14854" width="16.140625" style="260" customWidth="1"/>
    <col min="14855" max="14855" width="18.42578125" style="260" customWidth="1"/>
    <col min="14856" max="14856" width="17.85546875" style="260" customWidth="1"/>
    <col min="14857" max="14857" width="1.85546875" style="260" customWidth="1"/>
    <col min="14858" max="15104" width="9.140625" style="260"/>
    <col min="15105" max="15105" width="1.85546875" style="260" customWidth="1"/>
    <col min="15106" max="15106" width="6.42578125" style="260" customWidth="1"/>
    <col min="15107" max="15107" width="157.7109375" style="260" bestFit="1" customWidth="1"/>
    <col min="15108" max="15108" width="6.85546875" style="260" customWidth="1"/>
    <col min="15109" max="15109" width="5.85546875" style="260" customWidth="1"/>
    <col min="15110" max="15110" width="16.140625" style="260" customWidth="1"/>
    <col min="15111" max="15111" width="18.42578125" style="260" customWidth="1"/>
    <col min="15112" max="15112" width="17.85546875" style="260" customWidth="1"/>
    <col min="15113" max="15113" width="1.85546875" style="260" customWidth="1"/>
    <col min="15114" max="15360" width="9.140625" style="260"/>
    <col min="15361" max="15361" width="1.85546875" style="260" customWidth="1"/>
    <col min="15362" max="15362" width="6.42578125" style="260" customWidth="1"/>
    <col min="15363" max="15363" width="157.7109375" style="260" bestFit="1" customWidth="1"/>
    <col min="15364" max="15364" width="6.85546875" style="260" customWidth="1"/>
    <col min="15365" max="15365" width="5.85546875" style="260" customWidth="1"/>
    <col min="15366" max="15366" width="16.140625" style="260" customWidth="1"/>
    <col min="15367" max="15367" width="18.42578125" style="260" customWidth="1"/>
    <col min="15368" max="15368" width="17.85546875" style="260" customWidth="1"/>
    <col min="15369" max="15369" width="1.85546875" style="260" customWidth="1"/>
    <col min="15370" max="15616" width="9.140625" style="260"/>
    <col min="15617" max="15617" width="1.85546875" style="260" customWidth="1"/>
    <col min="15618" max="15618" width="6.42578125" style="260" customWidth="1"/>
    <col min="15619" max="15619" width="157.7109375" style="260" bestFit="1" customWidth="1"/>
    <col min="15620" max="15620" width="6.85546875" style="260" customWidth="1"/>
    <col min="15621" max="15621" width="5.85546875" style="260" customWidth="1"/>
    <col min="15622" max="15622" width="16.140625" style="260" customWidth="1"/>
    <col min="15623" max="15623" width="18.42578125" style="260" customWidth="1"/>
    <col min="15624" max="15624" width="17.85546875" style="260" customWidth="1"/>
    <col min="15625" max="15625" width="1.85546875" style="260" customWidth="1"/>
    <col min="15626" max="15872" width="9.140625" style="260"/>
    <col min="15873" max="15873" width="1.85546875" style="260" customWidth="1"/>
    <col min="15874" max="15874" width="6.42578125" style="260" customWidth="1"/>
    <col min="15875" max="15875" width="157.7109375" style="260" bestFit="1" customWidth="1"/>
    <col min="15876" max="15876" width="6.85546875" style="260" customWidth="1"/>
    <col min="15877" max="15877" width="5.85546875" style="260" customWidth="1"/>
    <col min="15878" max="15878" width="16.140625" style="260" customWidth="1"/>
    <col min="15879" max="15879" width="18.42578125" style="260" customWidth="1"/>
    <col min="15880" max="15880" width="17.85546875" style="260" customWidth="1"/>
    <col min="15881" max="15881" width="1.85546875" style="260" customWidth="1"/>
    <col min="15882" max="16128" width="9.140625" style="260"/>
    <col min="16129" max="16129" width="1.85546875" style="260" customWidth="1"/>
    <col min="16130" max="16130" width="6.42578125" style="260" customWidth="1"/>
    <col min="16131" max="16131" width="157.7109375" style="260" bestFit="1" customWidth="1"/>
    <col min="16132" max="16132" width="6.85546875" style="260" customWidth="1"/>
    <col min="16133" max="16133" width="5.85546875" style="260" customWidth="1"/>
    <col min="16134" max="16134" width="16.140625" style="260" customWidth="1"/>
    <col min="16135" max="16135" width="18.42578125" style="260" customWidth="1"/>
    <col min="16136" max="16136" width="17.85546875" style="260" customWidth="1"/>
    <col min="16137" max="16137" width="1.85546875" style="260" customWidth="1"/>
    <col min="16138" max="16384" width="9.140625" style="260"/>
  </cols>
  <sheetData>
    <row r="2" spans="2:8">
      <c r="C2" s="259" t="s">
        <v>464</v>
      </c>
    </row>
    <row r="3" spans="2:8">
      <c r="C3" s="262" t="s">
        <v>242</v>
      </c>
    </row>
    <row r="4" spans="2:8">
      <c r="C4" s="262"/>
    </row>
    <row r="5" spans="2:8">
      <c r="C5" s="259" t="s">
        <v>465</v>
      </c>
    </row>
    <row r="6" spans="2:8" ht="16.5" thickBot="1">
      <c r="C6" s="263"/>
    </row>
    <row r="7" spans="2:8" s="271" customFormat="1" ht="32.25" thickBot="1">
      <c r="B7" s="264" t="s">
        <v>466</v>
      </c>
      <c r="C7" s="265" t="s">
        <v>215</v>
      </c>
      <c r="D7" s="266" t="s">
        <v>467</v>
      </c>
      <c r="E7" s="267" t="s">
        <v>468</v>
      </c>
      <c r="F7" s="268" t="s">
        <v>469</v>
      </c>
      <c r="G7" s="269" t="s">
        <v>470</v>
      </c>
      <c r="H7" s="270" t="s">
        <v>471</v>
      </c>
    </row>
    <row r="8" spans="2:8" ht="18.75">
      <c r="B8" s="272">
        <v>1</v>
      </c>
      <c r="C8" s="273" t="s">
        <v>472</v>
      </c>
      <c r="D8" s="274"/>
      <c r="E8" s="274"/>
      <c r="F8" s="275"/>
      <c r="G8" s="276">
        <f>SUM(G9:G31)</f>
        <v>0</v>
      </c>
      <c r="H8" s="277"/>
    </row>
    <row r="9" spans="2:8" ht="15.75" customHeight="1">
      <c r="B9" s="278" t="s">
        <v>473</v>
      </c>
      <c r="C9" s="279" t="s">
        <v>474</v>
      </c>
      <c r="D9" s="280">
        <v>3</v>
      </c>
      <c r="E9" s="280" t="s">
        <v>44</v>
      </c>
      <c r="F9" s="281">
        <v>0</v>
      </c>
      <c r="G9" s="282">
        <f>D9*F9</f>
        <v>0</v>
      </c>
      <c r="H9" s="283"/>
    </row>
    <row r="10" spans="2:8">
      <c r="B10" s="278" t="s">
        <v>475</v>
      </c>
      <c r="C10" s="279" t="s">
        <v>476</v>
      </c>
      <c r="D10" s="280">
        <v>3</v>
      </c>
      <c r="E10" s="280" t="s">
        <v>44</v>
      </c>
      <c r="F10" s="281">
        <v>0</v>
      </c>
      <c r="G10" s="282">
        <f t="shared" ref="G10:G31" si="0">D10*F10</f>
        <v>0</v>
      </c>
      <c r="H10" s="283"/>
    </row>
    <row r="11" spans="2:8">
      <c r="B11" s="278" t="s">
        <v>477</v>
      </c>
      <c r="C11" s="279" t="s">
        <v>478</v>
      </c>
      <c r="D11" s="280">
        <v>326</v>
      </c>
      <c r="E11" s="280" t="s">
        <v>42</v>
      </c>
      <c r="F11" s="281">
        <v>0</v>
      </c>
      <c r="G11" s="282">
        <f t="shared" si="0"/>
        <v>0</v>
      </c>
      <c r="H11" s="283"/>
    </row>
    <row r="12" spans="2:8">
      <c r="B12" s="278" t="s">
        <v>479</v>
      </c>
      <c r="C12" s="279" t="s">
        <v>480</v>
      </c>
      <c r="D12" s="280">
        <v>3</v>
      </c>
      <c r="E12" s="280" t="s">
        <v>44</v>
      </c>
      <c r="F12" s="281">
        <v>0</v>
      </c>
      <c r="G12" s="282">
        <f t="shared" si="0"/>
        <v>0</v>
      </c>
      <c r="H12" s="283"/>
    </row>
    <row r="13" spans="2:8">
      <c r="B13" s="278" t="s">
        <v>481</v>
      </c>
      <c r="C13" s="279" t="s">
        <v>482</v>
      </c>
      <c r="D13" s="280">
        <v>1</v>
      </c>
      <c r="E13" s="280" t="s">
        <v>44</v>
      </c>
      <c r="F13" s="281">
        <v>0</v>
      </c>
      <c r="G13" s="282">
        <f t="shared" si="0"/>
        <v>0</v>
      </c>
      <c r="H13" s="283"/>
    </row>
    <row r="14" spans="2:8">
      <c r="B14" s="278" t="s">
        <v>483</v>
      </c>
      <c r="C14" s="279" t="s">
        <v>484</v>
      </c>
      <c r="D14" s="280">
        <v>3</v>
      </c>
      <c r="E14" s="280" t="s">
        <v>44</v>
      </c>
      <c r="F14" s="281">
        <v>0</v>
      </c>
      <c r="G14" s="282">
        <f t="shared" si="0"/>
        <v>0</v>
      </c>
      <c r="H14" s="283"/>
    </row>
    <row r="15" spans="2:8">
      <c r="B15" s="278" t="s">
        <v>485</v>
      </c>
      <c r="C15" s="279" t="s">
        <v>486</v>
      </c>
      <c r="D15" s="280">
        <v>1</v>
      </c>
      <c r="E15" s="280" t="s">
        <v>44</v>
      </c>
      <c r="F15" s="281">
        <v>0</v>
      </c>
      <c r="G15" s="282">
        <f t="shared" si="0"/>
        <v>0</v>
      </c>
      <c r="H15" s="283"/>
    </row>
    <row r="16" spans="2:8">
      <c r="B16" s="278" t="s">
        <v>487</v>
      </c>
      <c r="C16" s="279" t="s">
        <v>488</v>
      </c>
      <c r="D16" s="280">
        <v>1</v>
      </c>
      <c r="E16" s="280" t="s">
        <v>44</v>
      </c>
      <c r="F16" s="281">
        <v>0</v>
      </c>
      <c r="G16" s="282">
        <f t="shared" si="0"/>
        <v>0</v>
      </c>
      <c r="H16" s="283"/>
    </row>
    <row r="17" spans="2:8">
      <c r="B17" s="278" t="s">
        <v>489</v>
      </c>
      <c r="C17" s="279" t="s">
        <v>490</v>
      </c>
      <c r="D17" s="280">
        <v>1</v>
      </c>
      <c r="E17" s="280" t="s">
        <v>44</v>
      </c>
      <c r="F17" s="281">
        <v>0</v>
      </c>
      <c r="G17" s="282">
        <f t="shared" si="0"/>
        <v>0</v>
      </c>
      <c r="H17" s="283"/>
    </row>
    <row r="18" spans="2:8">
      <c r="B18" s="278" t="s">
        <v>491</v>
      </c>
      <c r="C18" s="279" t="s">
        <v>492</v>
      </c>
      <c r="D18" s="280">
        <v>6</v>
      </c>
      <c r="E18" s="280" t="s">
        <v>44</v>
      </c>
      <c r="F18" s="281">
        <v>0</v>
      </c>
      <c r="G18" s="282">
        <f t="shared" si="0"/>
        <v>0</v>
      </c>
      <c r="H18" s="283"/>
    </row>
    <row r="19" spans="2:8" ht="15.75" customHeight="1">
      <c r="B19" s="278" t="s">
        <v>493</v>
      </c>
      <c r="C19" s="279" t="s">
        <v>494</v>
      </c>
      <c r="D19" s="280">
        <v>9</v>
      </c>
      <c r="E19" s="280" t="s">
        <v>39</v>
      </c>
      <c r="F19" s="281">
        <v>0</v>
      </c>
      <c r="G19" s="282">
        <f t="shared" si="0"/>
        <v>0</v>
      </c>
      <c r="H19" s="283"/>
    </row>
    <row r="20" spans="2:8" ht="15.75" customHeight="1">
      <c r="B20" s="278" t="s">
        <v>495</v>
      </c>
      <c r="C20" s="279" t="s">
        <v>496</v>
      </c>
      <c r="D20" s="280">
        <v>24</v>
      </c>
      <c r="E20" s="280" t="s">
        <v>39</v>
      </c>
      <c r="F20" s="281">
        <v>0</v>
      </c>
      <c r="G20" s="282">
        <f t="shared" si="0"/>
        <v>0</v>
      </c>
      <c r="H20" s="283"/>
    </row>
    <row r="21" spans="2:8" ht="15.75" customHeight="1">
      <c r="B21" s="278" t="s">
        <v>497</v>
      </c>
      <c r="C21" s="279" t="s">
        <v>498</v>
      </c>
      <c r="D21" s="280">
        <v>3</v>
      </c>
      <c r="E21" s="280" t="s">
        <v>44</v>
      </c>
      <c r="F21" s="281">
        <v>0</v>
      </c>
      <c r="G21" s="282">
        <f t="shared" si="0"/>
        <v>0</v>
      </c>
      <c r="H21" s="283"/>
    </row>
    <row r="22" spans="2:8" ht="15.75" customHeight="1">
      <c r="B22" s="278" t="s">
        <v>499</v>
      </c>
      <c r="C22" s="279" t="s">
        <v>500</v>
      </c>
      <c r="D22" s="280">
        <v>1</v>
      </c>
      <c r="E22" s="280" t="s">
        <v>44</v>
      </c>
      <c r="F22" s="281">
        <v>0</v>
      </c>
      <c r="G22" s="282">
        <f t="shared" si="0"/>
        <v>0</v>
      </c>
      <c r="H22" s="283"/>
    </row>
    <row r="23" spans="2:8" ht="15.75" customHeight="1">
      <c r="B23" s="278" t="s">
        <v>501</v>
      </c>
      <c r="C23" s="279" t="s">
        <v>502</v>
      </c>
      <c r="D23" s="280">
        <v>1</v>
      </c>
      <c r="E23" s="280" t="s">
        <v>44</v>
      </c>
      <c r="F23" s="281">
        <v>0</v>
      </c>
      <c r="G23" s="282">
        <f t="shared" si="0"/>
        <v>0</v>
      </c>
      <c r="H23" s="283"/>
    </row>
    <row r="24" spans="2:8" ht="15.75" customHeight="1">
      <c r="B24" s="278" t="s">
        <v>503</v>
      </c>
      <c r="C24" s="279" t="s">
        <v>504</v>
      </c>
      <c r="D24" s="280">
        <v>9</v>
      </c>
      <c r="E24" s="280" t="s">
        <v>44</v>
      </c>
      <c r="F24" s="281">
        <v>0</v>
      </c>
      <c r="G24" s="282">
        <f t="shared" si="0"/>
        <v>0</v>
      </c>
      <c r="H24" s="283"/>
    </row>
    <row r="25" spans="2:8">
      <c r="B25" s="278" t="s">
        <v>505</v>
      </c>
      <c r="C25" s="279" t="s">
        <v>506</v>
      </c>
      <c r="D25" s="280">
        <v>6</v>
      </c>
      <c r="E25" s="280" t="s">
        <v>44</v>
      </c>
      <c r="F25" s="281">
        <v>0</v>
      </c>
      <c r="G25" s="282">
        <f t="shared" si="0"/>
        <v>0</v>
      </c>
      <c r="H25" s="283"/>
    </row>
    <row r="26" spans="2:8">
      <c r="B26" s="278" t="s">
        <v>507</v>
      </c>
      <c r="C26" s="279" t="s">
        <v>508</v>
      </c>
      <c r="D26" s="280">
        <v>6</v>
      </c>
      <c r="E26" s="280" t="s">
        <v>44</v>
      </c>
      <c r="F26" s="281">
        <v>0</v>
      </c>
      <c r="G26" s="282">
        <f t="shared" si="0"/>
        <v>0</v>
      </c>
      <c r="H26" s="283"/>
    </row>
    <row r="27" spans="2:8">
      <c r="B27" s="278" t="s">
        <v>509</v>
      </c>
      <c r="C27" s="279" t="s">
        <v>510</v>
      </c>
      <c r="D27" s="280">
        <v>3</v>
      </c>
      <c r="E27" s="280" t="s">
        <v>44</v>
      </c>
      <c r="F27" s="281">
        <v>0</v>
      </c>
      <c r="G27" s="282">
        <f t="shared" si="0"/>
        <v>0</v>
      </c>
      <c r="H27" s="283"/>
    </row>
    <row r="28" spans="2:8">
      <c r="B28" s="278" t="s">
        <v>511</v>
      </c>
      <c r="C28" s="279" t="s">
        <v>512</v>
      </c>
      <c r="D28" s="280">
        <f>SUM(D29:D30)</f>
        <v>36</v>
      </c>
      <c r="E28" s="280" t="s">
        <v>44</v>
      </c>
      <c r="F28" s="281">
        <v>0</v>
      </c>
      <c r="G28" s="282">
        <f t="shared" si="0"/>
        <v>0</v>
      </c>
      <c r="H28" s="283"/>
    </row>
    <row r="29" spans="2:8">
      <c r="B29" s="278" t="s">
        <v>513</v>
      </c>
      <c r="C29" s="279" t="s">
        <v>514</v>
      </c>
      <c r="D29" s="280">
        <v>10</v>
      </c>
      <c r="E29" s="280" t="s">
        <v>44</v>
      </c>
      <c r="F29" s="281">
        <v>0</v>
      </c>
      <c r="G29" s="282">
        <f t="shared" si="0"/>
        <v>0</v>
      </c>
      <c r="H29" s="283"/>
    </row>
    <row r="30" spans="2:8">
      <c r="B30" s="278" t="s">
        <v>515</v>
      </c>
      <c r="C30" s="279" t="s">
        <v>516</v>
      </c>
      <c r="D30" s="280">
        <v>26</v>
      </c>
      <c r="E30" s="280" t="s">
        <v>44</v>
      </c>
      <c r="F30" s="281">
        <v>0</v>
      </c>
      <c r="G30" s="282">
        <f t="shared" si="0"/>
        <v>0</v>
      </c>
      <c r="H30" s="283"/>
    </row>
    <row r="31" spans="2:8" ht="16.5" thickBot="1">
      <c r="B31" s="278" t="s">
        <v>517</v>
      </c>
      <c r="C31" s="279" t="s">
        <v>518</v>
      </c>
      <c r="D31" s="280">
        <v>2</v>
      </c>
      <c r="E31" s="280" t="s">
        <v>44</v>
      </c>
      <c r="F31" s="281">
        <v>0</v>
      </c>
      <c r="G31" s="282">
        <f t="shared" si="0"/>
        <v>0</v>
      </c>
      <c r="H31" s="283"/>
    </row>
    <row r="32" spans="2:8" ht="18.75">
      <c r="B32" s="272">
        <v>2</v>
      </c>
      <c r="C32" s="273" t="s">
        <v>519</v>
      </c>
      <c r="D32" s="274"/>
      <c r="E32" s="274"/>
      <c r="F32" s="275"/>
      <c r="G32" s="276">
        <f>SUM(G33:G45)</f>
        <v>0</v>
      </c>
      <c r="H32" s="277"/>
    </row>
    <row r="33" spans="2:8" ht="15.75" customHeight="1">
      <c r="B33" s="278" t="s">
        <v>520</v>
      </c>
      <c r="C33" s="279" t="s">
        <v>521</v>
      </c>
      <c r="D33" s="280">
        <v>2</v>
      </c>
      <c r="E33" s="280" t="s">
        <v>44</v>
      </c>
      <c r="F33" s="281">
        <v>0</v>
      </c>
      <c r="G33" s="282">
        <f>D33*F33</f>
        <v>0</v>
      </c>
      <c r="H33" s="283"/>
    </row>
    <row r="34" spans="2:8">
      <c r="B34" s="278" t="s">
        <v>522</v>
      </c>
      <c r="C34" s="279" t="s">
        <v>523</v>
      </c>
      <c r="D34" s="280">
        <v>4</v>
      </c>
      <c r="E34" s="280" t="s">
        <v>44</v>
      </c>
      <c r="F34" s="281">
        <v>0</v>
      </c>
      <c r="G34" s="282">
        <f t="shared" ref="G34:G54" si="1">D34*F34</f>
        <v>0</v>
      </c>
      <c r="H34" s="283"/>
    </row>
    <row r="35" spans="2:8">
      <c r="B35" s="278" t="s">
        <v>524</v>
      </c>
      <c r="C35" s="279" t="s">
        <v>525</v>
      </c>
      <c r="D35" s="280">
        <v>2</v>
      </c>
      <c r="E35" s="280" t="s">
        <v>44</v>
      </c>
      <c r="F35" s="281">
        <v>0</v>
      </c>
      <c r="G35" s="282">
        <f t="shared" si="1"/>
        <v>0</v>
      </c>
      <c r="H35" s="283"/>
    </row>
    <row r="36" spans="2:8">
      <c r="B36" s="278" t="s">
        <v>526</v>
      </c>
      <c r="C36" s="279" t="s">
        <v>527</v>
      </c>
      <c r="D36" s="280">
        <v>20</v>
      </c>
      <c r="E36" s="280" t="s">
        <v>44</v>
      </c>
      <c r="F36" s="281">
        <v>0</v>
      </c>
      <c r="G36" s="282">
        <f t="shared" si="1"/>
        <v>0</v>
      </c>
      <c r="H36" s="283"/>
    </row>
    <row r="37" spans="2:8">
      <c r="B37" s="278" t="s">
        <v>528</v>
      </c>
      <c r="C37" s="279" t="s">
        <v>529</v>
      </c>
      <c r="D37" s="280">
        <v>20</v>
      </c>
      <c r="E37" s="280" t="s">
        <v>44</v>
      </c>
      <c r="F37" s="281">
        <v>0</v>
      </c>
      <c r="G37" s="282">
        <f t="shared" si="1"/>
        <v>0</v>
      </c>
      <c r="H37" s="283"/>
    </row>
    <row r="38" spans="2:8">
      <c r="B38" s="278" t="s">
        <v>530</v>
      </c>
      <c r="C38" s="279" t="s">
        <v>531</v>
      </c>
      <c r="D38" s="280">
        <v>2</v>
      </c>
      <c r="E38" s="280" t="s">
        <v>44</v>
      </c>
      <c r="F38" s="281">
        <v>0</v>
      </c>
      <c r="G38" s="282">
        <f t="shared" si="1"/>
        <v>0</v>
      </c>
      <c r="H38" s="283"/>
    </row>
    <row r="39" spans="2:8">
      <c r="B39" s="278" t="s">
        <v>532</v>
      </c>
      <c r="C39" s="279" t="s">
        <v>533</v>
      </c>
      <c r="D39" s="280">
        <v>2</v>
      </c>
      <c r="E39" s="280" t="s">
        <v>44</v>
      </c>
      <c r="F39" s="281">
        <v>0</v>
      </c>
      <c r="G39" s="282">
        <f t="shared" si="1"/>
        <v>0</v>
      </c>
      <c r="H39" s="283"/>
    </row>
    <row r="40" spans="2:8">
      <c r="B40" s="278" t="s">
        <v>534</v>
      </c>
      <c r="C40" s="279" t="s">
        <v>535</v>
      </c>
      <c r="D40" s="280">
        <v>2</v>
      </c>
      <c r="E40" s="280" t="s">
        <v>44</v>
      </c>
      <c r="F40" s="281">
        <v>0</v>
      </c>
      <c r="G40" s="282">
        <f t="shared" si="1"/>
        <v>0</v>
      </c>
      <c r="H40" s="283"/>
    </row>
    <row r="41" spans="2:8" ht="15.75" customHeight="1">
      <c r="B41" s="278" t="s">
        <v>536</v>
      </c>
      <c r="C41" s="279" t="s">
        <v>537</v>
      </c>
      <c r="D41" s="280">
        <v>2</v>
      </c>
      <c r="E41" s="280" t="s">
        <v>44</v>
      </c>
      <c r="F41" s="281">
        <v>0</v>
      </c>
      <c r="G41" s="282">
        <f t="shared" si="1"/>
        <v>0</v>
      </c>
      <c r="H41" s="283"/>
    </row>
    <row r="42" spans="2:8">
      <c r="B42" s="278" t="s">
        <v>538</v>
      </c>
      <c r="C42" s="279" t="s">
        <v>539</v>
      </c>
      <c r="D42" s="280">
        <v>4</v>
      </c>
      <c r="E42" s="280" t="s">
        <v>44</v>
      </c>
      <c r="F42" s="281">
        <v>0</v>
      </c>
      <c r="G42" s="282">
        <f t="shared" si="1"/>
        <v>0</v>
      </c>
      <c r="H42" s="283"/>
    </row>
    <row r="43" spans="2:8">
      <c r="B43" s="278" t="s">
        <v>540</v>
      </c>
      <c r="C43" s="279" t="s">
        <v>541</v>
      </c>
      <c r="D43" s="280">
        <v>2</v>
      </c>
      <c r="E43" s="280" t="s">
        <v>218</v>
      </c>
      <c r="F43" s="281">
        <v>0</v>
      </c>
      <c r="G43" s="282">
        <f t="shared" si="1"/>
        <v>0</v>
      </c>
      <c r="H43" s="283"/>
    </row>
    <row r="44" spans="2:8">
      <c r="B44" s="278" t="s">
        <v>542</v>
      </c>
      <c r="C44" s="279" t="s">
        <v>543</v>
      </c>
      <c r="D44" s="280">
        <v>600</v>
      </c>
      <c r="E44" s="280" t="s">
        <v>39</v>
      </c>
      <c r="F44" s="281">
        <v>0</v>
      </c>
      <c r="G44" s="282">
        <f t="shared" si="1"/>
        <v>0</v>
      </c>
      <c r="H44" s="283"/>
    </row>
    <row r="45" spans="2:8" ht="16.5" thickBot="1">
      <c r="B45" s="278" t="s">
        <v>544</v>
      </c>
      <c r="C45" s="284" t="s">
        <v>545</v>
      </c>
      <c r="D45" s="285">
        <v>1</v>
      </c>
      <c r="E45" s="285" t="s">
        <v>218</v>
      </c>
      <c r="F45" s="281">
        <v>0</v>
      </c>
      <c r="G45" s="282">
        <f t="shared" si="1"/>
        <v>0</v>
      </c>
      <c r="H45" s="286"/>
    </row>
    <row r="46" spans="2:8" ht="18.75">
      <c r="B46" s="272">
        <v>3</v>
      </c>
      <c r="C46" s="273" t="s">
        <v>546</v>
      </c>
      <c r="D46" s="274"/>
      <c r="E46" s="274"/>
      <c r="F46" s="275"/>
      <c r="G46" s="276">
        <f>SUM(G47:G54)</f>
        <v>0</v>
      </c>
      <c r="H46" s="277"/>
    </row>
    <row r="47" spans="2:8">
      <c r="B47" s="278" t="s">
        <v>547</v>
      </c>
      <c r="C47" s="287" t="s">
        <v>548</v>
      </c>
      <c r="D47" s="280">
        <v>1</v>
      </c>
      <c r="E47" s="280" t="s">
        <v>218</v>
      </c>
      <c r="F47" s="281">
        <v>0</v>
      </c>
      <c r="G47" s="282">
        <f t="shared" si="1"/>
        <v>0</v>
      </c>
      <c r="H47" s="283"/>
    </row>
    <row r="48" spans="2:8">
      <c r="B48" s="278" t="s">
        <v>549</v>
      </c>
      <c r="C48" s="287" t="s">
        <v>550</v>
      </c>
      <c r="D48" s="280">
        <v>1</v>
      </c>
      <c r="E48" s="280" t="s">
        <v>218</v>
      </c>
      <c r="F48" s="281">
        <v>0</v>
      </c>
      <c r="G48" s="282">
        <f t="shared" si="1"/>
        <v>0</v>
      </c>
      <c r="H48" s="283"/>
    </row>
    <row r="49" spans="2:8">
      <c r="B49" s="278" t="s">
        <v>551</v>
      </c>
      <c r="C49" s="287" t="s">
        <v>552</v>
      </c>
      <c r="D49" s="288">
        <v>2</v>
      </c>
      <c r="E49" s="288" t="s">
        <v>218</v>
      </c>
      <c r="F49" s="281">
        <v>0</v>
      </c>
      <c r="G49" s="282">
        <f t="shared" si="1"/>
        <v>0</v>
      </c>
      <c r="H49" s="283"/>
    </row>
    <row r="50" spans="2:8">
      <c r="B50" s="278" t="s">
        <v>553</v>
      </c>
      <c r="C50" s="287" t="s">
        <v>554</v>
      </c>
      <c r="D50" s="288">
        <v>2</v>
      </c>
      <c r="E50" s="288" t="s">
        <v>218</v>
      </c>
      <c r="F50" s="281">
        <v>0</v>
      </c>
      <c r="G50" s="282">
        <f t="shared" si="1"/>
        <v>0</v>
      </c>
      <c r="H50" s="283"/>
    </row>
    <row r="51" spans="2:8">
      <c r="B51" s="278" t="s">
        <v>555</v>
      </c>
      <c r="C51" s="287" t="s">
        <v>556</v>
      </c>
      <c r="D51" s="288">
        <v>2</v>
      </c>
      <c r="E51" s="288" t="s">
        <v>218</v>
      </c>
      <c r="F51" s="281">
        <v>0</v>
      </c>
      <c r="G51" s="282">
        <f t="shared" si="1"/>
        <v>0</v>
      </c>
      <c r="H51" s="283"/>
    </row>
    <row r="52" spans="2:8">
      <c r="B52" s="278" t="s">
        <v>557</v>
      </c>
      <c r="C52" s="287" t="s">
        <v>558</v>
      </c>
      <c r="D52" s="288">
        <v>1</v>
      </c>
      <c r="E52" s="288" t="s">
        <v>218</v>
      </c>
      <c r="F52" s="281">
        <v>0</v>
      </c>
      <c r="G52" s="282">
        <f t="shared" si="1"/>
        <v>0</v>
      </c>
      <c r="H52" s="283"/>
    </row>
    <row r="53" spans="2:8">
      <c r="B53" s="278" t="s">
        <v>559</v>
      </c>
      <c r="C53" s="287" t="s">
        <v>560</v>
      </c>
      <c r="D53" s="288">
        <v>1</v>
      </c>
      <c r="E53" s="288" t="s">
        <v>218</v>
      </c>
      <c r="F53" s="281">
        <v>0</v>
      </c>
      <c r="G53" s="282">
        <f t="shared" si="1"/>
        <v>0</v>
      </c>
      <c r="H53" s="283"/>
    </row>
    <row r="54" spans="2:8">
      <c r="B54" s="278" t="s">
        <v>561</v>
      </c>
      <c r="C54" s="287" t="s">
        <v>562</v>
      </c>
      <c r="D54" s="288">
        <v>2</v>
      </c>
      <c r="E54" s="288" t="s">
        <v>218</v>
      </c>
      <c r="F54" s="281">
        <v>0</v>
      </c>
      <c r="G54" s="282">
        <f t="shared" si="1"/>
        <v>0</v>
      </c>
      <c r="H54" s="283"/>
    </row>
    <row r="55" spans="2:8" ht="16.5" thickBot="1">
      <c r="B55" s="289"/>
      <c r="C55" s="290"/>
      <c r="D55" s="289"/>
      <c r="E55" s="289"/>
      <c r="F55" s="291"/>
      <c r="G55" s="291"/>
      <c r="H55" s="291"/>
    </row>
    <row r="56" spans="2:8" ht="19.5" thickBot="1">
      <c r="B56" s="292"/>
      <c r="C56" s="293" t="s">
        <v>563</v>
      </c>
      <c r="D56" s="294"/>
      <c r="E56" s="294"/>
      <c r="F56" s="295"/>
      <c r="G56" s="296">
        <f>G8+G32+G46</f>
        <v>0</v>
      </c>
      <c r="H56" s="297"/>
    </row>
    <row r="57" spans="2:8">
      <c r="G57" s="298"/>
      <c r="H57" s="298"/>
    </row>
  </sheetData>
  <pageMargins left="0.35433070866141736" right="0.35433070866141736" top="0.78740157480314965" bottom="0.31496062992125984" header="0.51181102362204722" footer="0.19685039370078741"/>
  <pageSetup paperSize="8" scale="61" orientation="portrait" r:id="rId1"/>
  <headerFooter alignWithMargins="0">
    <oddHeader>&amp;C&amp;"Times New Roman CE,Tučné"
Výkaz výměr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3186-6B99-4A9E-8F60-274FE147ADDB}">
  <sheetPr filterMode="1">
    <pageSetUpPr fitToPage="1"/>
  </sheetPr>
  <dimension ref="A4:BL160"/>
  <sheetViews>
    <sheetView showGridLines="0" zoomScaleNormal="100" workbookViewId="0">
      <selection activeCell="J13" sqref="J13"/>
    </sheetView>
  </sheetViews>
  <sheetFormatPr defaultColWidth="9.140625" defaultRowHeight="11.25"/>
  <cols>
    <col min="1" max="1" width="7.140625" style="105" customWidth="1"/>
    <col min="2" max="2" width="1" style="105" customWidth="1"/>
    <col min="3" max="3" width="7" style="105" customWidth="1"/>
    <col min="4" max="4" width="17.85546875" style="105" customWidth="1"/>
    <col min="5" max="5" width="21.5703125" style="105" customWidth="1"/>
    <col min="6" max="6" width="67.140625" style="105" customWidth="1"/>
    <col min="7" max="7" width="13.140625" style="105" customWidth="1"/>
    <col min="8" max="8" width="12" style="105" customWidth="1"/>
    <col min="9" max="9" width="15.85546875" style="105" customWidth="1"/>
    <col min="10" max="10" width="19.140625" style="105" customWidth="1"/>
    <col min="11" max="11" width="16.42578125" style="307" hidden="1" customWidth="1"/>
    <col min="12" max="16384" width="9.140625" style="105"/>
  </cols>
  <sheetData>
    <row r="4" spans="2:11" s="104" customFormat="1" ht="6.95" customHeight="1">
      <c r="B4" s="103"/>
      <c r="C4" s="103"/>
      <c r="D4" s="103"/>
      <c r="E4" s="103"/>
      <c r="F4" s="103"/>
      <c r="G4" s="103"/>
      <c r="H4" s="103"/>
      <c r="I4" s="103"/>
      <c r="J4" s="103"/>
      <c r="K4" s="385"/>
    </row>
    <row r="5" spans="2:11" s="104" customFormat="1" ht="24.95" customHeight="1">
      <c r="C5" s="384" t="s">
        <v>58</v>
      </c>
      <c r="K5" s="375"/>
    </row>
    <row r="6" spans="2:11" s="104" customFormat="1" ht="6.95" customHeight="1">
      <c r="K6" s="375"/>
    </row>
    <row r="7" spans="2:11" s="104" customFormat="1" ht="12" customHeight="1">
      <c r="C7" s="382" t="s">
        <v>27</v>
      </c>
      <c r="E7" s="567" t="s">
        <v>241</v>
      </c>
      <c r="F7" s="567"/>
      <c r="G7" s="567"/>
      <c r="H7" s="567"/>
      <c r="K7" s="375"/>
    </row>
    <row r="8" spans="2:11" s="104" customFormat="1" ht="26.25" customHeight="1">
      <c r="E8" s="567"/>
      <c r="F8" s="567"/>
      <c r="G8" s="567"/>
      <c r="H8" s="567"/>
      <c r="K8" s="375"/>
    </row>
    <row r="9" spans="2:11" s="104" customFormat="1" ht="12" customHeight="1">
      <c r="C9" s="382" t="s">
        <v>59</v>
      </c>
      <c r="D9" s="105"/>
      <c r="E9" s="104" t="s">
        <v>242</v>
      </c>
      <c r="F9" s="105"/>
      <c r="G9" s="105"/>
      <c r="H9" s="105"/>
      <c r="K9" s="375"/>
    </row>
    <row r="10" spans="2:11" s="104" customFormat="1" ht="12" customHeight="1">
      <c r="E10" s="105" t="s">
        <v>60</v>
      </c>
      <c r="F10" s="105"/>
      <c r="G10" s="105"/>
      <c r="H10" s="105"/>
      <c r="K10" s="375"/>
    </row>
    <row r="11" spans="2:11" s="104" customFormat="1" ht="12" customHeight="1">
      <c r="C11" s="382" t="s">
        <v>61</v>
      </c>
      <c r="K11" s="375"/>
    </row>
    <row r="12" spans="2:11" s="104" customFormat="1" ht="12" customHeight="1">
      <c r="E12" s="564" t="s">
        <v>62</v>
      </c>
      <c r="F12" s="565"/>
      <c r="G12" s="565"/>
      <c r="H12" s="565"/>
      <c r="K12" s="375"/>
    </row>
    <row r="13" spans="2:11" s="104" customFormat="1" ht="12" customHeight="1">
      <c r="E13" s="564"/>
      <c r="F13" s="564"/>
      <c r="G13" s="564"/>
      <c r="H13" s="564"/>
      <c r="K13" s="375"/>
    </row>
    <row r="14" spans="2:11" s="104" customFormat="1" ht="12" customHeight="1">
      <c r="C14" s="382" t="s">
        <v>63</v>
      </c>
      <c r="D14" s="382"/>
      <c r="F14" s="383"/>
      <c r="I14" s="382" t="s">
        <v>64</v>
      </c>
      <c r="K14" s="375"/>
    </row>
    <row r="15" spans="2:11" s="104" customFormat="1" ht="12" customHeight="1">
      <c r="C15" s="382" t="s">
        <v>28</v>
      </c>
      <c r="E15" s="104" t="s">
        <v>242</v>
      </c>
      <c r="F15" s="383"/>
      <c r="I15" s="382" t="s">
        <v>65</v>
      </c>
      <c r="K15" s="375"/>
    </row>
    <row r="16" spans="2:11" s="104" customFormat="1" ht="12" customHeight="1">
      <c r="C16" s="382"/>
      <c r="F16" s="383"/>
      <c r="I16" s="382"/>
      <c r="K16" s="375"/>
    </row>
    <row r="17" spans="2:26" s="104" customFormat="1" ht="60.75" customHeight="1">
      <c r="C17" s="382" t="s">
        <v>66</v>
      </c>
      <c r="E17" s="191" t="s">
        <v>243</v>
      </c>
      <c r="F17" s="383"/>
      <c r="I17" s="382" t="s">
        <v>17</v>
      </c>
      <c r="J17" s="381" t="s">
        <v>67</v>
      </c>
      <c r="K17" s="375"/>
    </row>
    <row r="18" spans="2:26" s="104" customFormat="1" ht="32.25" customHeight="1">
      <c r="C18" s="382" t="s">
        <v>16</v>
      </c>
      <c r="E18" s="566" t="s">
        <v>68</v>
      </c>
      <c r="F18" s="566"/>
      <c r="I18" s="382" t="s">
        <v>69</v>
      </c>
      <c r="J18" s="381"/>
      <c r="K18" s="375"/>
    </row>
    <row r="19" spans="2:26" s="104" customFormat="1" ht="12" customHeight="1">
      <c r="K19" s="375"/>
    </row>
    <row r="20" spans="2:26" s="104" customFormat="1" ht="10.35" customHeight="1">
      <c r="K20" s="375"/>
    </row>
    <row r="21" spans="2:26" s="106" customFormat="1" ht="29.25" customHeight="1">
      <c r="C21" s="380" t="s">
        <v>70</v>
      </c>
      <c r="D21" s="379" t="s">
        <v>71</v>
      </c>
      <c r="E21" s="379" t="s">
        <v>72</v>
      </c>
      <c r="F21" s="379" t="s">
        <v>73</v>
      </c>
      <c r="G21" s="379" t="s">
        <v>36</v>
      </c>
      <c r="H21" s="379" t="s">
        <v>74</v>
      </c>
      <c r="I21" s="379" t="s">
        <v>75</v>
      </c>
      <c r="J21" s="379" t="s">
        <v>76</v>
      </c>
      <c r="K21" s="378" t="s">
        <v>77</v>
      </c>
    </row>
    <row r="22" spans="2:26" s="104" customFormat="1" ht="22.9" customHeight="1">
      <c r="C22" s="377" t="s">
        <v>78</v>
      </c>
      <c r="J22" s="435">
        <f>SUBTOTAL(9,J49:J160)</f>
        <v>0</v>
      </c>
      <c r="K22" s="375"/>
      <c r="Y22" s="107"/>
      <c r="Z22" s="107"/>
    </row>
    <row r="23" spans="2:26" s="308" customFormat="1">
      <c r="D23" s="312"/>
      <c r="E23" s="309"/>
      <c r="F23" s="311"/>
      <c r="H23" s="309"/>
      <c r="K23" s="310"/>
      <c r="Y23" s="309"/>
      <c r="Z23" s="309"/>
    </row>
    <row r="24" spans="2:26" s="333" customFormat="1" ht="15" customHeight="1">
      <c r="F24" s="333" t="s">
        <v>79</v>
      </c>
      <c r="K24" s="374"/>
    </row>
    <row r="25" spans="2:26" s="104" customFormat="1" ht="7.5" customHeight="1">
      <c r="B25" s="108"/>
      <c r="C25" s="327"/>
      <c r="D25" s="319"/>
      <c r="E25" s="318"/>
      <c r="F25" s="317"/>
      <c r="G25" s="316"/>
      <c r="H25" s="315"/>
      <c r="I25" s="315"/>
      <c r="J25" s="315"/>
      <c r="K25" s="314"/>
      <c r="W25" s="313"/>
      <c r="Y25" s="313"/>
      <c r="Z25" s="313"/>
    </row>
    <row r="26" spans="2:26" s="104" customFormat="1" ht="15" customHeight="1">
      <c r="B26" s="108"/>
      <c r="C26" s="327"/>
      <c r="D26" s="319"/>
      <c r="E26" s="318"/>
      <c r="F26" s="111" t="s">
        <v>80</v>
      </c>
      <c r="G26" s="111"/>
      <c r="H26" s="315"/>
      <c r="I26" s="315"/>
      <c r="J26" s="315"/>
      <c r="K26" s="314"/>
      <c r="W26" s="313"/>
      <c r="Y26" s="313"/>
      <c r="Z26" s="313"/>
    </row>
    <row r="27" spans="2:26" s="104" customFormat="1" ht="13.5" customHeight="1">
      <c r="B27" s="108"/>
      <c r="C27" s="327"/>
      <c r="D27" s="319"/>
      <c r="E27" s="318"/>
      <c r="F27" s="111" t="s">
        <v>81</v>
      </c>
      <c r="G27" s="111"/>
      <c r="H27" s="315"/>
      <c r="I27" s="315"/>
      <c r="J27" s="315"/>
      <c r="K27" s="314"/>
      <c r="W27" s="313"/>
      <c r="Y27" s="313"/>
      <c r="Z27" s="313"/>
    </row>
    <row r="28" spans="2:26" s="104" customFormat="1" ht="13.5" customHeight="1">
      <c r="B28" s="108"/>
      <c r="C28" s="327"/>
      <c r="D28" s="319"/>
      <c r="E28" s="318"/>
      <c r="F28" s="111" t="s">
        <v>82</v>
      </c>
      <c r="G28" s="111"/>
      <c r="H28" s="315"/>
      <c r="I28" s="315"/>
      <c r="J28" s="315"/>
      <c r="K28" s="314"/>
      <c r="W28" s="313"/>
      <c r="Y28" s="313"/>
      <c r="Z28" s="313"/>
    </row>
    <row r="29" spans="2:26" s="104" customFormat="1" ht="13.5" customHeight="1">
      <c r="B29" s="108"/>
      <c r="C29" s="373"/>
      <c r="D29" s="372"/>
      <c r="E29" s="371"/>
      <c r="F29" s="111" t="s">
        <v>83</v>
      </c>
      <c r="G29" s="111"/>
      <c r="H29" s="370"/>
      <c r="I29" s="370"/>
      <c r="J29" s="370"/>
      <c r="K29" s="369"/>
      <c r="W29" s="313"/>
      <c r="Y29" s="313"/>
      <c r="Z29" s="313"/>
    </row>
    <row r="30" spans="2:26" s="104" customFormat="1" ht="16.5" customHeight="1">
      <c r="B30" s="108"/>
      <c r="C30" s="356"/>
      <c r="D30" s="355" t="s">
        <v>84</v>
      </c>
      <c r="E30" s="354"/>
      <c r="F30" s="112"/>
      <c r="G30" s="112"/>
      <c r="H30" s="353"/>
      <c r="I30" s="353"/>
      <c r="J30" s="353"/>
      <c r="K30" s="352" t="s">
        <v>84</v>
      </c>
      <c r="W30" s="313"/>
      <c r="Y30" s="313"/>
      <c r="Z30" s="313"/>
    </row>
    <row r="31" spans="2:26" ht="15" hidden="1">
      <c r="C31" s="356"/>
      <c r="D31" s="368"/>
      <c r="E31" s="367"/>
      <c r="F31" s="367"/>
      <c r="G31" s="366"/>
      <c r="H31" s="365"/>
      <c r="I31" s="299"/>
      <c r="J31" s="113"/>
      <c r="K31" s="364"/>
    </row>
    <row r="32" spans="2:26" ht="15" hidden="1">
      <c r="C32" s="356"/>
      <c r="D32" s="368"/>
      <c r="E32" s="367"/>
      <c r="F32" s="367"/>
      <c r="G32" s="366"/>
      <c r="H32" s="365"/>
      <c r="I32" s="299"/>
      <c r="J32" s="113"/>
      <c r="K32" s="364"/>
    </row>
    <row r="33" spans="3:11" ht="15" hidden="1">
      <c r="C33" s="356"/>
      <c r="D33" s="368"/>
      <c r="E33" s="367"/>
      <c r="F33" s="367"/>
      <c r="G33" s="366"/>
      <c r="H33" s="365"/>
      <c r="I33" s="299"/>
      <c r="J33" s="113"/>
      <c r="K33" s="364"/>
    </row>
    <row r="34" spans="3:11" ht="15" hidden="1">
      <c r="C34" s="356"/>
      <c r="D34" s="368"/>
      <c r="E34" s="367"/>
      <c r="F34" s="367"/>
      <c r="G34" s="366"/>
      <c r="H34" s="365"/>
      <c r="I34" s="299"/>
      <c r="J34" s="113"/>
      <c r="K34" s="364"/>
    </row>
    <row r="35" spans="3:11" ht="15" hidden="1">
      <c r="C35" s="356"/>
      <c r="D35" s="368"/>
      <c r="E35" s="367"/>
      <c r="F35" s="367"/>
      <c r="G35" s="366"/>
      <c r="H35" s="365"/>
      <c r="I35" s="299"/>
      <c r="J35" s="113"/>
      <c r="K35" s="364"/>
    </row>
    <row r="36" spans="3:11" ht="15" hidden="1">
      <c r="C36" s="356"/>
      <c r="D36" s="368"/>
      <c r="E36" s="367"/>
      <c r="F36" s="367"/>
      <c r="G36" s="366"/>
      <c r="H36" s="365"/>
      <c r="I36" s="299"/>
      <c r="J36" s="113"/>
      <c r="K36" s="364"/>
    </row>
    <row r="37" spans="3:11" ht="15" hidden="1">
      <c r="C37" s="356"/>
      <c r="D37" s="368"/>
      <c r="E37" s="367"/>
      <c r="F37" s="367"/>
      <c r="G37" s="366"/>
      <c r="H37" s="365"/>
      <c r="I37" s="299"/>
      <c r="J37" s="113"/>
      <c r="K37" s="364"/>
    </row>
    <row r="38" spans="3:11" ht="15" hidden="1">
      <c r="C38" s="356"/>
      <c r="D38" s="368"/>
      <c r="E38" s="367"/>
      <c r="F38" s="367"/>
      <c r="G38" s="366"/>
      <c r="H38" s="365"/>
      <c r="I38" s="299"/>
      <c r="J38" s="113"/>
      <c r="K38" s="364"/>
    </row>
    <row r="39" spans="3:11" ht="15" hidden="1">
      <c r="C39" s="356"/>
      <c r="D39" s="368"/>
      <c r="E39" s="367"/>
      <c r="F39" s="367"/>
      <c r="G39" s="366"/>
      <c r="H39" s="365"/>
      <c r="I39" s="299"/>
      <c r="J39" s="113"/>
      <c r="K39" s="364"/>
    </row>
    <row r="40" spans="3:11" ht="15" hidden="1">
      <c r="C40" s="356"/>
      <c r="D40" s="368"/>
      <c r="E40" s="367"/>
      <c r="F40" s="367"/>
      <c r="G40" s="366"/>
      <c r="H40" s="365"/>
      <c r="I40" s="299"/>
      <c r="J40" s="113"/>
      <c r="K40" s="364"/>
    </row>
    <row r="41" spans="3:11" ht="15" hidden="1">
      <c r="C41" s="356"/>
      <c r="D41" s="368"/>
      <c r="E41" s="367"/>
      <c r="F41" s="367"/>
      <c r="G41" s="366"/>
      <c r="H41" s="365"/>
      <c r="I41" s="299"/>
      <c r="J41" s="113"/>
      <c r="K41" s="364"/>
    </row>
    <row r="42" spans="3:11" ht="15" hidden="1">
      <c r="C42" s="356"/>
      <c r="D42" s="368"/>
      <c r="E42" s="367"/>
      <c r="F42" s="367"/>
      <c r="G42" s="366"/>
      <c r="H42" s="365"/>
      <c r="I42" s="299"/>
      <c r="J42" s="113"/>
      <c r="K42" s="364"/>
    </row>
    <row r="43" spans="3:11" ht="15" hidden="1">
      <c r="C43" s="356"/>
      <c r="D43" s="368"/>
      <c r="E43" s="367"/>
      <c r="F43" s="367"/>
      <c r="G43" s="366"/>
      <c r="H43" s="365"/>
      <c r="I43" s="299"/>
      <c r="J43" s="113"/>
      <c r="K43" s="364"/>
    </row>
    <row r="44" spans="3:11" ht="15" hidden="1">
      <c r="C44" s="356"/>
      <c r="D44" s="368"/>
      <c r="E44" s="367"/>
      <c r="F44" s="367"/>
      <c r="G44" s="366"/>
      <c r="H44" s="365"/>
      <c r="I44" s="299"/>
      <c r="J44" s="113"/>
      <c r="K44" s="364"/>
    </row>
    <row r="45" spans="3:11" ht="15" hidden="1">
      <c r="C45" s="356"/>
      <c r="D45" s="368"/>
      <c r="E45" s="367"/>
      <c r="F45" s="367"/>
      <c r="G45" s="366"/>
      <c r="H45" s="365"/>
      <c r="I45" s="299"/>
      <c r="J45" s="113"/>
      <c r="K45" s="364"/>
    </row>
    <row r="46" spans="3:11" ht="15" hidden="1">
      <c r="C46" s="356"/>
      <c r="D46" s="368"/>
      <c r="E46" s="367"/>
      <c r="F46" s="367"/>
      <c r="G46" s="366"/>
      <c r="H46" s="365"/>
      <c r="I46" s="299"/>
      <c r="J46" s="113"/>
      <c r="K46" s="364"/>
    </row>
    <row r="47" spans="3:11" ht="15" hidden="1">
      <c r="C47" s="356"/>
      <c r="D47" s="368"/>
      <c r="E47" s="114"/>
      <c r="F47" s="114"/>
      <c r="G47" s="366"/>
      <c r="H47" s="365"/>
      <c r="I47" s="299"/>
      <c r="J47" s="113"/>
      <c r="K47" s="364"/>
    </row>
    <row r="48" spans="3:11" ht="15" hidden="1">
      <c r="C48" s="356"/>
      <c r="D48" s="368"/>
      <c r="E48" s="367"/>
      <c r="F48" s="367"/>
      <c r="G48" s="366"/>
      <c r="H48" s="365"/>
      <c r="I48" s="299"/>
      <c r="J48" s="113"/>
      <c r="K48" s="364"/>
    </row>
    <row r="49" spans="2:26" s="104" customFormat="1" ht="16.5" customHeight="1">
      <c r="B49" s="108"/>
      <c r="C49" s="363">
        <v>301</v>
      </c>
      <c r="D49" s="362"/>
      <c r="E49" s="361"/>
      <c r="F49" s="323" t="s">
        <v>734</v>
      </c>
      <c r="G49" s="360" t="s">
        <v>44</v>
      </c>
      <c r="H49" s="359">
        <v>2</v>
      </c>
      <c r="I49" s="436">
        <v>0</v>
      </c>
      <c r="J49" s="358">
        <f>PRODUCT(H49:I49)</f>
        <v>0</v>
      </c>
      <c r="K49" s="357">
        <v>2</v>
      </c>
      <c r="W49" s="313"/>
      <c r="Y49" s="313"/>
      <c r="Z49" s="313"/>
    </row>
    <row r="50" spans="2:26" s="104" customFormat="1" ht="16.5" hidden="1" customHeight="1">
      <c r="B50" s="108"/>
      <c r="C50" s="356" t="s">
        <v>84</v>
      </c>
      <c r="D50" s="355"/>
      <c r="E50" s="354"/>
      <c r="F50" s="112"/>
      <c r="G50" s="112"/>
      <c r="H50" s="353"/>
      <c r="I50" s="353"/>
      <c r="J50" s="113"/>
      <c r="K50" s="352" t="s">
        <v>84</v>
      </c>
      <c r="W50" s="313"/>
      <c r="Y50" s="313"/>
      <c r="Z50" s="313"/>
    </row>
    <row r="51" spans="2:26" s="104" customFormat="1" ht="15" hidden="1" customHeight="1">
      <c r="B51" s="108"/>
      <c r="C51" s="351" t="s">
        <v>84</v>
      </c>
      <c r="D51" s="350"/>
      <c r="E51" s="349"/>
      <c r="F51" s="348"/>
      <c r="G51" s="347"/>
      <c r="H51" s="346"/>
      <c r="I51" s="346"/>
      <c r="J51" s="113"/>
      <c r="K51" s="345" t="s">
        <v>84</v>
      </c>
      <c r="W51" s="313"/>
      <c r="Y51" s="313"/>
      <c r="Z51" s="313"/>
    </row>
    <row r="52" spans="2:26" s="104" customFormat="1" ht="14.25" hidden="1">
      <c r="B52" s="108"/>
      <c r="C52" s="327" t="s">
        <v>84</v>
      </c>
      <c r="D52" s="319"/>
      <c r="E52" s="318"/>
      <c r="F52" s="333" t="s">
        <v>99</v>
      </c>
      <c r="G52" s="316"/>
      <c r="H52" s="315"/>
      <c r="I52" s="315"/>
      <c r="J52" s="113"/>
      <c r="K52" s="314" t="s">
        <v>84</v>
      </c>
      <c r="W52" s="313"/>
      <c r="Y52" s="313"/>
      <c r="Z52" s="313"/>
    </row>
    <row r="53" spans="2:26" s="104" customFormat="1" ht="16.5" hidden="1" customHeight="1">
      <c r="B53" s="108"/>
      <c r="C53" s="327"/>
      <c r="D53" s="319"/>
      <c r="E53" s="318"/>
      <c r="F53" s="317"/>
      <c r="G53" s="316"/>
      <c r="H53" s="315"/>
      <c r="I53" s="315"/>
      <c r="J53" s="113"/>
      <c r="K53" s="314"/>
      <c r="W53" s="313"/>
      <c r="Y53" s="313"/>
      <c r="Z53" s="313"/>
    </row>
    <row r="54" spans="2:26" s="104" customFormat="1" ht="16.5" hidden="1" customHeight="1">
      <c r="B54" s="108"/>
      <c r="C54" s="327"/>
      <c r="D54" s="319"/>
      <c r="E54" s="318"/>
      <c r="F54" s="317"/>
      <c r="G54" s="316"/>
      <c r="H54" s="315"/>
      <c r="I54" s="315"/>
      <c r="J54" s="113"/>
      <c r="K54" s="314"/>
      <c r="W54" s="313"/>
      <c r="Y54" s="313"/>
      <c r="Z54" s="313"/>
    </row>
    <row r="55" spans="2:26" s="104" customFormat="1" ht="16.5" hidden="1" customHeight="1">
      <c r="B55" s="108"/>
      <c r="C55" s="327"/>
      <c r="D55" s="319"/>
      <c r="E55" s="318"/>
      <c r="F55" s="317"/>
      <c r="G55" s="316"/>
      <c r="H55" s="315"/>
      <c r="I55" s="315"/>
      <c r="J55" s="113"/>
      <c r="K55" s="314"/>
      <c r="W55" s="313"/>
      <c r="Y55" s="313"/>
      <c r="Z55" s="313"/>
    </row>
    <row r="56" spans="2:26" s="104" customFormat="1" ht="16.5" hidden="1" customHeight="1">
      <c r="B56" s="108"/>
      <c r="C56" s="327"/>
      <c r="D56" s="319"/>
      <c r="E56" s="318"/>
      <c r="F56" s="317"/>
      <c r="G56" s="316"/>
      <c r="H56" s="315"/>
      <c r="I56" s="315"/>
      <c r="J56" s="113"/>
      <c r="K56" s="314"/>
      <c r="W56" s="313"/>
      <c r="Y56" s="313"/>
      <c r="Z56" s="313"/>
    </row>
    <row r="57" spans="2:26" s="104" customFormat="1" ht="16.5" hidden="1" customHeight="1">
      <c r="B57" s="108"/>
      <c r="C57" s="327"/>
      <c r="D57" s="319"/>
      <c r="E57" s="318"/>
      <c r="F57" s="317"/>
      <c r="G57" s="316"/>
      <c r="H57" s="315"/>
      <c r="I57" s="315"/>
      <c r="J57" s="113"/>
      <c r="K57" s="314"/>
      <c r="W57" s="313"/>
      <c r="Y57" s="313"/>
      <c r="Z57" s="313"/>
    </row>
    <row r="58" spans="2:26" s="104" customFormat="1" ht="16.5" hidden="1" customHeight="1">
      <c r="B58" s="108"/>
      <c r="C58" s="327"/>
      <c r="D58" s="319"/>
      <c r="E58" s="318"/>
      <c r="F58" s="317"/>
      <c r="G58" s="316"/>
      <c r="H58" s="315"/>
      <c r="I58" s="315"/>
      <c r="J58" s="113"/>
      <c r="K58" s="314"/>
      <c r="W58" s="313"/>
      <c r="Y58" s="313"/>
      <c r="Z58" s="313"/>
    </row>
    <row r="59" spans="2:26" s="104" customFormat="1" ht="16.5" hidden="1" customHeight="1">
      <c r="B59" s="108"/>
      <c r="C59" s="327"/>
      <c r="D59" s="319"/>
      <c r="E59" s="318"/>
      <c r="F59" s="317"/>
      <c r="G59" s="316"/>
      <c r="H59" s="315"/>
      <c r="I59" s="315"/>
      <c r="J59" s="113"/>
      <c r="K59" s="314"/>
      <c r="W59" s="313"/>
      <c r="Y59" s="313"/>
      <c r="Z59" s="313"/>
    </row>
    <row r="60" spans="2:26" s="104" customFormat="1" ht="16.5" hidden="1" customHeight="1">
      <c r="B60" s="108"/>
      <c r="C60" s="327" t="s">
        <v>84</v>
      </c>
      <c r="D60" s="319"/>
      <c r="E60" s="318"/>
      <c r="F60" s="317"/>
      <c r="G60" s="316"/>
      <c r="H60" s="315"/>
      <c r="I60" s="315"/>
      <c r="J60" s="315"/>
      <c r="K60" s="314" t="s">
        <v>84</v>
      </c>
      <c r="W60" s="313"/>
      <c r="Y60" s="313"/>
      <c r="Z60" s="313"/>
    </row>
    <row r="61" spans="2:26" s="104" customFormat="1" ht="16.5" hidden="1" customHeight="1">
      <c r="B61" s="108"/>
      <c r="C61" s="327" t="s">
        <v>84</v>
      </c>
      <c r="D61" s="319"/>
      <c r="E61" s="318"/>
      <c r="F61" s="333" t="s">
        <v>106</v>
      </c>
      <c r="G61" s="316"/>
      <c r="H61" s="315"/>
      <c r="I61" s="315"/>
      <c r="J61" s="315"/>
      <c r="K61" s="314" t="s">
        <v>84</v>
      </c>
      <c r="W61" s="313"/>
      <c r="Y61" s="313"/>
      <c r="Z61" s="313"/>
    </row>
    <row r="62" spans="2:26" s="104" customFormat="1" ht="28.5" hidden="1" customHeight="1">
      <c r="B62" s="108"/>
      <c r="C62" s="327"/>
      <c r="D62" s="319"/>
      <c r="E62" s="318"/>
      <c r="F62" s="317"/>
      <c r="G62" s="316"/>
      <c r="H62" s="315"/>
      <c r="I62" s="344"/>
      <c r="J62" s="315"/>
      <c r="K62" s="343"/>
      <c r="W62" s="313"/>
      <c r="Y62" s="313"/>
      <c r="Z62" s="313"/>
    </row>
    <row r="63" spans="2:26" s="104" customFormat="1" ht="14.25" hidden="1" customHeight="1">
      <c r="B63" s="108"/>
      <c r="C63" s="327" t="s">
        <v>84</v>
      </c>
      <c r="D63" s="319"/>
      <c r="E63" s="318"/>
      <c r="F63" s="317"/>
      <c r="G63" s="316"/>
      <c r="H63" s="315"/>
      <c r="I63" s="315"/>
      <c r="J63" s="315"/>
      <c r="K63" s="314" t="s">
        <v>84</v>
      </c>
      <c r="W63" s="313"/>
      <c r="Y63" s="313"/>
      <c r="Z63" s="313"/>
    </row>
    <row r="64" spans="2:26" s="104" customFormat="1" ht="16.5" hidden="1" customHeight="1">
      <c r="B64" s="108"/>
      <c r="C64" s="327" t="s">
        <v>84</v>
      </c>
      <c r="D64" s="319"/>
      <c r="E64" s="318"/>
      <c r="F64" s="333" t="s">
        <v>110</v>
      </c>
      <c r="G64" s="316"/>
      <c r="H64" s="315"/>
      <c r="I64" s="315"/>
      <c r="J64" s="315"/>
      <c r="K64" s="314" t="s">
        <v>84</v>
      </c>
      <c r="W64" s="313"/>
      <c r="Y64" s="313"/>
      <c r="Z64" s="313"/>
    </row>
    <row r="65" spans="2:26" s="104" customFormat="1" ht="15.75" hidden="1" customHeight="1">
      <c r="B65" s="108"/>
      <c r="C65" s="327"/>
      <c r="D65" s="319"/>
      <c r="E65" s="318"/>
      <c r="F65" s="317"/>
      <c r="G65" s="316"/>
      <c r="H65" s="315"/>
      <c r="I65" s="315"/>
      <c r="J65" s="320"/>
      <c r="K65" s="314"/>
      <c r="W65" s="313"/>
      <c r="Y65" s="313"/>
      <c r="Z65" s="313"/>
    </row>
    <row r="66" spans="2:26" s="104" customFormat="1" ht="15.75" hidden="1" customHeight="1">
      <c r="B66" s="108"/>
      <c r="C66" s="327"/>
      <c r="D66" s="319"/>
      <c r="E66" s="318"/>
      <c r="F66" s="317"/>
      <c r="G66" s="316"/>
      <c r="H66" s="315"/>
      <c r="I66" s="315"/>
      <c r="J66" s="320"/>
      <c r="K66" s="314"/>
      <c r="W66" s="313"/>
      <c r="Y66" s="313"/>
      <c r="Z66" s="313"/>
    </row>
    <row r="67" spans="2:26" s="104" customFormat="1" ht="15.75" customHeight="1">
      <c r="B67" s="108"/>
      <c r="C67" s="326">
        <v>303</v>
      </c>
      <c r="D67" s="325"/>
      <c r="E67" s="324"/>
      <c r="F67" s="323" t="s">
        <v>112</v>
      </c>
      <c r="G67" s="322" t="s">
        <v>44</v>
      </c>
      <c r="H67" s="321">
        <v>1</v>
      </c>
      <c r="I67" s="437">
        <v>0</v>
      </c>
      <c r="J67" s="320">
        <f>PRODUCT(H67:I67)</f>
        <v>0</v>
      </c>
      <c r="K67" s="314">
        <v>2</v>
      </c>
      <c r="W67" s="313"/>
      <c r="Y67" s="313"/>
      <c r="Z67" s="313"/>
    </row>
    <row r="68" spans="2:26" s="104" customFormat="1" ht="15" hidden="1" customHeight="1">
      <c r="B68" s="108"/>
      <c r="C68" s="327" t="s">
        <v>84</v>
      </c>
      <c r="D68" s="319"/>
      <c r="E68" s="318"/>
      <c r="F68" s="317"/>
      <c r="G68" s="316"/>
      <c r="H68" s="315"/>
      <c r="I68" s="315"/>
      <c r="J68" s="320"/>
      <c r="K68" s="314" t="s">
        <v>84</v>
      </c>
      <c r="W68" s="313"/>
      <c r="Y68" s="313"/>
      <c r="Z68" s="313"/>
    </row>
    <row r="69" spans="2:26" s="104" customFormat="1" ht="14.25" hidden="1">
      <c r="B69" s="108"/>
      <c r="C69" s="327" t="s">
        <v>84</v>
      </c>
      <c r="D69" s="319"/>
      <c r="E69" s="318"/>
      <c r="F69" s="333" t="s">
        <v>113</v>
      </c>
      <c r="G69" s="316"/>
      <c r="H69" s="315"/>
      <c r="I69" s="315"/>
      <c r="J69" s="320"/>
      <c r="K69" s="314" t="s">
        <v>84</v>
      </c>
      <c r="W69" s="313"/>
      <c r="Y69" s="313"/>
      <c r="Z69" s="313"/>
    </row>
    <row r="70" spans="2:26" s="104" customFormat="1" ht="31.5" hidden="1" customHeight="1">
      <c r="B70" s="108"/>
      <c r="C70" s="327"/>
      <c r="D70" s="319"/>
      <c r="E70" s="318"/>
      <c r="F70" s="317"/>
      <c r="G70" s="316"/>
      <c r="H70" s="315"/>
      <c r="I70" s="315"/>
      <c r="J70" s="320"/>
      <c r="K70" s="314"/>
      <c r="W70" s="313"/>
      <c r="Y70" s="313"/>
      <c r="Z70" s="313"/>
    </row>
    <row r="71" spans="2:26" s="104" customFormat="1" ht="30" hidden="1" customHeight="1">
      <c r="B71" s="108"/>
      <c r="C71" s="327"/>
      <c r="D71" s="319"/>
      <c r="E71" s="318"/>
      <c r="F71" s="317"/>
      <c r="G71" s="316"/>
      <c r="H71" s="315"/>
      <c r="I71" s="315"/>
      <c r="J71" s="320"/>
      <c r="K71" s="314"/>
      <c r="W71" s="313"/>
      <c r="Y71" s="313"/>
      <c r="Z71" s="313"/>
    </row>
    <row r="72" spans="2:26" s="104" customFormat="1" ht="30.75" hidden="1" customHeight="1">
      <c r="B72" s="108"/>
      <c r="C72" s="327"/>
      <c r="D72" s="319"/>
      <c r="E72" s="318"/>
      <c r="F72" s="317"/>
      <c r="G72" s="316"/>
      <c r="H72" s="315"/>
      <c r="I72" s="315"/>
      <c r="J72" s="320"/>
      <c r="K72" s="314"/>
      <c r="W72" s="313"/>
      <c r="Y72" s="313"/>
      <c r="Z72" s="313"/>
    </row>
    <row r="73" spans="2:26" s="104" customFormat="1" ht="34.5" hidden="1" customHeight="1">
      <c r="B73" s="108"/>
      <c r="C73" s="327"/>
      <c r="D73" s="319"/>
      <c r="E73" s="318"/>
      <c r="F73" s="317"/>
      <c r="G73" s="316"/>
      <c r="H73" s="315"/>
      <c r="I73" s="315"/>
      <c r="J73" s="320"/>
      <c r="K73" s="314"/>
      <c r="W73" s="313"/>
      <c r="Y73" s="313"/>
      <c r="Z73" s="313"/>
    </row>
    <row r="74" spans="2:26" s="104" customFormat="1" ht="27.75" hidden="1" customHeight="1">
      <c r="B74" s="108"/>
      <c r="C74" s="327"/>
      <c r="D74" s="319"/>
      <c r="E74" s="318"/>
      <c r="F74" s="317"/>
      <c r="G74" s="316"/>
      <c r="H74" s="315"/>
      <c r="I74" s="315"/>
      <c r="J74" s="320"/>
      <c r="K74" s="314"/>
      <c r="W74" s="313"/>
      <c r="Y74" s="313"/>
      <c r="Z74" s="313"/>
    </row>
    <row r="75" spans="2:26" s="104" customFormat="1" ht="34.5" hidden="1" customHeight="1">
      <c r="B75" s="108"/>
      <c r="C75" s="327"/>
      <c r="D75" s="319"/>
      <c r="E75" s="318"/>
      <c r="F75" s="317"/>
      <c r="G75" s="316"/>
      <c r="H75" s="315"/>
      <c r="I75" s="315"/>
      <c r="J75" s="320"/>
      <c r="K75" s="314"/>
      <c r="W75" s="313"/>
      <c r="Y75" s="313"/>
      <c r="Z75" s="313"/>
    </row>
    <row r="76" spans="2:26" s="104" customFormat="1" ht="30.75" hidden="1" customHeight="1">
      <c r="B76" s="108"/>
      <c r="C76" s="327"/>
      <c r="D76" s="319"/>
      <c r="E76" s="318"/>
      <c r="F76" s="317"/>
      <c r="G76" s="316"/>
      <c r="H76" s="315"/>
      <c r="I76" s="315"/>
      <c r="J76" s="320"/>
      <c r="K76" s="314"/>
      <c r="W76" s="313"/>
      <c r="Y76" s="313"/>
      <c r="Z76" s="313"/>
    </row>
    <row r="77" spans="2:26" s="104" customFormat="1" ht="30" hidden="1" customHeight="1">
      <c r="B77" s="108"/>
      <c r="C77" s="327"/>
      <c r="D77" s="319"/>
      <c r="E77" s="318"/>
      <c r="F77" s="317"/>
      <c r="G77" s="316"/>
      <c r="H77" s="315"/>
      <c r="I77" s="315"/>
      <c r="J77" s="320"/>
      <c r="K77" s="314"/>
      <c r="W77" s="313"/>
      <c r="Y77" s="313"/>
      <c r="Z77" s="313"/>
    </row>
    <row r="78" spans="2:26" s="104" customFormat="1" ht="29.25" hidden="1" customHeight="1">
      <c r="B78" s="108"/>
      <c r="C78" s="327"/>
      <c r="D78" s="319"/>
      <c r="E78" s="318"/>
      <c r="F78" s="317"/>
      <c r="G78" s="316"/>
      <c r="H78" s="315"/>
      <c r="I78" s="315"/>
      <c r="J78" s="320"/>
      <c r="K78" s="314"/>
      <c r="W78" s="313"/>
      <c r="Y78" s="313"/>
      <c r="Z78" s="313"/>
    </row>
    <row r="79" spans="2:26" s="104" customFormat="1" ht="30.75" hidden="1" customHeight="1">
      <c r="B79" s="108"/>
      <c r="C79" s="327"/>
      <c r="D79" s="319"/>
      <c r="E79" s="318"/>
      <c r="F79" s="317"/>
      <c r="G79" s="316"/>
      <c r="H79" s="315"/>
      <c r="I79" s="315"/>
      <c r="J79" s="320"/>
      <c r="K79" s="314"/>
      <c r="W79" s="313"/>
      <c r="Y79" s="313"/>
      <c r="Z79" s="313"/>
    </row>
    <row r="80" spans="2:26" s="104" customFormat="1" ht="15" hidden="1" customHeight="1">
      <c r="B80" s="108"/>
      <c r="C80" s="327" t="s">
        <v>84</v>
      </c>
      <c r="D80" s="319"/>
      <c r="E80" s="318"/>
      <c r="F80" s="317"/>
      <c r="G80" s="316"/>
      <c r="H80" s="315"/>
      <c r="I80" s="315"/>
      <c r="J80" s="320"/>
      <c r="K80" s="314" t="s">
        <v>84</v>
      </c>
      <c r="W80" s="313"/>
      <c r="Y80" s="313"/>
      <c r="Z80" s="313"/>
    </row>
    <row r="81" spans="2:26" s="104" customFormat="1" ht="18" hidden="1" customHeight="1">
      <c r="B81" s="108"/>
      <c r="C81" s="327" t="s">
        <v>84</v>
      </c>
      <c r="D81" s="319"/>
      <c r="E81" s="318"/>
      <c r="F81" s="333" t="s">
        <v>124</v>
      </c>
      <c r="G81" s="316"/>
      <c r="H81" s="315"/>
      <c r="I81" s="315"/>
      <c r="J81" s="320"/>
      <c r="K81" s="314" t="s">
        <v>84</v>
      </c>
      <c r="W81" s="313"/>
      <c r="Y81" s="313"/>
      <c r="Z81" s="313"/>
    </row>
    <row r="82" spans="2:26" s="104" customFormat="1" ht="16.5" hidden="1" customHeight="1">
      <c r="B82" s="108"/>
      <c r="C82" s="327"/>
      <c r="D82" s="319"/>
      <c r="E82" s="318"/>
      <c r="F82" s="317"/>
      <c r="G82" s="316"/>
      <c r="H82" s="315"/>
      <c r="I82" s="315"/>
      <c r="J82" s="320"/>
      <c r="K82" s="314"/>
      <c r="W82" s="313"/>
      <c r="Y82" s="313"/>
      <c r="Z82" s="313"/>
    </row>
    <row r="83" spans="2:26" s="104" customFormat="1" ht="16.5" hidden="1" customHeight="1">
      <c r="B83" s="108"/>
      <c r="C83" s="327"/>
      <c r="D83" s="319"/>
      <c r="E83" s="318"/>
      <c r="F83" s="317"/>
      <c r="G83" s="316"/>
      <c r="H83" s="315"/>
      <c r="I83" s="315"/>
      <c r="J83" s="320"/>
      <c r="K83" s="314"/>
      <c r="W83" s="313"/>
      <c r="Y83" s="313"/>
      <c r="Z83" s="313"/>
    </row>
    <row r="84" spans="2:26" s="104" customFormat="1" ht="16.5" hidden="1" customHeight="1">
      <c r="B84" s="108"/>
      <c r="C84" s="327"/>
      <c r="D84" s="319"/>
      <c r="E84" s="318"/>
      <c r="F84" s="317"/>
      <c r="G84" s="316"/>
      <c r="H84" s="315"/>
      <c r="I84" s="315"/>
      <c r="J84" s="320"/>
      <c r="K84" s="314"/>
      <c r="W84" s="313"/>
      <c r="Y84" s="313"/>
      <c r="Z84" s="313"/>
    </row>
    <row r="85" spans="2:26" s="104" customFormat="1" ht="16.5" hidden="1" customHeight="1">
      <c r="B85" s="108"/>
      <c r="C85" s="327"/>
      <c r="D85" s="319"/>
      <c r="E85" s="318"/>
      <c r="F85" s="317"/>
      <c r="G85" s="316"/>
      <c r="H85" s="315"/>
      <c r="I85" s="315"/>
      <c r="J85" s="320"/>
      <c r="K85" s="314"/>
      <c r="W85" s="313"/>
      <c r="Y85" s="313"/>
      <c r="Z85" s="313"/>
    </row>
    <row r="86" spans="2:26" s="104" customFormat="1" ht="16.5" hidden="1" customHeight="1">
      <c r="B86" s="108"/>
      <c r="C86" s="327"/>
      <c r="D86" s="319"/>
      <c r="E86" s="318"/>
      <c r="F86" s="317"/>
      <c r="G86" s="316"/>
      <c r="H86" s="315"/>
      <c r="I86" s="315"/>
      <c r="J86" s="320"/>
      <c r="K86" s="314"/>
      <c r="W86" s="313"/>
      <c r="Y86" s="313"/>
      <c r="Z86" s="313"/>
    </row>
    <row r="87" spans="2:26" s="104" customFormat="1" ht="18" hidden="1" customHeight="1">
      <c r="B87" s="108"/>
      <c r="C87" s="327"/>
      <c r="D87" s="319"/>
      <c r="E87" s="318"/>
      <c r="F87" s="317"/>
      <c r="G87" s="316"/>
      <c r="H87" s="315"/>
      <c r="I87" s="315"/>
      <c r="J87" s="320"/>
      <c r="K87" s="314"/>
      <c r="W87" s="313"/>
      <c r="Y87" s="313"/>
      <c r="Z87" s="313"/>
    </row>
    <row r="88" spans="2:26" s="104" customFormat="1" ht="32.25" hidden="1" customHeight="1">
      <c r="B88" s="108"/>
      <c r="C88" s="327"/>
      <c r="D88" s="319"/>
      <c r="E88" s="318"/>
      <c r="F88" s="342"/>
      <c r="G88" s="316"/>
      <c r="H88" s="315"/>
      <c r="I88" s="315"/>
      <c r="J88" s="320"/>
      <c r="K88" s="314"/>
      <c r="W88" s="313"/>
      <c r="Y88" s="313"/>
      <c r="Z88" s="313"/>
    </row>
    <row r="89" spans="2:26" s="104" customFormat="1" ht="16.5" hidden="1" customHeight="1">
      <c r="B89" s="108"/>
      <c r="C89" s="327"/>
      <c r="D89" s="319"/>
      <c r="E89" s="318"/>
      <c r="F89" s="317"/>
      <c r="G89" s="316"/>
      <c r="H89" s="315"/>
      <c r="I89" s="315"/>
      <c r="J89" s="320"/>
      <c r="K89" s="314"/>
      <c r="W89" s="313"/>
      <c r="Y89" s="313"/>
      <c r="Z89" s="313"/>
    </row>
    <row r="90" spans="2:26" s="104" customFormat="1" ht="16.5" customHeight="1">
      <c r="B90" s="108"/>
      <c r="C90" s="326">
        <v>508</v>
      </c>
      <c r="D90" s="325"/>
      <c r="E90" s="324"/>
      <c r="F90" s="323" t="s">
        <v>128</v>
      </c>
      <c r="G90" s="322" t="s">
        <v>44</v>
      </c>
      <c r="H90" s="321">
        <v>1</v>
      </c>
      <c r="I90" s="437">
        <v>0</v>
      </c>
      <c r="J90" s="320">
        <f>PRODUCT(H90:I90)</f>
        <v>0</v>
      </c>
      <c r="K90" s="314">
        <v>2</v>
      </c>
      <c r="W90" s="313"/>
      <c r="Y90" s="313"/>
      <c r="Z90" s="313"/>
    </row>
    <row r="91" spans="2:26" s="104" customFormat="1" ht="16.5" hidden="1" customHeight="1">
      <c r="B91" s="108"/>
      <c r="C91" s="327"/>
      <c r="D91" s="319"/>
      <c r="E91" s="318"/>
      <c r="F91" s="317"/>
      <c r="G91" s="316"/>
      <c r="H91" s="315"/>
      <c r="I91" s="315"/>
      <c r="J91" s="320"/>
      <c r="K91" s="314"/>
      <c r="W91" s="313"/>
      <c r="Y91" s="313"/>
      <c r="Z91" s="313"/>
    </row>
    <row r="92" spans="2:26" s="104" customFormat="1" ht="17.25" hidden="1" customHeight="1">
      <c r="B92" s="108"/>
      <c r="C92" s="327" t="s">
        <v>84</v>
      </c>
      <c r="D92" s="319"/>
      <c r="E92" s="318"/>
      <c r="F92" s="317"/>
      <c r="G92" s="316"/>
      <c r="H92" s="315"/>
      <c r="I92" s="315"/>
      <c r="J92" s="320"/>
      <c r="K92" s="314" t="s">
        <v>84</v>
      </c>
      <c r="W92" s="313"/>
      <c r="Y92" s="313"/>
      <c r="Z92" s="313"/>
    </row>
    <row r="93" spans="2:26" s="104" customFormat="1" ht="17.25" hidden="1" customHeight="1">
      <c r="B93" s="108"/>
      <c r="C93" s="327" t="s">
        <v>84</v>
      </c>
      <c r="D93" s="319"/>
      <c r="E93" s="318"/>
      <c r="F93" s="333" t="s">
        <v>133</v>
      </c>
      <c r="G93" s="316"/>
      <c r="H93" s="315"/>
      <c r="I93" s="315"/>
      <c r="J93" s="320"/>
      <c r="K93" s="314" t="s">
        <v>84</v>
      </c>
      <c r="W93" s="313"/>
      <c r="Y93" s="313"/>
      <c r="Z93" s="313"/>
    </row>
    <row r="94" spans="2:26" s="104" customFormat="1" ht="30" hidden="1" customHeight="1">
      <c r="B94" s="108"/>
      <c r="C94" s="327"/>
      <c r="D94" s="319"/>
      <c r="E94" s="318"/>
      <c r="F94" s="317"/>
      <c r="G94" s="316"/>
      <c r="H94" s="315"/>
      <c r="I94" s="315"/>
      <c r="J94" s="320"/>
      <c r="K94" s="314"/>
      <c r="W94" s="313"/>
      <c r="Y94" s="313"/>
      <c r="Z94" s="313"/>
    </row>
    <row r="95" spans="2:26" s="104" customFormat="1" ht="28.5" hidden="1" customHeight="1">
      <c r="B95" s="108"/>
      <c r="C95" s="327"/>
      <c r="D95" s="319"/>
      <c r="E95" s="318"/>
      <c r="F95" s="317"/>
      <c r="G95" s="316"/>
      <c r="H95" s="315"/>
      <c r="I95" s="315"/>
      <c r="J95" s="320"/>
      <c r="K95" s="314"/>
      <c r="W95" s="313"/>
      <c r="Y95" s="313"/>
      <c r="Z95" s="313"/>
    </row>
    <row r="96" spans="2:26" s="104" customFormat="1" ht="21.75" hidden="1" customHeight="1">
      <c r="B96" s="108"/>
      <c r="C96" s="327"/>
      <c r="D96" s="319"/>
      <c r="E96" s="318"/>
      <c r="F96" s="317"/>
      <c r="G96" s="316"/>
      <c r="H96" s="315"/>
      <c r="I96" s="315"/>
      <c r="J96" s="320"/>
      <c r="K96" s="314"/>
      <c r="W96" s="313"/>
      <c r="Y96" s="313"/>
      <c r="Z96" s="313"/>
    </row>
    <row r="97" spans="1:26" s="104" customFormat="1" ht="17.25" hidden="1" customHeight="1">
      <c r="B97" s="108"/>
      <c r="C97" s="327" t="s">
        <v>84</v>
      </c>
      <c r="D97" s="319"/>
      <c r="E97" s="318"/>
      <c r="F97" s="317"/>
      <c r="G97" s="316"/>
      <c r="H97" s="315"/>
      <c r="I97" s="315"/>
      <c r="J97" s="320"/>
      <c r="K97" s="314" t="s">
        <v>84</v>
      </c>
      <c r="W97" s="313"/>
      <c r="Y97" s="313"/>
      <c r="Z97" s="313"/>
    </row>
    <row r="98" spans="1:26" s="104" customFormat="1" ht="17.25" hidden="1" customHeight="1">
      <c r="B98" s="108"/>
      <c r="C98" s="327" t="s">
        <v>84</v>
      </c>
      <c r="D98" s="319"/>
      <c r="E98" s="318"/>
      <c r="F98" s="333" t="s">
        <v>137</v>
      </c>
      <c r="G98" s="316"/>
      <c r="H98" s="315"/>
      <c r="I98" s="315"/>
      <c r="J98" s="320"/>
      <c r="K98" s="314" t="s">
        <v>84</v>
      </c>
      <c r="W98" s="313"/>
      <c r="Y98" s="313"/>
      <c r="Z98" s="313"/>
    </row>
    <row r="99" spans="1:26" s="104" customFormat="1" ht="16.5" hidden="1" customHeight="1">
      <c r="B99" s="108"/>
      <c r="C99" s="327"/>
      <c r="D99" s="319"/>
      <c r="E99" s="341"/>
      <c r="F99" s="317"/>
      <c r="G99" s="340"/>
      <c r="H99" s="315"/>
      <c r="I99" s="315"/>
      <c r="J99" s="320"/>
      <c r="K99" s="314"/>
      <c r="W99" s="313"/>
      <c r="Y99" s="313"/>
      <c r="Z99" s="313"/>
    </row>
    <row r="100" spans="1:26" s="104" customFormat="1" ht="16.5" hidden="1" customHeight="1">
      <c r="B100" s="108"/>
      <c r="C100" s="327"/>
      <c r="D100" s="319"/>
      <c r="E100" s="341"/>
      <c r="F100" s="317"/>
      <c r="G100" s="340"/>
      <c r="H100" s="315"/>
      <c r="I100" s="315"/>
      <c r="J100" s="320"/>
      <c r="K100" s="314"/>
      <c r="W100" s="313"/>
      <c r="Y100" s="313"/>
      <c r="Z100" s="313"/>
    </row>
    <row r="101" spans="1:26" s="104" customFormat="1" ht="16.5" hidden="1" customHeight="1">
      <c r="B101" s="108"/>
      <c r="C101" s="327"/>
      <c r="D101" s="319"/>
      <c r="E101" s="341"/>
      <c r="F101" s="317"/>
      <c r="G101" s="340"/>
      <c r="H101" s="315"/>
      <c r="I101" s="315"/>
      <c r="J101" s="320"/>
      <c r="K101" s="314"/>
      <c r="W101" s="313"/>
      <c r="Y101" s="313"/>
      <c r="Z101" s="313"/>
    </row>
    <row r="102" spans="1:26" s="104" customFormat="1" ht="16.5" hidden="1" customHeight="1">
      <c r="B102" s="108"/>
      <c r="C102" s="327"/>
      <c r="D102" s="319"/>
      <c r="E102" s="318"/>
      <c r="F102" s="317"/>
      <c r="G102" s="316"/>
      <c r="H102" s="315"/>
      <c r="I102" s="315"/>
      <c r="J102" s="320"/>
      <c r="K102" s="314"/>
      <c r="W102" s="313"/>
      <c r="Y102" s="313"/>
      <c r="Z102" s="313"/>
    </row>
    <row r="103" spans="1:26" s="104" customFormat="1" ht="16.5" hidden="1" customHeight="1">
      <c r="B103" s="108"/>
      <c r="C103" s="327"/>
      <c r="D103" s="319"/>
      <c r="E103" s="318"/>
      <c r="F103" s="317"/>
      <c r="G103" s="316"/>
      <c r="H103" s="315"/>
      <c r="I103" s="315"/>
      <c r="J103" s="320"/>
      <c r="K103" s="314"/>
      <c r="W103" s="313"/>
      <c r="Y103" s="313"/>
      <c r="Z103" s="313"/>
    </row>
    <row r="104" spans="1:26" s="104" customFormat="1" ht="16.5" hidden="1" customHeight="1">
      <c r="B104" s="108"/>
      <c r="C104" s="327"/>
      <c r="D104" s="319"/>
      <c r="E104" s="318"/>
      <c r="F104" s="317"/>
      <c r="G104" s="316"/>
      <c r="H104" s="315"/>
      <c r="I104" s="315"/>
      <c r="J104" s="320"/>
      <c r="K104" s="314"/>
      <c r="W104" s="313"/>
      <c r="Y104" s="313"/>
      <c r="Z104" s="313"/>
    </row>
    <row r="105" spans="1:26" s="104" customFormat="1" ht="16.5" hidden="1" customHeight="1">
      <c r="B105" s="108"/>
      <c r="C105" s="327"/>
      <c r="D105" s="319"/>
      <c r="E105" s="318"/>
      <c r="F105" s="317"/>
      <c r="G105" s="316"/>
      <c r="H105" s="315"/>
      <c r="I105" s="315"/>
      <c r="J105" s="320"/>
      <c r="K105" s="314"/>
      <c r="W105" s="313"/>
      <c r="Y105" s="313"/>
      <c r="Z105" s="313"/>
    </row>
    <row r="106" spans="1:26" s="104" customFormat="1" ht="16.5" hidden="1" customHeight="1">
      <c r="B106" s="108"/>
      <c r="C106" s="327"/>
      <c r="D106" s="319"/>
      <c r="E106" s="318"/>
      <c r="F106" s="317"/>
      <c r="G106" s="316"/>
      <c r="H106" s="315"/>
      <c r="I106" s="315"/>
      <c r="J106" s="320"/>
      <c r="K106" s="314"/>
      <c r="W106" s="313"/>
      <c r="Y106" s="313"/>
      <c r="Z106" s="313"/>
    </row>
    <row r="107" spans="1:26" s="104" customFormat="1" ht="16.5" hidden="1" customHeight="1">
      <c r="B107" s="108"/>
      <c r="C107" s="327"/>
      <c r="D107" s="319"/>
      <c r="E107" s="318"/>
      <c r="F107" s="317"/>
      <c r="G107" s="316"/>
      <c r="H107" s="315"/>
      <c r="I107" s="315"/>
      <c r="J107" s="320"/>
      <c r="K107" s="314"/>
      <c r="W107" s="313"/>
      <c r="Y107" s="313"/>
      <c r="Z107" s="313"/>
    </row>
    <row r="108" spans="1:26" s="104" customFormat="1" ht="16.5" hidden="1" customHeight="1">
      <c r="B108" s="108"/>
      <c r="C108" s="327"/>
      <c r="D108" s="319"/>
      <c r="E108" s="318"/>
      <c r="F108" s="317"/>
      <c r="G108" s="316"/>
      <c r="H108" s="315"/>
      <c r="I108" s="315"/>
      <c r="J108" s="320"/>
      <c r="K108" s="314"/>
      <c r="W108" s="313"/>
      <c r="Y108" s="313"/>
      <c r="Z108" s="313"/>
    </row>
    <row r="109" spans="1:26" s="104" customFormat="1" ht="16.5" hidden="1" customHeight="1">
      <c r="B109" s="108"/>
      <c r="C109" s="327"/>
      <c r="D109" s="319"/>
      <c r="E109" s="318"/>
      <c r="F109" s="317"/>
      <c r="G109" s="316"/>
      <c r="H109" s="315"/>
      <c r="I109" s="315"/>
      <c r="J109" s="320"/>
      <c r="K109" s="314"/>
      <c r="W109" s="313"/>
      <c r="Y109" s="313"/>
      <c r="Z109" s="313"/>
    </row>
    <row r="110" spans="1:26" s="104" customFormat="1" ht="16.5" hidden="1" customHeight="1">
      <c r="B110" s="108"/>
      <c r="C110" s="327"/>
      <c r="D110" s="319"/>
      <c r="E110" s="318"/>
      <c r="F110" s="317"/>
      <c r="G110" s="316"/>
      <c r="H110" s="315"/>
      <c r="I110" s="315"/>
      <c r="J110" s="320"/>
      <c r="K110" s="314"/>
      <c r="W110" s="313"/>
      <c r="Y110" s="313"/>
      <c r="Z110" s="313"/>
    </row>
    <row r="111" spans="1:26" s="104" customFormat="1" ht="16.5" hidden="1" customHeight="1">
      <c r="B111" s="108"/>
      <c r="C111" s="327"/>
      <c r="D111" s="319"/>
      <c r="E111" s="318"/>
      <c r="F111" s="317"/>
      <c r="G111" s="316"/>
      <c r="H111" s="315"/>
      <c r="I111" s="315"/>
      <c r="J111" s="320"/>
      <c r="K111" s="314"/>
      <c r="W111" s="313"/>
      <c r="Y111" s="313"/>
      <c r="Z111" s="313"/>
    </row>
    <row r="112" spans="1:26" s="104" customFormat="1" ht="16.5" hidden="1" customHeight="1">
      <c r="A112" s="104" t="s">
        <v>150</v>
      </c>
      <c r="B112" s="108"/>
      <c r="C112" s="327"/>
      <c r="D112" s="319"/>
      <c r="E112" s="318"/>
      <c r="F112" s="317"/>
      <c r="G112" s="316"/>
      <c r="H112" s="315"/>
      <c r="I112" s="315"/>
      <c r="J112" s="320"/>
      <c r="K112" s="314"/>
      <c r="W112" s="313"/>
      <c r="Y112" s="313"/>
      <c r="Z112" s="313"/>
    </row>
    <row r="113" spans="1:26" s="104" customFormat="1" ht="16.5" hidden="1" customHeight="1">
      <c r="A113" s="104" t="s">
        <v>150</v>
      </c>
      <c r="B113" s="108"/>
      <c r="C113" s="327"/>
      <c r="D113" s="319"/>
      <c r="E113" s="318"/>
      <c r="F113" s="317"/>
      <c r="G113" s="316"/>
      <c r="H113" s="315"/>
      <c r="I113" s="315"/>
      <c r="J113" s="320"/>
      <c r="K113" s="314"/>
      <c r="W113" s="313"/>
      <c r="Y113" s="313"/>
      <c r="Z113" s="313"/>
    </row>
    <row r="114" spans="1:26" s="104" customFormat="1" ht="16.5" hidden="1" customHeight="1">
      <c r="B114" s="108"/>
      <c r="C114" s="327"/>
      <c r="D114" s="319"/>
      <c r="E114" s="318"/>
      <c r="F114" s="317"/>
      <c r="G114" s="316"/>
      <c r="H114" s="315"/>
      <c r="I114" s="315"/>
      <c r="J114" s="320"/>
      <c r="K114" s="314"/>
      <c r="W114" s="313"/>
      <c r="Y114" s="313"/>
      <c r="Z114" s="313"/>
    </row>
    <row r="115" spans="1:26" s="104" customFormat="1" ht="16.5" hidden="1" customHeight="1">
      <c r="B115" s="108"/>
      <c r="C115" s="327"/>
      <c r="D115" s="339"/>
      <c r="E115" s="338"/>
      <c r="F115" s="337"/>
      <c r="G115" s="336"/>
      <c r="H115" s="335"/>
      <c r="I115" s="335"/>
      <c r="J115" s="334"/>
      <c r="K115" s="314"/>
      <c r="W115" s="313"/>
      <c r="Y115" s="313"/>
      <c r="Z115" s="313"/>
    </row>
    <row r="116" spans="1:26" s="104" customFormat="1" ht="16.5" hidden="1" customHeight="1">
      <c r="B116" s="108"/>
      <c r="C116" s="327"/>
      <c r="D116" s="339"/>
      <c r="E116" s="338"/>
      <c r="F116" s="337"/>
      <c r="G116" s="336"/>
      <c r="H116" s="335"/>
      <c r="I116" s="335"/>
      <c r="J116" s="334"/>
      <c r="K116" s="314"/>
      <c r="W116" s="313"/>
      <c r="Y116" s="313"/>
      <c r="Z116" s="313"/>
    </row>
    <row r="117" spans="1:26" s="104" customFormat="1" ht="16.5" hidden="1" customHeight="1">
      <c r="B117" s="108"/>
      <c r="C117" s="327"/>
      <c r="D117" s="319"/>
      <c r="E117" s="318"/>
      <c r="F117" s="317"/>
      <c r="G117" s="316"/>
      <c r="H117" s="315"/>
      <c r="I117" s="315"/>
      <c r="J117" s="320"/>
      <c r="K117" s="314"/>
      <c r="W117" s="313"/>
      <c r="Y117" s="313"/>
      <c r="Z117" s="313"/>
    </row>
    <row r="118" spans="1:26" s="104" customFormat="1" ht="16.5" hidden="1" customHeight="1">
      <c r="B118" s="108"/>
      <c r="C118" s="327"/>
      <c r="D118" s="319"/>
      <c r="E118" s="318"/>
      <c r="F118" s="317"/>
      <c r="G118" s="316"/>
      <c r="H118" s="315"/>
      <c r="I118" s="315"/>
      <c r="J118" s="320"/>
      <c r="K118" s="314"/>
      <c r="W118" s="313"/>
      <c r="Y118" s="313"/>
      <c r="Z118" s="313"/>
    </row>
    <row r="119" spans="1:26" s="104" customFormat="1" ht="16.5" hidden="1" customHeight="1">
      <c r="B119" s="108"/>
      <c r="C119" s="327"/>
      <c r="D119" s="319"/>
      <c r="E119" s="318"/>
      <c r="F119" s="317"/>
      <c r="G119" s="316"/>
      <c r="H119" s="315"/>
      <c r="I119" s="315"/>
      <c r="J119" s="320"/>
      <c r="K119" s="314"/>
      <c r="W119" s="313"/>
      <c r="Y119" s="313"/>
      <c r="Z119" s="313"/>
    </row>
    <row r="120" spans="1:26" s="104" customFormat="1" ht="16.5" hidden="1" customHeight="1">
      <c r="B120" s="108"/>
      <c r="C120" s="327"/>
      <c r="D120" s="319"/>
      <c r="E120" s="318"/>
      <c r="F120" s="317"/>
      <c r="G120" s="316"/>
      <c r="H120" s="315"/>
      <c r="I120" s="315"/>
      <c r="J120" s="320"/>
      <c r="K120" s="314"/>
      <c r="W120" s="313"/>
      <c r="Y120" s="313"/>
      <c r="Z120" s="313"/>
    </row>
    <row r="121" spans="1:26" s="104" customFormat="1" ht="16.5" hidden="1" customHeight="1">
      <c r="B121" s="108"/>
      <c r="C121" s="327"/>
      <c r="D121" s="319"/>
      <c r="E121" s="318"/>
      <c r="F121" s="317"/>
      <c r="G121" s="316"/>
      <c r="H121" s="315"/>
      <c r="I121" s="315"/>
      <c r="J121" s="320"/>
      <c r="K121" s="314"/>
      <c r="W121" s="313"/>
      <c r="Y121" s="313"/>
      <c r="Z121" s="313"/>
    </row>
    <row r="122" spans="1:26" s="104" customFormat="1" ht="16.5" hidden="1" customHeight="1">
      <c r="B122" s="108"/>
      <c r="C122" s="327"/>
      <c r="D122" s="319"/>
      <c r="E122" s="318"/>
      <c r="F122" s="317"/>
      <c r="G122" s="316"/>
      <c r="H122" s="315"/>
      <c r="I122" s="315"/>
      <c r="J122" s="320"/>
      <c r="K122" s="314"/>
      <c r="W122" s="313"/>
      <c r="Y122" s="313"/>
      <c r="Z122" s="313"/>
    </row>
    <row r="123" spans="1:26" s="104" customFormat="1" ht="16.5" hidden="1" customHeight="1">
      <c r="B123" s="108"/>
      <c r="C123" s="327"/>
      <c r="D123" s="319"/>
      <c r="E123" s="318"/>
      <c r="F123" s="317"/>
      <c r="G123" s="316"/>
      <c r="H123" s="315"/>
      <c r="I123" s="315"/>
      <c r="J123" s="320"/>
      <c r="K123" s="314"/>
      <c r="W123" s="313"/>
      <c r="Y123" s="313"/>
      <c r="Z123" s="313"/>
    </row>
    <row r="124" spans="1:26" s="104" customFormat="1" ht="16.5" hidden="1" customHeight="1">
      <c r="B124" s="108"/>
      <c r="C124" s="327"/>
      <c r="D124" s="319"/>
      <c r="E124" s="318"/>
      <c r="F124" s="317"/>
      <c r="G124" s="316"/>
      <c r="H124" s="315"/>
      <c r="I124" s="315"/>
      <c r="J124" s="320"/>
      <c r="K124" s="314"/>
      <c r="W124" s="313"/>
      <c r="Y124" s="313"/>
      <c r="Z124" s="313"/>
    </row>
    <row r="125" spans="1:26" s="104" customFormat="1" ht="16.5" hidden="1" customHeight="1">
      <c r="B125" s="108"/>
      <c r="C125" s="327"/>
      <c r="D125" s="319"/>
      <c r="E125" s="318"/>
      <c r="F125" s="317"/>
      <c r="G125" s="316"/>
      <c r="H125" s="315"/>
      <c r="I125" s="315"/>
      <c r="J125" s="320"/>
      <c r="K125" s="314"/>
      <c r="W125" s="313"/>
      <c r="Y125" s="313"/>
      <c r="Z125" s="313"/>
    </row>
    <row r="126" spans="1:26" s="104" customFormat="1" ht="16.5" customHeight="1">
      <c r="B126" s="108"/>
      <c r="C126" s="326">
        <v>726</v>
      </c>
      <c r="D126" s="325"/>
      <c r="E126" s="324"/>
      <c r="F126" s="323" t="s">
        <v>161</v>
      </c>
      <c r="G126" s="322" t="s">
        <v>39</v>
      </c>
      <c r="H126" s="321">
        <v>20</v>
      </c>
      <c r="I126" s="437">
        <v>0</v>
      </c>
      <c r="J126" s="320">
        <f>PRODUCT(H126:I126)</f>
        <v>0</v>
      </c>
      <c r="K126" s="314">
        <v>2</v>
      </c>
      <c r="W126" s="313"/>
      <c r="Y126" s="313"/>
      <c r="Z126" s="313"/>
    </row>
    <row r="127" spans="1:26" s="104" customFormat="1" ht="16.5" customHeight="1">
      <c r="B127" s="108"/>
      <c r="C127" s="326">
        <f>C126+1</f>
        <v>727</v>
      </c>
      <c r="D127" s="325"/>
      <c r="E127" s="324"/>
      <c r="F127" s="323" t="s">
        <v>670</v>
      </c>
      <c r="G127" s="322" t="s">
        <v>39</v>
      </c>
      <c r="H127" s="321">
        <v>20</v>
      </c>
      <c r="I127" s="437">
        <v>0</v>
      </c>
      <c r="J127" s="320">
        <f>PRODUCT(H127:I127)</f>
        <v>0</v>
      </c>
      <c r="K127" s="314">
        <v>2</v>
      </c>
      <c r="W127" s="313"/>
      <c r="Y127" s="313"/>
      <c r="Z127" s="313"/>
    </row>
    <row r="128" spans="1:26" s="104" customFormat="1" ht="16.5" customHeight="1">
      <c r="B128" s="108"/>
      <c r="C128" s="326">
        <f>C127+1</f>
        <v>728</v>
      </c>
      <c r="D128" s="325"/>
      <c r="E128" s="324"/>
      <c r="F128" s="323" t="s">
        <v>669</v>
      </c>
      <c r="G128" s="322" t="s">
        <v>39</v>
      </c>
      <c r="H128" s="321">
        <v>20</v>
      </c>
      <c r="I128" s="437">
        <v>0</v>
      </c>
      <c r="J128" s="320">
        <f>PRODUCT(H128:I128)</f>
        <v>0</v>
      </c>
      <c r="K128" s="314">
        <v>2</v>
      </c>
      <c r="W128" s="313"/>
      <c r="Y128" s="313"/>
      <c r="Z128" s="313"/>
    </row>
    <row r="129" spans="2:64" s="104" customFormat="1" ht="16.5" customHeight="1">
      <c r="B129" s="108"/>
      <c r="C129" s="326">
        <f>C128+1</f>
        <v>729</v>
      </c>
      <c r="D129" s="325"/>
      <c r="E129" s="324"/>
      <c r="F129" s="323" t="s">
        <v>668</v>
      </c>
      <c r="G129" s="322" t="s">
        <v>39</v>
      </c>
      <c r="H129" s="321">
        <v>80</v>
      </c>
      <c r="I129" s="437">
        <v>0</v>
      </c>
      <c r="J129" s="320">
        <f>PRODUCT(H129:I129)</f>
        <v>0</v>
      </c>
      <c r="K129" s="314">
        <v>2</v>
      </c>
      <c r="W129" s="313"/>
      <c r="Y129" s="313"/>
      <c r="Z129" s="313"/>
    </row>
    <row r="130" spans="2:64" s="104" customFormat="1" ht="16.5" customHeight="1">
      <c r="B130" s="108"/>
      <c r="C130" s="326">
        <f>C129+1</f>
        <v>730</v>
      </c>
      <c r="D130" s="325"/>
      <c r="E130" s="324"/>
      <c r="F130" s="323" t="s">
        <v>667</v>
      </c>
      <c r="G130" s="322" t="s">
        <v>39</v>
      </c>
      <c r="H130" s="321">
        <v>20</v>
      </c>
      <c r="I130" s="437">
        <v>0</v>
      </c>
      <c r="J130" s="320">
        <f>PRODUCT(H130:I130)</f>
        <v>0</v>
      </c>
      <c r="K130" s="314">
        <v>2</v>
      </c>
      <c r="W130" s="313"/>
      <c r="Y130" s="313"/>
      <c r="Z130" s="313"/>
    </row>
    <row r="131" spans="2:64" s="104" customFormat="1" ht="16.5" hidden="1" customHeight="1">
      <c r="B131" s="108"/>
      <c r="C131" s="327" t="s">
        <v>84</v>
      </c>
      <c r="D131" s="319"/>
      <c r="E131" s="318"/>
      <c r="F131" s="317"/>
      <c r="G131" s="316"/>
      <c r="H131" s="315"/>
      <c r="I131" s="315"/>
      <c r="J131" s="320"/>
      <c r="K131" s="314" t="s">
        <v>84</v>
      </c>
      <c r="W131" s="313"/>
      <c r="Y131" s="313"/>
      <c r="Z131" s="313"/>
    </row>
    <row r="132" spans="2:64" s="104" customFormat="1" ht="16.5" hidden="1" customHeight="1">
      <c r="B132" s="108"/>
      <c r="C132" s="327" t="s">
        <v>84</v>
      </c>
      <c r="D132" s="319"/>
      <c r="E132" s="318"/>
      <c r="F132" s="317"/>
      <c r="G132" s="316"/>
      <c r="H132" s="315"/>
      <c r="I132" s="315"/>
      <c r="J132" s="320"/>
      <c r="K132" s="314" t="s">
        <v>84</v>
      </c>
      <c r="W132" s="313"/>
      <c r="Y132" s="313"/>
      <c r="Z132" s="313"/>
    </row>
    <row r="133" spans="2:64" s="104" customFormat="1" ht="23.25" hidden="1" customHeight="1">
      <c r="B133" s="108"/>
      <c r="C133" s="327" t="s">
        <v>84</v>
      </c>
      <c r="D133" s="319"/>
      <c r="E133" s="318"/>
      <c r="F133" s="333" t="s">
        <v>165</v>
      </c>
      <c r="G133" s="316"/>
      <c r="H133" s="315"/>
      <c r="I133" s="315"/>
      <c r="J133" s="320"/>
      <c r="K133" s="314" t="s">
        <v>84</v>
      </c>
      <c r="W133" s="313"/>
      <c r="Y133" s="313"/>
      <c r="Z133" s="313"/>
    </row>
    <row r="134" spans="2:64" s="104" customFormat="1" ht="18.75" hidden="1" customHeight="1">
      <c r="B134" s="108"/>
      <c r="C134" s="327"/>
      <c r="D134" s="319"/>
      <c r="E134" s="318"/>
      <c r="F134" s="317"/>
      <c r="G134" s="316"/>
      <c r="H134" s="315"/>
      <c r="I134" s="315"/>
      <c r="J134" s="320"/>
      <c r="K134" s="314"/>
      <c r="W134" s="313"/>
      <c r="Y134" s="313"/>
      <c r="Z134" s="313"/>
    </row>
    <row r="135" spans="2:64" s="104" customFormat="1" ht="15" hidden="1" customHeight="1">
      <c r="B135" s="108"/>
      <c r="C135" s="327"/>
      <c r="D135" s="319"/>
      <c r="E135" s="318"/>
      <c r="F135" s="317"/>
      <c r="G135" s="316"/>
      <c r="H135" s="315"/>
      <c r="I135" s="315"/>
      <c r="J135" s="320"/>
      <c r="K135" s="314"/>
      <c r="W135" s="313"/>
      <c r="Y135" s="313"/>
      <c r="Z135" s="313"/>
    </row>
    <row r="136" spans="2:64" s="104" customFormat="1" ht="15" hidden="1" customHeight="1">
      <c r="B136" s="108"/>
      <c r="C136" s="327"/>
      <c r="D136" s="319"/>
      <c r="E136" s="318"/>
      <c r="F136" s="317"/>
      <c r="G136" s="316"/>
      <c r="H136" s="315"/>
      <c r="I136" s="315"/>
      <c r="J136" s="320"/>
      <c r="K136" s="314"/>
      <c r="W136" s="313"/>
      <c r="Y136" s="313"/>
      <c r="Z136" s="313"/>
    </row>
    <row r="137" spans="2:64" s="104" customFormat="1" ht="15" hidden="1" customHeight="1">
      <c r="B137" s="115"/>
      <c r="C137" s="327"/>
      <c r="D137" s="319"/>
      <c r="E137" s="318"/>
      <c r="F137" s="317"/>
      <c r="G137" s="316"/>
      <c r="H137" s="315"/>
      <c r="I137" s="315"/>
      <c r="J137" s="320"/>
      <c r="K137" s="314"/>
      <c r="L137" s="116"/>
      <c r="M137" s="332"/>
      <c r="N137" s="331"/>
      <c r="O137" s="330"/>
      <c r="P137" s="330"/>
      <c r="Q137" s="330"/>
      <c r="R137" s="329"/>
      <c r="S137" s="329"/>
      <c r="T137" s="329"/>
      <c r="U137" s="329"/>
      <c r="V137" s="329"/>
      <c r="W137" s="329"/>
      <c r="X137" s="328"/>
      <c r="AQ137" s="313"/>
      <c r="AS137" s="313"/>
      <c r="AT137" s="313"/>
      <c r="AX137" s="107"/>
      <c r="BD137" s="117"/>
      <c r="BE137" s="117"/>
      <c r="BF137" s="117"/>
      <c r="BG137" s="117"/>
      <c r="BH137" s="117"/>
      <c r="BI137" s="107"/>
      <c r="BJ137" s="117"/>
      <c r="BK137" s="107"/>
      <c r="BL137" s="313"/>
    </row>
    <row r="138" spans="2:64" s="104" customFormat="1" ht="23.25" hidden="1" customHeight="1">
      <c r="B138" s="108"/>
      <c r="C138" s="327"/>
      <c r="D138" s="319"/>
      <c r="E138" s="318"/>
      <c r="F138" s="317"/>
      <c r="G138" s="316"/>
      <c r="H138" s="315"/>
      <c r="I138" s="315"/>
      <c r="J138" s="320"/>
      <c r="K138" s="314"/>
      <c r="W138" s="313"/>
      <c r="Y138" s="313"/>
      <c r="Z138" s="313"/>
    </row>
    <row r="139" spans="2:64" s="104" customFormat="1" ht="18" hidden="1" customHeight="1">
      <c r="B139" s="108"/>
      <c r="C139" s="327"/>
      <c r="D139" s="319"/>
      <c r="E139" s="318"/>
      <c r="F139" s="317"/>
      <c r="G139" s="316"/>
      <c r="H139" s="315"/>
      <c r="I139" s="315"/>
      <c r="J139" s="320"/>
      <c r="K139" s="314"/>
      <c r="W139" s="313"/>
      <c r="Y139" s="313"/>
      <c r="Z139" s="313"/>
    </row>
    <row r="140" spans="2:64" s="104" customFormat="1" ht="16.5" hidden="1" customHeight="1">
      <c r="B140" s="108"/>
      <c r="C140" s="327"/>
      <c r="D140" s="319"/>
      <c r="E140" s="318"/>
      <c r="F140" s="317"/>
      <c r="G140" s="316"/>
      <c r="H140" s="315"/>
      <c r="I140" s="315"/>
      <c r="J140" s="320"/>
      <c r="K140" s="314"/>
      <c r="W140" s="313"/>
      <c r="Y140" s="313"/>
      <c r="Z140" s="313"/>
    </row>
    <row r="141" spans="2:64" s="104" customFormat="1" ht="16.5" hidden="1" customHeight="1">
      <c r="B141" s="108"/>
      <c r="C141" s="327"/>
      <c r="D141" s="319"/>
      <c r="E141" s="318"/>
      <c r="F141" s="317"/>
      <c r="G141" s="316"/>
      <c r="H141" s="315"/>
      <c r="I141" s="315"/>
      <c r="J141" s="320"/>
      <c r="K141" s="314"/>
      <c r="W141" s="313"/>
      <c r="Y141" s="313"/>
      <c r="Z141" s="313"/>
    </row>
    <row r="142" spans="2:64" s="104" customFormat="1" ht="16.5" hidden="1" customHeight="1">
      <c r="B142" s="108"/>
      <c r="C142" s="327"/>
      <c r="D142" s="319"/>
      <c r="E142" s="318"/>
      <c r="F142" s="317"/>
      <c r="G142" s="316"/>
      <c r="H142" s="315"/>
      <c r="I142" s="315"/>
      <c r="J142" s="320"/>
      <c r="K142" s="314"/>
      <c r="W142" s="313"/>
      <c r="Y142" s="313"/>
      <c r="Z142" s="313"/>
    </row>
    <row r="143" spans="2:64" s="104" customFormat="1" ht="16.5" hidden="1" customHeight="1">
      <c r="B143" s="108"/>
      <c r="C143" s="327"/>
      <c r="D143" s="319"/>
      <c r="E143" s="318"/>
      <c r="F143" s="317"/>
      <c r="G143" s="316"/>
      <c r="H143" s="315"/>
      <c r="I143" s="315"/>
      <c r="J143" s="320"/>
      <c r="K143" s="314"/>
      <c r="W143" s="313"/>
      <c r="Y143" s="313"/>
      <c r="Z143" s="313"/>
    </row>
    <row r="144" spans="2:64" s="104" customFormat="1" ht="16.5" hidden="1" customHeight="1">
      <c r="B144" s="108"/>
      <c r="C144" s="327"/>
      <c r="D144" s="319"/>
      <c r="E144" s="318"/>
      <c r="F144" s="317"/>
      <c r="G144" s="316"/>
      <c r="H144" s="315"/>
      <c r="I144" s="315"/>
      <c r="J144" s="320"/>
      <c r="K144" s="314"/>
      <c r="W144" s="313"/>
      <c r="Y144" s="313"/>
      <c r="Z144" s="313"/>
    </row>
    <row r="145" spans="2:26" s="104" customFormat="1" ht="16.5" hidden="1" customHeight="1">
      <c r="B145" s="108"/>
      <c r="C145" s="327"/>
      <c r="D145" s="319"/>
      <c r="E145" s="318"/>
      <c r="F145" s="317"/>
      <c r="G145" s="316"/>
      <c r="H145" s="315"/>
      <c r="I145" s="315"/>
      <c r="J145" s="320"/>
      <c r="K145" s="314"/>
      <c r="W145" s="313"/>
      <c r="Y145" s="313"/>
      <c r="Z145" s="313"/>
    </row>
    <row r="146" spans="2:26" s="104" customFormat="1" ht="16.5" hidden="1" customHeight="1">
      <c r="B146" s="108"/>
      <c r="C146" s="327"/>
      <c r="D146" s="319"/>
      <c r="E146" s="318"/>
      <c r="F146" s="317"/>
      <c r="G146" s="316"/>
      <c r="H146" s="315"/>
      <c r="I146" s="315"/>
      <c r="J146" s="320"/>
      <c r="K146" s="314"/>
      <c r="W146" s="313"/>
      <c r="Y146" s="313"/>
      <c r="Z146" s="313"/>
    </row>
    <row r="147" spans="2:26" s="104" customFormat="1" ht="16.5" hidden="1" customHeight="1">
      <c r="B147" s="108"/>
      <c r="C147" s="327"/>
      <c r="D147" s="319"/>
      <c r="E147" s="318"/>
      <c r="F147" s="317"/>
      <c r="G147" s="316"/>
      <c r="H147" s="315"/>
      <c r="I147" s="315"/>
      <c r="J147" s="320"/>
      <c r="K147" s="314"/>
      <c r="W147" s="313"/>
      <c r="Y147" s="313"/>
      <c r="Z147" s="313"/>
    </row>
    <row r="148" spans="2:26" s="104" customFormat="1" ht="16.5" hidden="1" customHeight="1">
      <c r="B148" s="108"/>
      <c r="C148" s="327"/>
      <c r="D148" s="319"/>
      <c r="E148" s="318"/>
      <c r="F148" s="317"/>
      <c r="G148" s="316"/>
      <c r="H148" s="315"/>
      <c r="I148" s="315"/>
      <c r="J148" s="320"/>
      <c r="K148" s="314"/>
      <c r="W148" s="313"/>
      <c r="Y148" s="313"/>
      <c r="Z148" s="313"/>
    </row>
    <row r="149" spans="2:26" s="104" customFormat="1" ht="15" hidden="1" customHeight="1">
      <c r="B149" s="108"/>
      <c r="C149" s="327"/>
      <c r="D149" s="319"/>
      <c r="E149" s="318"/>
      <c r="F149" s="317"/>
      <c r="G149" s="316"/>
      <c r="H149" s="315"/>
      <c r="I149" s="315"/>
      <c r="J149" s="320"/>
      <c r="K149" s="314"/>
      <c r="W149" s="313"/>
      <c r="Y149" s="313"/>
      <c r="Z149" s="313"/>
    </row>
    <row r="150" spans="2:26" s="104" customFormat="1" ht="15.75" hidden="1" customHeight="1">
      <c r="B150" s="108"/>
      <c r="C150" s="327"/>
      <c r="D150" s="319"/>
      <c r="E150" s="318"/>
      <c r="F150" s="317"/>
      <c r="G150" s="316"/>
      <c r="H150" s="315"/>
      <c r="I150" s="315"/>
      <c r="J150" s="320"/>
      <c r="K150" s="314"/>
      <c r="W150" s="313"/>
      <c r="Y150" s="313"/>
      <c r="Z150" s="313"/>
    </row>
    <row r="151" spans="2:26" s="104" customFormat="1" ht="16.5" hidden="1" customHeight="1">
      <c r="B151" s="108"/>
      <c r="C151" s="327"/>
      <c r="D151" s="319"/>
      <c r="E151" s="318"/>
      <c r="F151" s="317"/>
      <c r="G151" s="316"/>
      <c r="H151" s="315"/>
      <c r="I151" s="315"/>
      <c r="J151" s="320"/>
      <c r="K151" s="314"/>
      <c r="W151" s="313"/>
      <c r="Y151" s="313"/>
      <c r="Z151" s="313"/>
    </row>
    <row r="152" spans="2:26" s="104" customFormat="1" ht="16.5" hidden="1" customHeight="1">
      <c r="B152" s="108"/>
      <c r="C152" s="327"/>
      <c r="D152" s="319"/>
      <c r="E152" s="318"/>
      <c r="F152" s="317"/>
      <c r="G152" s="316"/>
      <c r="H152" s="315"/>
      <c r="I152" s="315"/>
      <c r="J152" s="320"/>
      <c r="K152" s="314"/>
      <c r="W152" s="313"/>
      <c r="Y152" s="313"/>
      <c r="Z152" s="313"/>
    </row>
    <row r="153" spans="2:26" s="104" customFormat="1" ht="16.5" hidden="1" customHeight="1">
      <c r="B153" s="108"/>
      <c r="C153" s="327"/>
      <c r="D153" s="319"/>
      <c r="E153" s="318"/>
      <c r="F153" s="317"/>
      <c r="G153" s="316"/>
      <c r="H153" s="315"/>
      <c r="I153" s="315"/>
      <c r="J153" s="320"/>
      <c r="K153" s="314"/>
      <c r="W153" s="313"/>
      <c r="Y153" s="313"/>
      <c r="Z153" s="313"/>
    </row>
    <row r="154" spans="2:26" s="104" customFormat="1" ht="16.5" hidden="1" customHeight="1">
      <c r="B154" s="108"/>
      <c r="C154" s="327"/>
      <c r="D154" s="319"/>
      <c r="E154" s="318"/>
      <c r="F154" s="317"/>
      <c r="G154" s="316"/>
      <c r="H154" s="315"/>
      <c r="I154" s="315"/>
      <c r="J154" s="320"/>
      <c r="K154" s="314"/>
      <c r="W154" s="313"/>
      <c r="Y154" s="313"/>
      <c r="Z154" s="313"/>
    </row>
    <row r="155" spans="2:26" s="104" customFormat="1" ht="16.5" hidden="1" customHeight="1">
      <c r="B155" s="108"/>
      <c r="C155" s="327"/>
      <c r="D155" s="319"/>
      <c r="E155" s="318"/>
      <c r="F155" s="317"/>
      <c r="G155" s="316"/>
      <c r="H155" s="315"/>
      <c r="I155" s="315"/>
      <c r="J155" s="320"/>
      <c r="K155" s="314"/>
      <c r="W155" s="313"/>
      <c r="Y155" s="313"/>
      <c r="Z155" s="313"/>
    </row>
    <row r="156" spans="2:26" s="104" customFormat="1" ht="16.5" hidden="1" customHeight="1">
      <c r="B156" s="108"/>
      <c r="C156" s="327"/>
      <c r="D156" s="319"/>
      <c r="E156" s="318"/>
      <c r="F156" s="317"/>
      <c r="G156" s="316"/>
      <c r="H156" s="315"/>
      <c r="I156" s="315"/>
      <c r="J156" s="320"/>
      <c r="K156" s="314"/>
      <c r="W156" s="313"/>
      <c r="Y156" s="313"/>
      <c r="Z156" s="313"/>
    </row>
    <row r="157" spans="2:26" s="104" customFormat="1" ht="16.5" customHeight="1">
      <c r="B157" s="108"/>
      <c r="C157" s="326">
        <v>822</v>
      </c>
      <c r="D157" s="325"/>
      <c r="E157" s="324"/>
      <c r="F157" s="323" t="s">
        <v>171</v>
      </c>
      <c r="G157" s="322" t="s">
        <v>39</v>
      </c>
      <c r="H157" s="321">
        <v>160</v>
      </c>
      <c r="I157" s="437">
        <v>0</v>
      </c>
      <c r="J157" s="320">
        <f>PRODUCT(H157:I157)</f>
        <v>0</v>
      </c>
      <c r="K157" s="314">
        <v>2</v>
      </c>
      <c r="W157" s="313"/>
      <c r="Y157" s="313"/>
      <c r="Z157" s="313"/>
    </row>
    <row r="158" spans="2:26" s="104" customFormat="1" ht="126" hidden="1" customHeight="1">
      <c r="B158" s="108"/>
      <c r="C158" s="319" t="s">
        <v>84</v>
      </c>
      <c r="D158" s="319"/>
      <c r="E158" s="318"/>
      <c r="F158" s="317" t="s">
        <v>187</v>
      </c>
      <c r="G158" s="316" t="s">
        <v>43</v>
      </c>
      <c r="H158" s="315"/>
      <c r="I158" s="315"/>
      <c r="J158" s="315"/>
      <c r="K158" s="314" t="s">
        <v>84</v>
      </c>
      <c r="W158" s="313"/>
      <c r="Y158" s="313"/>
      <c r="Z158" s="313"/>
    </row>
    <row r="159" spans="2:26" s="308" customFormat="1" hidden="1">
      <c r="D159" s="312"/>
      <c r="E159" s="309"/>
      <c r="F159" s="311"/>
      <c r="H159" s="309" t="s">
        <v>43</v>
      </c>
      <c r="K159" s="310"/>
      <c r="Y159" s="309"/>
      <c r="Z159" s="309"/>
    </row>
    <row r="160" spans="2:26" ht="16.5" customHeight="1">
      <c r="C160" s="326">
        <v>823</v>
      </c>
      <c r="D160" s="325"/>
      <c r="E160" s="324"/>
      <c r="F160" s="323" t="s">
        <v>735</v>
      </c>
      <c r="G160" s="322" t="s">
        <v>44</v>
      </c>
      <c r="H160" s="321">
        <v>1</v>
      </c>
      <c r="I160" s="437">
        <v>0</v>
      </c>
      <c r="J160" s="320">
        <f>PRODUCT(H160:I160)</f>
        <v>0</v>
      </c>
      <c r="K160" s="314">
        <v>2</v>
      </c>
    </row>
  </sheetData>
  <autoFilter ref="C30:K159" xr:uid="{00000000-0001-0000-0200-000000000000}">
    <filterColumn colId="8">
      <filters>
        <filter val="2"/>
      </filters>
    </filterColumn>
  </autoFilter>
  <mergeCells count="4">
    <mergeCell ref="E12:H12"/>
    <mergeCell ref="E18:F18"/>
    <mergeCell ref="E13:H13"/>
    <mergeCell ref="E7:H8"/>
  </mergeCells>
  <pageMargins left="0.39374999999999999" right="0.39374999999999999" top="0.39374999999999999" bottom="0.39374999999999999" header="0" footer="0"/>
  <pageSetup paperSize="9" scale="4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19B-605F-4FA8-97EA-8E728E286A13}">
  <sheetPr>
    <pageSetUpPr fitToPage="1"/>
  </sheetPr>
  <dimension ref="A2:R221"/>
  <sheetViews>
    <sheetView showGridLines="0" showWhiteSpace="0" view="pageLayout" zoomScaleNormal="80" workbookViewId="0">
      <selection activeCell="G16" sqref="G16"/>
    </sheetView>
  </sheetViews>
  <sheetFormatPr defaultColWidth="9.140625" defaultRowHeight="11.25"/>
  <cols>
    <col min="1" max="1" width="7.140625" style="105" customWidth="1"/>
    <col min="2" max="2" width="1" style="105" customWidth="1"/>
    <col min="3" max="3" width="8.85546875" style="105" customWidth="1"/>
    <col min="4" max="4" width="4.5703125" style="105" customWidth="1"/>
    <col min="5" max="5" width="14.7109375" style="105" customWidth="1"/>
    <col min="6" max="6" width="43.5703125" style="105" customWidth="1"/>
    <col min="7" max="7" width="6.42578125" style="105" customWidth="1"/>
    <col min="8" max="8" width="12" style="105" customWidth="1"/>
    <col min="9" max="9" width="13.5703125" style="105" customWidth="1"/>
    <col min="10" max="11" width="19.140625" style="105" customWidth="1"/>
    <col min="12" max="12" width="1" style="105" customWidth="1"/>
    <col min="13" max="13" width="12.85546875" style="105" customWidth="1"/>
    <col min="14" max="16" width="9.140625" style="105"/>
    <col min="17" max="17" width="33" style="105" customWidth="1"/>
    <col min="18" max="18" width="28.140625" style="105" customWidth="1"/>
    <col min="19" max="19" width="8" style="105" customWidth="1"/>
    <col min="20" max="16384" width="9.140625" style="105"/>
  </cols>
  <sheetData>
    <row r="2" spans="2:12" ht="36.950000000000003" customHeight="1"/>
    <row r="3" spans="2:12" s="104" customFormat="1" ht="6.95" customHeight="1">
      <c r="B3" s="213"/>
      <c r="C3" s="103"/>
      <c r="D3" s="103"/>
      <c r="E3" s="103"/>
      <c r="F3" s="103"/>
      <c r="G3" s="103"/>
      <c r="H3" s="103"/>
      <c r="I3" s="103"/>
      <c r="J3" s="103"/>
      <c r="K3" s="103"/>
      <c r="L3" s="214"/>
    </row>
    <row r="4" spans="2:12" s="104" customFormat="1" ht="24.95" customHeight="1">
      <c r="B4" s="116"/>
      <c r="C4" s="384" t="s">
        <v>58</v>
      </c>
      <c r="L4" s="215"/>
    </row>
    <row r="5" spans="2:12" s="104" customFormat="1" ht="6.95" customHeight="1">
      <c r="B5" s="116"/>
      <c r="L5" s="215"/>
    </row>
    <row r="6" spans="2:12" s="104" customFormat="1" ht="12" customHeight="1">
      <c r="B6" s="116"/>
      <c r="C6" s="382" t="s">
        <v>27</v>
      </c>
      <c r="E6" s="567" t="s">
        <v>384</v>
      </c>
      <c r="F6" s="567"/>
      <c r="G6" s="567"/>
      <c r="H6" s="567"/>
      <c r="L6" s="215"/>
    </row>
    <row r="7" spans="2:12" s="104" customFormat="1" ht="33" customHeight="1">
      <c r="B7" s="116"/>
      <c r="E7" s="567"/>
      <c r="F7" s="567"/>
      <c r="G7" s="567"/>
      <c r="H7" s="567"/>
      <c r="L7" s="215"/>
    </row>
    <row r="8" spans="2:12" ht="12" customHeight="1">
      <c r="B8" s="216"/>
      <c r="C8" s="382" t="s">
        <v>59</v>
      </c>
      <c r="E8" s="105" t="s">
        <v>385</v>
      </c>
      <c r="L8" s="217"/>
    </row>
    <row r="9" spans="2:12" s="104" customFormat="1" ht="16.5" customHeight="1">
      <c r="B9" s="116"/>
      <c r="E9" s="105" t="s">
        <v>60</v>
      </c>
      <c r="F9" s="105"/>
      <c r="G9" s="105"/>
      <c r="H9" s="105"/>
      <c r="L9" s="215"/>
    </row>
    <row r="10" spans="2:12" s="104" customFormat="1" ht="12" customHeight="1">
      <c r="B10" s="116"/>
      <c r="C10" s="382" t="s">
        <v>61</v>
      </c>
      <c r="L10" s="215"/>
    </row>
    <row r="11" spans="2:12" s="104" customFormat="1" ht="16.5" customHeight="1">
      <c r="B11" s="116"/>
      <c r="E11" s="564" t="s">
        <v>567</v>
      </c>
      <c r="F11" s="565"/>
      <c r="G11" s="565"/>
      <c r="H11" s="565"/>
      <c r="L11" s="215"/>
    </row>
    <row r="12" spans="2:12" s="104" customFormat="1" ht="6.95" customHeight="1">
      <c r="B12" s="116"/>
      <c r="L12" s="215"/>
    </row>
    <row r="13" spans="2:12" s="104" customFormat="1" ht="12" customHeight="1">
      <c r="B13" s="116"/>
      <c r="C13" s="382" t="s">
        <v>63</v>
      </c>
      <c r="D13" s="382"/>
      <c r="F13" s="383"/>
      <c r="I13" s="382" t="s">
        <v>64</v>
      </c>
      <c r="J13" s="383"/>
      <c r="L13" s="215"/>
    </row>
    <row r="14" spans="2:12" s="104" customFormat="1" ht="12" customHeight="1">
      <c r="B14" s="116"/>
      <c r="C14" s="382" t="s">
        <v>28</v>
      </c>
      <c r="F14" s="383"/>
      <c r="I14" s="382" t="s">
        <v>65</v>
      </c>
      <c r="J14" s="411" t="s">
        <v>713</v>
      </c>
      <c r="L14" s="215"/>
    </row>
    <row r="15" spans="2:12" s="104" customFormat="1" ht="6.95" customHeight="1">
      <c r="B15" s="116"/>
      <c r="L15" s="215"/>
    </row>
    <row r="16" spans="2:12" s="104" customFormat="1" ht="40.15" customHeight="1">
      <c r="B16" s="116"/>
      <c r="C16" s="382" t="s">
        <v>66</v>
      </c>
      <c r="E16" s="573" t="s">
        <v>387</v>
      </c>
      <c r="F16" s="573"/>
      <c r="I16" s="382" t="s">
        <v>17</v>
      </c>
      <c r="J16" s="381" t="s">
        <v>388</v>
      </c>
      <c r="L16" s="215"/>
    </row>
    <row r="17" spans="1:12" s="104" customFormat="1" ht="40.15" customHeight="1">
      <c r="B17" s="116"/>
      <c r="C17" s="382" t="s">
        <v>16</v>
      </c>
      <c r="E17" s="566" t="s">
        <v>68</v>
      </c>
      <c r="F17" s="566"/>
      <c r="I17" s="382" t="s">
        <v>69</v>
      </c>
      <c r="J17" s="381"/>
      <c r="L17" s="215"/>
    </row>
    <row r="18" spans="1:12" s="104" customFormat="1" ht="10.35" customHeight="1">
      <c r="B18" s="116"/>
      <c r="E18" s="219"/>
      <c r="L18" s="215"/>
    </row>
    <row r="19" spans="1:12" s="106" customFormat="1" ht="29.25" customHeight="1">
      <c r="B19" s="220"/>
      <c r="C19" s="380" t="s">
        <v>70</v>
      </c>
      <c r="D19" s="379" t="s">
        <v>71</v>
      </c>
      <c r="E19" s="379" t="s">
        <v>72</v>
      </c>
      <c r="F19" s="379" t="s">
        <v>73</v>
      </c>
      <c r="G19" s="379" t="s">
        <v>36</v>
      </c>
      <c r="H19" s="379" t="s">
        <v>74</v>
      </c>
      <c r="I19" s="379" t="s">
        <v>389</v>
      </c>
      <c r="J19" s="379" t="s">
        <v>390</v>
      </c>
      <c r="K19" s="410" t="s">
        <v>391</v>
      </c>
      <c r="L19" s="222"/>
    </row>
    <row r="20" spans="1:12" s="104" customFormat="1" ht="22.9" customHeight="1">
      <c r="B20" s="116"/>
      <c r="C20" s="377" t="s">
        <v>78</v>
      </c>
      <c r="J20" s="376">
        <f>SUM(J21:J401)</f>
        <v>0</v>
      </c>
      <c r="L20" s="215"/>
    </row>
    <row r="21" spans="1:12" s="308" customFormat="1" ht="26.25" customHeight="1">
      <c r="A21" s="104"/>
      <c r="B21" s="393"/>
      <c r="C21" s="319" t="str">
        <f>IFERROR(IF(ISNUMBER(H21),IF(ISNUMBER(#REF!),#REF!+1,IF(ISNUMBER(#REF!),#REF!+1,#REF!+1)),""),"")</f>
        <v/>
      </c>
      <c r="D21" s="319"/>
      <c r="E21" s="318"/>
      <c r="F21" s="409" t="s">
        <v>568</v>
      </c>
      <c r="G21" s="316"/>
      <c r="H21" s="392"/>
      <c r="I21" s="315"/>
      <c r="J21" s="315"/>
      <c r="K21" s="317"/>
      <c r="L21" s="252"/>
    </row>
    <row r="22" spans="1:12" s="308" customFormat="1" ht="15">
      <c r="A22" s="104"/>
      <c r="B22" s="393"/>
      <c r="C22" s="319" t="str">
        <f>IFERROR(IF(ISNUMBER(H22),IF(ISNUMBER(#REF!),#REF!+1,IF(ISNUMBER(H21),C21+1,#REF!+1)),""),"")</f>
        <v/>
      </c>
      <c r="D22" s="319"/>
      <c r="E22" s="318"/>
      <c r="F22" s="408" t="s">
        <v>569</v>
      </c>
      <c r="G22" s="316"/>
      <c r="H22" s="392"/>
      <c r="I22" s="315"/>
      <c r="J22" s="315"/>
      <c r="K22" s="317"/>
      <c r="L22" s="252"/>
    </row>
    <row r="23" spans="1:12" s="308" customFormat="1" ht="12">
      <c r="A23" s="104"/>
      <c r="B23" s="393"/>
      <c r="C23" s="319">
        <f>'VZT 1E'!C108+1</f>
        <v>63</v>
      </c>
      <c r="D23" s="319"/>
      <c r="E23" s="318"/>
      <c r="F23" s="407" t="s">
        <v>401</v>
      </c>
      <c r="G23" s="110"/>
      <c r="H23" s="392"/>
      <c r="I23" s="315"/>
      <c r="J23" s="315"/>
      <c r="K23" s="317"/>
      <c r="L23" s="252"/>
    </row>
    <row r="24" spans="1:12" s="308" customFormat="1" ht="33.75">
      <c r="A24" s="104"/>
      <c r="B24" s="393"/>
      <c r="C24" s="319" t="str">
        <f>IFERROR(IF(ISNUMBER(H24),IF(ISNUMBER(#REF!),#REF!+1,IF(ISNUMBER(H23),C23+1,C22+1)),""),"")</f>
        <v/>
      </c>
      <c r="D24" s="319"/>
      <c r="E24" s="318"/>
      <c r="F24" s="405" t="s">
        <v>570</v>
      </c>
      <c r="G24" s="110"/>
      <c r="H24" s="392"/>
      <c r="I24" s="315"/>
      <c r="J24" s="315"/>
      <c r="K24" s="317"/>
      <c r="L24" s="252"/>
    </row>
    <row r="25" spans="1:12" s="308" customFormat="1" ht="12">
      <c r="A25" s="104"/>
      <c r="B25" s="393"/>
      <c r="C25" s="319">
        <f>IFERROR(IF(ISNUMBER(H25),IF(ISNUMBER(#REF!),#REF!+1,IF(ISNUMBER(H24),C24+1,C23+1)),""),"")</f>
        <v>64</v>
      </c>
      <c r="D25" s="319"/>
      <c r="E25" s="318"/>
      <c r="F25" s="109" t="s">
        <v>402</v>
      </c>
      <c r="G25" s="110" t="s">
        <v>44</v>
      </c>
      <c r="H25" s="392">
        <v>1</v>
      </c>
      <c r="I25" s="315">
        <v>0</v>
      </c>
      <c r="J25" s="315">
        <f>H25*I25</f>
        <v>0</v>
      </c>
      <c r="K25" s="317"/>
      <c r="L25" s="252"/>
    </row>
    <row r="26" spans="1:12" s="308" customFormat="1" ht="12">
      <c r="A26" s="104"/>
      <c r="B26" s="393"/>
      <c r="C26" s="319">
        <f>IFERROR(IF(ISNUMBER(H26),IF(ISNUMBER(#REF!),#REF!+1,IF(ISNUMBER(H25),C25+1,C24+1)),""),"")</f>
        <v>65</v>
      </c>
      <c r="D26" s="319"/>
      <c r="E26" s="318"/>
      <c r="F26" s="109" t="s">
        <v>403</v>
      </c>
      <c r="G26" s="110" t="s">
        <v>404</v>
      </c>
      <c r="H26" s="392">
        <v>6</v>
      </c>
      <c r="I26" s="315">
        <v>0</v>
      </c>
      <c r="J26" s="315">
        <f>H26*I26</f>
        <v>0</v>
      </c>
      <c r="K26" s="317"/>
      <c r="L26" s="252"/>
    </row>
    <row r="27" spans="1:12" s="308" customFormat="1" ht="12">
      <c r="A27" s="104"/>
      <c r="B27" s="393"/>
      <c r="C27" s="319">
        <f>IFERROR(IF(ISNUMBER(H27),IF(ISNUMBER(#REF!),#REF!+1,IF(ISNUMBER(H26),C26+1,C25+1)),""),"")</f>
        <v>66</v>
      </c>
      <c r="D27" s="319"/>
      <c r="E27" s="318"/>
      <c r="F27" s="109" t="s">
        <v>405</v>
      </c>
      <c r="G27" s="110" t="s">
        <v>404</v>
      </c>
      <c r="H27" s="392">
        <v>4</v>
      </c>
      <c r="I27" s="315">
        <v>0</v>
      </c>
      <c r="J27" s="315">
        <f>H27*I27</f>
        <v>0</v>
      </c>
      <c r="K27" s="317"/>
      <c r="L27" s="252"/>
    </row>
    <row r="28" spans="1:12" s="308" customFormat="1" ht="12">
      <c r="A28" s="104"/>
      <c r="B28" s="393"/>
      <c r="C28" s="319">
        <f>IFERROR(IF(ISNUMBER(H28),IF(ISNUMBER(#REF!),#REF!+1,IF(ISNUMBER(H27),C27+1,C26+1)),""),"")</f>
        <v>67</v>
      </c>
      <c r="D28" s="319"/>
      <c r="E28" s="318"/>
      <c r="F28" s="109" t="s">
        <v>406</v>
      </c>
      <c r="G28" s="110" t="s">
        <v>404</v>
      </c>
      <c r="H28" s="392">
        <v>6</v>
      </c>
      <c r="I28" s="315">
        <v>0</v>
      </c>
      <c r="J28" s="315">
        <f>H28*I28</f>
        <v>0</v>
      </c>
      <c r="K28" s="317"/>
      <c r="L28" s="252"/>
    </row>
    <row r="29" spans="1:12" s="308" customFormat="1" ht="15">
      <c r="A29" s="104"/>
      <c r="B29" s="393"/>
      <c r="C29" s="319" t="str">
        <f>IFERROR(IF(ISNUMBER(H29),IF(ISNUMBER(#REF!),#REF!+1,IF(ISNUMBER(H28),C28+1,C27+1)),""),"")</f>
        <v/>
      </c>
      <c r="D29" s="319"/>
      <c r="E29" s="318"/>
      <c r="F29" s="404" t="s">
        <v>571</v>
      </c>
      <c r="G29" s="316"/>
      <c r="H29" s="392"/>
      <c r="I29" s="315"/>
      <c r="J29" s="315"/>
      <c r="K29" s="317"/>
      <c r="L29" s="252"/>
    </row>
    <row r="30" spans="1:12" s="308" customFormat="1" ht="24">
      <c r="A30" s="104"/>
      <c r="B30" s="393"/>
      <c r="C30" s="319">
        <v>65</v>
      </c>
      <c r="D30" s="319"/>
      <c r="E30" s="318" t="s">
        <v>572</v>
      </c>
      <c r="F30" s="318" t="s">
        <v>573</v>
      </c>
      <c r="G30" s="316" t="s">
        <v>44</v>
      </c>
      <c r="H30" s="392">
        <v>1</v>
      </c>
      <c r="I30" s="315">
        <v>0</v>
      </c>
      <c r="J30" s="315">
        <f>ROUND(I30*H30,2)</f>
        <v>0</v>
      </c>
      <c r="K30" s="317"/>
      <c r="L30" s="252"/>
    </row>
    <row r="31" spans="1:12" s="308" customFormat="1" ht="24">
      <c r="A31" s="104"/>
      <c r="B31" s="393"/>
      <c r="C31" s="319">
        <f>IFERROR(IF(ISNUMBER(H31),IF(ISNUMBER(#REF!),#REF!+1,IF(ISNUMBER(H30),C30+1,#REF!+1)),""),"")</f>
        <v>66</v>
      </c>
      <c r="D31" s="319"/>
      <c r="E31" s="318"/>
      <c r="F31" s="406" t="s">
        <v>574</v>
      </c>
      <c r="G31" s="316" t="s">
        <v>44</v>
      </c>
      <c r="H31" s="392">
        <v>1</v>
      </c>
      <c r="I31" s="315">
        <v>0</v>
      </c>
      <c r="J31" s="315">
        <f>ROUND(I31*H31,2)</f>
        <v>0</v>
      </c>
      <c r="K31" s="317"/>
      <c r="L31" s="252"/>
    </row>
    <row r="32" spans="1:12" s="308" customFormat="1" ht="67.5">
      <c r="A32" s="104"/>
      <c r="B32" s="393"/>
      <c r="C32" s="319" t="str">
        <f>IFERROR(IF(ISNUMBER(H32),IF(ISNUMBER(#REF!),#REF!+1,IF(ISNUMBER(H31),C31+1,C30+1)),""),"")</f>
        <v/>
      </c>
      <c r="D32" s="319"/>
      <c r="E32" s="318"/>
      <c r="F32" s="405" t="s">
        <v>712</v>
      </c>
      <c r="G32" s="316"/>
      <c r="H32" s="392"/>
      <c r="I32" s="315"/>
      <c r="J32" s="315"/>
      <c r="K32" s="317"/>
      <c r="L32" s="252"/>
    </row>
    <row r="33" spans="1:12" s="308" customFormat="1" ht="133.5">
      <c r="A33" s="104"/>
      <c r="B33" s="393"/>
      <c r="C33" s="319">
        <f>IFERROR(IF(ISNUMBER(H33),IF(ISNUMBER(#REF!),#REF!+1,IF(ISNUMBER(H32),C32+1,C31+1)),""),"")</f>
        <v>67</v>
      </c>
      <c r="D33" s="319"/>
      <c r="E33" s="318" t="s">
        <v>575</v>
      </c>
      <c r="F33" s="317" t="s">
        <v>711</v>
      </c>
      <c r="G33" s="316" t="s">
        <v>44</v>
      </c>
      <c r="H33" s="392">
        <v>2</v>
      </c>
      <c r="I33" s="315">
        <v>0</v>
      </c>
      <c r="J33" s="315">
        <f>ROUND(I33*H33,2)</f>
        <v>0</v>
      </c>
      <c r="K33" s="317"/>
      <c r="L33" s="252"/>
    </row>
    <row r="34" spans="1:12" s="308" customFormat="1" ht="36">
      <c r="A34" s="104"/>
      <c r="B34" s="393"/>
      <c r="C34" s="319">
        <f>IFERROR(IF(ISNUMBER(H34),IF(ISNUMBER(#REF!),#REF!+1,IF(ISNUMBER(H33),C33+1,C32+1)),""),"")</f>
        <v>68</v>
      </c>
      <c r="D34" s="319"/>
      <c r="E34" s="318"/>
      <c r="F34" s="109" t="s">
        <v>576</v>
      </c>
      <c r="G34" s="316" t="s">
        <v>44</v>
      </c>
      <c r="H34" s="392">
        <v>2</v>
      </c>
      <c r="I34" s="315">
        <v>0</v>
      </c>
      <c r="J34" s="315">
        <f>ROUND(I34*H34,2)</f>
        <v>0</v>
      </c>
      <c r="K34" s="317"/>
      <c r="L34" s="252"/>
    </row>
    <row r="35" spans="1:12" s="308" customFormat="1" ht="45">
      <c r="A35" s="104"/>
      <c r="B35" s="393"/>
      <c r="C35" s="319" t="str">
        <f>IFERROR(IF(ISNUMBER(H35),IF(ISNUMBER(#REF!),#REF!+1,IF(ISNUMBER(H34),C34+1,C33+1)),""),"")</f>
        <v/>
      </c>
      <c r="D35" s="319"/>
      <c r="E35" s="109"/>
      <c r="F35" s="200" t="s">
        <v>738</v>
      </c>
      <c r="G35" s="316"/>
      <c r="H35" s="392"/>
      <c r="I35" s="315"/>
      <c r="J35" s="315"/>
      <c r="K35" s="317"/>
      <c r="L35" s="252"/>
    </row>
    <row r="36" spans="1:12" s="308" customFormat="1" ht="37.9" customHeight="1">
      <c r="A36" s="104"/>
      <c r="B36" s="393"/>
      <c r="C36" s="319">
        <f>IFERROR(IF(ISNUMBER(H36),IF(ISNUMBER(#REF!),#REF!+1,IF(ISNUMBER(H35),C35+1,C34+1)),""),"")</f>
        <v>69</v>
      </c>
      <c r="D36" s="319"/>
      <c r="E36" s="318" t="s">
        <v>577</v>
      </c>
      <c r="F36" s="109" t="s">
        <v>710</v>
      </c>
      <c r="G36" s="316" t="s">
        <v>44</v>
      </c>
      <c r="H36" s="392">
        <v>1</v>
      </c>
      <c r="I36" s="315">
        <v>0</v>
      </c>
      <c r="J36" s="315">
        <f>ROUND(I36*H36,2)</f>
        <v>0</v>
      </c>
      <c r="K36" s="317"/>
      <c r="L36" s="252"/>
    </row>
    <row r="37" spans="1:12" s="308" customFormat="1" ht="24">
      <c r="A37" s="104"/>
      <c r="B37" s="393"/>
      <c r="C37" s="319">
        <f>IFERROR(IF(ISNUMBER(H37),IF(ISNUMBER(#REF!),#REF!+1,IF(ISNUMBER(H36),C36+1,C35+1)),""),"")</f>
        <v>70</v>
      </c>
      <c r="D37" s="319"/>
      <c r="E37" s="318"/>
      <c r="F37" s="109" t="s">
        <v>578</v>
      </c>
      <c r="G37" s="316" t="s">
        <v>44</v>
      </c>
      <c r="H37" s="392">
        <v>1</v>
      </c>
      <c r="I37" s="315">
        <v>0</v>
      </c>
      <c r="J37" s="315">
        <f>ROUND(I37*H37,2)</f>
        <v>0</v>
      </c>
      <c r="K37" s="317"/>
      <c r="L37" s="252"/>
    </row>
    <row r="38" spans="1:12" s="308" customFormat="1" ht="114" customHeight="1">
      <c r="A38" s="104"/>
      <c r="B38" s="393"/>
      <c r="C38" s="319" t="str">
        <f>IFERROR(IF(ISNUMBER(H38),IF(ISNUMBER(#REF!),#REF!+1,IF(ISNUMBER(H37),C37+1,C36+1)),""),"")</f>
        <v/>
      </c>
      <c r="D38" s="319"/>
      <c r="E38" s="318"/>
      <c r="F38" s="405" t="s">
        <v>709</v>
      </c>
      <c r="G38" s="316"/>
      <c r="H38" s="392"/>
      <c r="I38" s="315"/>
      <c r="J38" s="315"/>
      <c r="K38" s="317"/>
      <c r="L38" s="252"/>
    </row>
    <row r="39" spans="1:12" s="308" customFormat="1" ht="24">
      <c r="A39" s="104"/>
      <c r="B39" s="393"/>
      <c r="C39" s="319">
        <f>IFERROR(IF(ISNUMBER(H39),IF(ISNUMBER(#REF!),#REF!+1,IF(ISNUMBER(H38),C38+1,C37+1)),""),"")</f>
        <v>71</v>
      </c>
      <c r="D39" s="319"/>
      <c r="E39" s="318" t="s">
        <v>579</v>
      </c>
      <c r="F39" s="109" t="s">
        <v>708</v>
      </c>
      <c r="G39" s="316" t="s">
        <v>44</v>
      </c>
      <c r="H39" s="392">
        <v>1</v>
      </c>
      <c r="I39" s="315">
        <v>0</v>
      </c>
      <c r="J39" s="315">
        <f>ROUND(I39*H39,2)</f>
        <v>0</v>
      </c>
      <c r="K39" s="317"/>
      <c r="L39" s="252"/>
    </row>
    <row r="40" spans="1:12" s="308" customFormat="1" ht="24">
      <c r="A40" s="104"/>
      <c r="B40" s="393"/>
      <c r="C40" s="319">
        <f>IFERROR(IF(ISNUMBER(H40),IF(ISNUMBER(#REF!),#REF!+1,IF(ISNUMBER(H39),C39+1,C38+1)),""),"")</f>
        <v>72</v>
      </c>
      <c r="D40" s="319"/>
      <c r="E40" s="318"/>
      <c r="F40" s="109" t="s">
        <v>578</v>
      </c>
      <c r="G40" s="316" t="s">
        <v>44</v>
      </c>
      <c r="H40" s="392">
        <v>1</v>
      </c>
      <c r="I40" s="315">
        <v>0</v>
      </c>
      <c r="J40" s="315">
        <f>ROUND(I40*H40,2)</f>
        <v>0</v>
      </c>
      <c r="K40" s="317"/>
      <c r="L40" s="252"/>
    </row>
    <row r="41" spans="1:12" s="308" customFormat="1" ht="140.25" customHeight="1">
      <c r="A41" s="104"/>
      <c r="B41" s="393"/>
      <c r="C41" s="319" t="str">
        <f>IFERROR(IF(ISNUMBER(H41),IF(ISNUMBER(#REF!),#REF!+1,IF(ISNUMBER(H40),C40+1,C39+1)),""),"")</f>
        <v/>
      </c>
      <c r="D41" s="319"/>
      <c r="E41" s="318"/>
      <c r="F41" s="405" t="s">
        <v>707</v>
      </c>
      <c r="G41" s="316"/>
      <c r="H41" s="392"/>
      <c r="I41" s="315"/>
      <c r="J41" s="315"/>
      <c r="K41" s="317"/>
      <c r="L41" s="252"/>
    </row>
    <row r="42" spans="1:12" s="308" customFormat="1" ht="84">
      <c r="A42" s="104"/>
      <c r="B42" s="393"/>
      <c r="C42" s="319">
        <f>IFERROR(IF(ISNUMBER(H42),IF(ISNUMBER(#REF!),#REF!+1,IF(ISNUMBER(H41),C41+1,C40+1)),""),"")</f>
        <v>73</v>
      </c>
      <c r="D42" s="319"/>
      <c r="E42" s="318" t="s">
        <v>580</v>
      </c>
      <c r="F42" s="109" t="s">
        <v>706</v>
      </c>
      <c r="G42" s="316" t="s">
        <v>44</v>
      </c>
      <c r="H42" s="392">
        <v>2</v>
      </c>
      <c r="I42" s="315">
        <v>0</v>
      </c>
      <c r="J42" s="315">
        <f>ROUND(I42*H42,2)</f>
        <v>0</v>
      </c>
      <c r="K42" s="317"/>
      <c r="L42" s="252"/>
    </row>
    <row r="43" spans="1:12" s="308" customFormat="1" ht="12">
      <c r="A43" s="104"/>
      <c r="B43" s="393"/>
      <c r="C43" s="319">
        <f>IFERROR(IF(ISNUMBER(H43),IF(ISNUMBER(#REF!),#REF!+1,IF(ISNUMBER(H42),C42+1,C41+1)),""),"")</f>
        <v>74</v>
      </c>
      <c r="D43" s="319"/>
      <c r="E43" s="318"/>
      <c r="F43" s="109" t="s">
        <v>581</v>
      </c>
      <c r="G43" s="316" t="s">
        <v>44</v>
      </c>
      <c r="H43" s="392">
        <v>2</v>
      </c>
      <c r="I43" s="315">
        <v>0</v>
      </c>
      <c r="J43" s="315">
        <f>ROUND(I43*H43,2)</f>
        <v>0</v>
      </c>
      <c r="K43" s="317"/>
      <c r="L43" s="252"/>
    </row>
    <row r="44" spans="1:12" s="308" customFormat="1" ht="45">
      <c r="A44" s="104"/>
      <c r="B44" s="393"/>
      <c r="C44" s="319" t="str">
        <f>IFERROR(IF(ISNUMBER(H44),IF(ISNUMBER(#REF!),#REF!+1,IF(ISNUMBER(H43),C43+1,C42+1)),""),"")</f>
        <v/>
      </c>
      <c r="D44" s="319"/>
      <c r="E44" s="318"/>
      <c r="F44" s="200" t="s">
        <v>739</v>
      </c>
      <c r="G44" s="316"/>
      <c r="H44" s="392"/>
      <c r="I44" s="315"/>
      <c r="J44" s="315"/>
      <c r="K44" s="317"/>
      <c r="L44" s="252"/>
    </row>
    <row r="45" spans="1:12" s="308" customFormat="1" ht="84">
      <c r="A45" s="104"/>
      <c r="B45" s="393"/>
      <c r="C45" s="319">
        <f>IFERROR(IF(ISNUMBER(H45),IF(ISNUMBER(#REF!),#REF!+1,IF(ISNUMBER(H44),C44+1,C43+1)),""),"")</f>
        <v>75</v>
      </c>
      <c r="D45" s="319"/>
      <c r="E45" s="318" t="s">
        <v>582</v>
      </c>
      <c r="F45" s="109" t="s">
        <v>705</v>
      </c>
      <c r="G45" s="316" t="s">
        <v>44</v>
      </c>
      <c r="H45" s="392">
        <v>1</v>
      </c>
      <c r="I45" s="315">
        <v>0</v>
      </c>
      <c r="J45" s="315">
        <f>ROUND(I45*H45,2)</f>
        <v>0</v>
      </c>
      <c r="K45" s="317"/>
      <c r="L45" s="252"/>
    </row>
    <row r="46" spans="1:12" s="308" customFormat="1" ht="12">
      <c r="A46" s="104"/>
      <c r="B46" s="393"/>
      <c r="C46" s="319">
        <f>IFERROR(IF(ISNUMBER(H46),IF(ISNUMBER(#REF!),#REF!+1,IF(ISNUMBER(H45),C45+1,C44+1)),""),"")</f>
        <v>76</v>
      </c>
      <c r="D46" s="319"/>
      <c r="E46" s="318"/>
      <c r="F46" s="109" t="s">
        <v>581</v>
      </c>
      <c r="G46" s="316" t="s">
        <v>44</v>
      </c>
      <c r="H46" s="392">
        <v>1</v>
      </c>
      <c r="I46" s="315">
        <v>0</v>
      </c>
      <c r="J46" s="315">
        <f>ROUND(I46*H46,2)</f>
        <v>0</v>
      </c>
      <c r="K46" s="317"/>
      <c r="L46" s="252"/>
    </row>
    <row r="47" spans="1:12" s="308" customFormat="1" ht="45">
      <c r="A47" s="104"/>
      <c r="B47" s="393"/>
      <c r="C47" s="319" t="str">
        <f>IFERROR(IF(ISNUMBER(H47),IF(ISNUMBER(#REF!),#REF!+1,IF(ISNUMBER(H46),C46+1,C45+1)),""),"")</f>
        <v/>
      </c>
      <c r="D47" s="319"/>
      <c r="E47" s="318"/>
      <c r="F47" s="200" t="s">
        <v>739</v>
      </c>
      <c r="G47" s="316"/>
      <c r="H47" s="392"/>
      <c r="I47" s="315"/>
      <c r="J47" s="315"/>
      <c r="K47" s="317"/>
      <c r="L47" s="252"/>
    </row>
    <row r="48" spans="1:12" s="308" customFormat="1" ht="72">
      <c r="A48" s="104"/>
      <c r="B48" s="393"/>
      <c r="C48" s="319">
        <f>IFERROR(IF(ISNUMBER(H48),IF(ISNUMBER(#REF!),#REF!+1,IF(ISNUMBER(H47),C47+1,C46+1)),""),"")</f>
        <v>77</v>
      </c>
      <c r="D48" s="319"/>
      <c r="E48" s="318" t="s">
        <v>583</v>
      </c>
      <c r="F48" s="109" t="s">
        <v>584</v>
      </c>
      <c r="G48" s="316" t="s">
        <v>44</v>
      </c>
      <c r="H48" s="392">
        <v>1</v>
      </c>
      <c r="I48" s="315">
        <v>0</v>
      </c>
      <c r="J48" s="315">
        <f>ROUND(I48*H48,2)</f>
        <v>0</v>
      </c>
      <c r="K48" s="317"/>
      <c r="L48" s="252"/>
    </row>
    <row r="49" spans="1:12" s="308" customFormat="1" ht="12">
      <c r="A49" s="104"/>
      <c r="B49" s="393"/>
      <c r="C49" s="319">
        <f>IFERROR(IF(ISNUMBER(H49),IF(ISNUMBER(#REF!),#REF!+1,IF(ISNUMBER(H48),C48+1,C47+1)),""),"")</f>
        <v>78</v>
      </c>
      <c r="D49" s="319"/>
      <c r="E49" s="318"/>
      <c r="F49" s="109" t="s">
        <v>581</v>
      </c>
      <c r="G49" s="316" t="s">
        <v>44</v>
      </c>
      <c r="H49" s="392">
        <v>1</v>
      </c>
      <c r="I49" s="315">
        <v>0</v>
      </c>
      <c r="J49" s="315">
        <f>ROUND(I49*H49,2)</f>
        <v>0</v>
      </c>
      <c r="K49" s="317"/>
      <c r="L49" s="252"/>
    </row>
    <row r="50" spans="1:12" s="308" customFormat="1" ht="45">
      <c r="A50" s="104"/>
      <c r="B50" s="393"/>
      <c r="C50" s="319" t="str">
        <f>IFERROR(IF(ISNUMBER(H50),IF(ISNUMBER(#REF!),#REF!+1,IF(ISNUMBER(H49),C49+1,C48+1)),""),"")</f>
        <v/>
      </c>
      <c r="D50" s="319"/>
      <c r="E50" s="318"/>
      <c r="F50" s="200" t="s">
        <v>739</v>
      </c>
      <c r="G50" s="316"/>
      <c r="H50" s="392"/>
      <c r="I50" s="315"/>
      <c r="J50" s="315"/>
      <c r="K50" s="317"/>
      <c r="L50" s="252"/>
    </row>
    <row r="51" spans="1:12" s="308" customFormat="1" ht="82.15" customHeight="1">
      <c r="A51" s="104"/>
      <c r="B51" s="393"/>
      <c r="C51" s="319">
        <f>IFERROR(IF(ISNUMBER(H51),IF(ISNUMBER(#REF!),#REF!+1,IF(ISNUMBER(H50),C50+1,C49+1)),""),"")</f>
        <v>79</v>
      </c>
      <c r="D51" s="319"/>
      <c r="E51" s="318" t="s">
        <v>585</v>
      </c>
      <c r="F51" s="109" t="s">
        <v>586</v>
      </c>
      <c r="G51" s="316" t="s">
        <v>44</v>
      </c>
      <c r="H51" s="392">
        <v>1</v>
      </c>
      <c r="I51" s="315">
        <v>0</v>
      </c>
      <c r="J51" s="315">
        <f>ROUND(I51*H51,2)</f>
        <v>0</v>
      </c>
      <c r="K51" s="317"/>
      <c r="L51" s="252"/>
    </row>
    <row r="52" spans="1:12" s="308" customFormat="1" ht="12">
      <c r="A52" s="104"/>
      <c r="B52" s="393"/>
      <c r="C52" s="319">
        <f>IFERROR(IF(ISNUMBER(H52),IF(ISNUMBER(#REF!),#REF!+1,IF(ISNUMBER(H51),C51+1,C50+1)),""),"")</f>
        <v>80</v>
      </c>
      <c r="D52" s="319"/>
      <c r="E52" s="318"/>
      <c r="F52" s="109" t="s">
        <v>587</v>
      </c>
      <c r="G52" s="316" t="s">
        <v>44</v>
      </c>
      <c r="H52" s="392">
        <v>1</v>
      </c>
      <c r="I52" s="315">
        <v>0</v>
      </c>
      <c r="J52" s="315">
        <f>ROUND(I52*H52,2)</f>
        <v>0</v>
      </c>
      <c r="K52" s="317"/>
      <c r="L52" s="252"/>
    </row>
    <row r="53" spans="1:12" s="308" customFormat="1" ht="45">
      <c r="A53" s="104"/>
      <c r="B53" s="393"/>
      <c r="C53" s="319" t="str">
        <f>IFERROR(IF(ISNUMBER(H53),IF(ISNUMBER(#REF!),#REF!+1,IF(ISNUMBER(H52),C52+1,C51+1)),""),"")</f>
        <v/>
      </c>
      <c r="D53" s="319"/>
      <c r="E53" s="318"/>
      <c r="F53" s="200" t="s">
        <v>740</v>
      </c>
      <c r="G53" s="316"/>
      <c r="H53" s="392"/>
      <c r="I53" s="315"/>
      <c r="J53" s="315"/>
      <c r="K53" s="317"/>
      <c r="L53" s="252"/>
    </row>
    <row r="54" spans="1:12" s="308" customFormat="1" ht="60">
      <c r="A54" s="104"/>
      <c r="B54" s="393"/>
      <c r="C54" s="319">
        <f>IFERROR(IF(ISNUMBER(H54),IF(ISNUMBER(#REF!),#REF!+1,IF(ISNUMBER(H53),C53+1,C52+1)),""),"")</f>
        <v>81</v>
      </c>
      <c r="D54" s="319"/>
      <c r="E54" s="318" t="s">
        <v>588</v>
      </c>
      <c r="F54" s="109" t="s">
        <v>704</v>
      </c>
      <c r="G54" s="316" t="s">
        <v>44</v>
      </c>
      <c r="H54" s="392">
        <v>1</v>
      </c>
      <c r="I54" s="315">
        <v>0</v>
      </c>
      <c r="J54" s="315">
        <f>ROUND(I54*H54,2)</f>
        <v>0</v>
      </c>
      <c r="K54" s="317"/>
      <c r="L54" s="252"/>
    </row>
    <row r="55" spans="1:12" s="308" customFormat="1" ht="24">
      <c r="A55" s="104"/>
      <c r="B55" s="393"/>
      <c r="C55" s="319">
        <f>IFERROR(IF(ISNUMBER(H55),IF(ISNUMBER(#REF!),#REF!+1,IF(ISNUMBER(H54),C54+1,C53+1)),""),"")</f>
        <v>82</v>
      </c>
      <c r="D55" s="319"/>
      <c r="E55" s="318"/>
      <c r="F55" s="109" t="s">
        <v>589</v>
      </c>
      <c r="G55" s="316"/>
      <c r="H55" s="392">
        <f>H54</f>
        <v>1</v>
      </c>
      <c r="I55" s="315">
        <v>0</v>
      </c>
      <c r="J55" s="315">
        <f>ROUND(I55*H55,2)</f>
        <v>0</v>
      </c>
      <c r="K55" s="317"/>
      <c r="L55" s="252"/>
    </row>
    <row r="56" spans="1:12" s="308" customFormat="1" ht="24">
      <c r="A56" s="104"/>
      <c r="B56" s="393"/>
      <c r="C56" s="319">
        <f>IFERROR(IF(ISNUMBER(H56),IF(ISNUMBER(#REF!),#REF!+1,IF(ISNUMBER(H55),C55+1,C54+1)),""),"")</f>
        <v>83</v>
      </c>
      <c r="D56" s="319"/>
      <c r="E56" s="318"/>
      <c r="F56" s="109" t="s">
        <v>590</v>
      </c>
      <c r="G56" s="316"/>
      <c r="H56" s="392">
        <f>H54</f>
        <v>1</v>
      </c>
      <c r="I56" s="315">
        <v>0</v>
      </c>
      <c r="J56" s="315">
        <f>ROUND(I56*H56,2)</f>
        <v>0</v>
      </c>
      <c r="K56" s="317"/>
      <c r="L56" s="252"/>
    </row>
    <row r="57" spans="1:12" s="308" customFormat="1" ht="45">
      <c r="A57" s="104"/>
      <c r="B57" s="393"/>
      <c r="C57" s="319" t="str">
        <f>IFERROR(IF(ISNUMBER(H57),IF(ISNUMBER(#REF!),#REF!+1,IF(ISNUMBER(H56),C56+1,C55+1)),""),"")</f>
        <v/>
      </c>
      <c r="D57" s="319"/>
      <c r="E57" s="318"/>
      <c r="F57" s="200" t="s">
        <v>741</v>
      </c>
      <c r="G57" s="316"/>
      <c r="H57" s="392"/>
      <c r="I57" s="315"/>
      <c r="J57" s="315"/>
      <c r="K57" s="317"/>
      <c r="L57" s="252"/>
    </row>
    <row r="58" spans="1:12" s="308" customFormat="1" ht="60">
      <c r="A58" s="104"/>
      <c r="B58" s="393"/>
      <c r="C58" s="319">
        <f>IFERROR(IF(ISNUMBER(H58),IF(ISNUMBER(#REF!),#REF!+1,IF(ISNUMBER(H57),C57+1,C56+1)),""),"")</f>
        <v>84</v>
      </c>
      <c r="D58" s="319"/>
      <c r="E58" s="318" t="s">
        <v>591</v>
      </c>
      <c r="F58" s="109" t="s">
        <v>703</v>
      </c>
      <c r="G58" s="316" t="s">
        <v>44</v>
      </c>
      <c r="H58" s="392">
        <v>1</v>
      </c>
      <c r="I58" s="315">
        <v>0</v>
      </c>
      <c r="J58" s="315">
        <f>ROUND(I58*H58,2)</f>
        <v>0</v>
      </c>
      <c r="K58" s="317"/>
      <c r="L58" s="252"/>
    </row>
    <row r="59" spans="1:12" s="308" customFormat="1" ht="24">
      <c r="A59" s="104"/>
      <c r="B59" s="393"/>
      <c r="C59" s="319">
        <f>IFERROR(IF(ISNUMBER(H59),IF(ISNUMBER(#REF!),#REF!+1,IF(ISNUMBER(H58),C58+1,C57+1)),""),"")</f>
        <v>85</v>
      </c>
      <c r="D59" s="319"/>
      <c r="E59" s="318"/>
      <c r="F59" s="109" t="s">
        <v>702</v>
      </c>
      <c r="G59" s="316"/>
      <c r="H59" s="392">
        <f>H58</f>
        <v>1</v>
      </c>
      <c r="I59" s="315">
        <v>0</v>
      </c>
      <c r="J59" s="315">
        <f>ROUND(I59*H59,2)</f>
        <v>0</v>
      </c>
      <c r="K59" s="317"/>
      <c r="L59" s="252"/>
    </row>
    <row r="60" spans="1:12" s="308" customFormat="1" ht="24">
      <c r="A60" s="104"/>
      <c r="B60" s="393"/>
      <c r="C60" s="319">
        <f>IFERROR(IF(ISNUMBER(H60),IF(ISNUMBER(#REF!),#REF!+1,IF(ISNUMBER(H59),C59+1,C58+1)),""),"")</f>
        <v>86</v>
      </c>
      <c r="D60" s="319"/>
      <c r="E60" s="318"/>
      <c r="F60" s="109" t="s">
        <v>590</v>
      </c>
      <c r="G60" s="316"/>
      <c r="H60" s="392">
        <f>H58</f>
        <v>1</v>
      </c>
      <c r="I60" s="315">
        <v>0</v>
      </c>
      <c r="J60" s="315">
        <f>ROUND(I60*H60,2)</f>
        <v>0</v>
      </c>
      <c r="K60" s="317"/>
      <c r="L60" s="252"/>
    </row>
    <row r="61" spans="1:12" s="308" customFormat="1" ht="45">
      <c r="A61" s="104"/>
      <c r="B61" s="393"/>
      <c r="C61" s="319" t="str">
        <f>IFERROR(IF(ISNUMBER(H61),IF(ISNUMBER(#REF!),#REF!+1,IF(ISNUMBER(H60),C60+1,C59+1)),""),"")</f>
        <v/>
      </c>
      <c r="D61" s="319"/>
      <c r="E61" s="318"/>
      <c r="F61" s="200" t="s">
        <v>741</v>
      </c>
      <c r="G61" s="316"/>
      <c r="H61" s="392"/>
      <c r="I61" s="315"/>
      <c r="J61" s="315"/>
      <c r="K61" s="317"/>
      <c r="L61" s="252"/>
    </row>
    <row r="62" spans="1:12" s="308" customFormat="1" ht="48">
      <c r="A62" s="104"/>
      <c r="B62" s="393"/>
      <c r="C62" s="319">
        <f>IFERROR(IF(ISNUMBER(H62),IF(ISNUMBER(#REF!),#REF!+1,IF(ISNUMBER(H61),C61+1,C60+1)),""),"")</f>
        <v>87</v>
      </c>
      <c r="D62" s="319"/>
      <c r="E62" s="318" t="s">
        <v>593</v>
      </c>
      <c r="F62" s="109" t="s">
        <v>594</v>
      </c>
      <c r="G62" s="316" t="s">
        <v>44</v>
      </c>
      <c r="H62" s="392">
        <v>1</v>
      </c>
      <c r="I62" s="315">
        <v>0</v>
      </c>
      <c r="J62" s="315">
        <f>ROUND(I62*H62,2)</f>
        <v>0</v>
      </c>
      <c r="K62" s="317"/>
      <c r="L62" s="252"/>
    </row>
    <row r="63" spans="1:12" s="308" customFormat="1" ht="24">
      <c r="A63" s="104"/>
      <c r="B63" s="393"/>
      <c r="C63" s="319">
        <f>IFERROR(IF(ISNUMBER(H63),IF(ISNUMBER(#REF!),#REF!+1,IF(ISNUMBER(H62),C62+1,C61+1)),""),"")</f>
        <v>88</v>
      </c>
      <c r="D63" s="319"/>
      <c r="E63" s="318"/>
      <c r="F63" s="109" t="s">
        <v>592</v>
      </c>
      <c r="G63" s="316"/>
      <c r="H63" s="392">
        <f>H62</f>
        <v>1</v>
      </c>
      <c r="I63" s="315">
        <v>0</v>
      </c>
      <c r="J63" s="315">
        <f>ROUND(I63*H63,2)</f>
        <v>0</v>
      </c>
      <c r="K63" s="317"/>
      <c r="L63" s="252"/>
    </row>
    <row r="64" spans="1:12" s="308" customFormat="1" ht="24">
      <c r="A64" s="104"/>
      <c r="B64" s="393"/>
      <c r="C64" s="319">
        <f>IFERROR(IF(ISNUMBER(H64),IF(ISNUMBER(#REF!),#REF!+1,IF(ISNUMBER(H63),C63+1,C62+1)),""),"")</f>
        <v>89</v>
      </c>
      <c r="D64" s="319"/>
      <c r="E64" s="318"/>
      <c r="F64" s="109" t="s">
        <v>590</v>
      </c>
      <c r="G64" s="316"/>
      <c r="H64" s="392">
        <f>H62</f>
        <v>1</v>
      </c>
      <c r="I64" s="315">
        <v>0</v>
      </c>
      <c r="J64" s="315">
        <f>ROUND(I64*H64,2)</f>
        <v>0</v>
      </c>
      <c r="K64" s="317"/>
      <c r="L64" s="252"/>
    </row>
    <row r="65" spans="1:12" s="308" customFormat="1" ht="45">
      <c r="A65" s="104"/>
      <c r="B65" s="393"/>
      <c r="C65" s="319" t="str">
        <f>IFERROR(IF(ISNUMBER(H65),IF(ISNUMBER(#REF!),#REF!+1,IF(ISNUMBER(H64),C64+1,C63+1)),""),"")</f>
        <v/>
      </c>
      <c r="D65" s="319"/>
      <c r="E65" s="318"/>
      <c r="F65" s="300" t="s">
        <v>741</v>
      </c>
      <c r="G65" s="316"/>
      <c r="H65" s="392"/>
      <c r="I65" s="315"/>
      <c r="J65" s="315"/>
      <c r="K65" s="317"/>
      <c r="L65" s="252"/>
    </row>
    <row r="66" spans="1:12" s="308" customFormat="1" ht="48">
      <c r="A66" s="104"/>
      <c r="B66" s="393"/>
      <c r="C66" s="319">
        <f>IFERROR(IF(ISNUMBER(H66),IF(ISNUMBER(#REF!),#REF!+1,IF(ISNUMBER(H65),C65+1,C64+1)),""),"")</f>
        <v>90</v>
      </c>
      <c r="D66" s="319"/>
      <c r="E66" s="318" t="s">
        <v>701</v>
      </c>
      <c r="F66" s="109" t="s">
        <v>700</v>
      </c>
      <c r="G66" s="316" t="s">
        <v>44</v>
      </c>
      <c r="H66" s="392">
        <v>1</v>
      </c>
      <c r="I66" s="315">
        <v>0</v>
      </c>
      <c r="J66" s="315">
        <f>ROUND(I66*H66,2)</f>
        <v>0</v>
      </c>
      <c r="K66" s="317"/>
      <c r="L66" s="252"/>
    </row>
    <row r="67" spans="1:12" s="308" customFormat="1" ht="24">
      <c r="A67" s="104"/>
      <c r="B67" s="393"/>
      <c r="C67" s="319">
        <f>IFERROR(IF(ISNUMBER(H67),IF(ISNUMBER(#REF!),#REF!+1,IF(ISNUMBER(H66),C66+1,C65+1)),""),"")</f>
        <v>91</v>
      </c>
      <c r="D67" s="319"/>
      <c r="E67" s="318"/>
      <c r="F67" s="109" t="s">
        <v>592</v>
      </c>
      <c r="G67" s="316"/>
      <c r="H67" s="392">
        <f>H66</f>
        <v>1</v>
      </c>
      <c r="I67" s="315">
        <v>0</v>
      </c>
      <c r="J67" s="315">
        <f>ROUND(I67*H67,2)</f>
        <v>0</v>
      </c>
      <c r="K67" s="317"/>
      <c r="L67" s="252"/>
    </row>
    <row r="68" spans="1:12" s="308" customFormat="1" ht="24">
      <c r="A68" s="104"/>
      <c r="B68" s="393"/>
      <c r="C68" s="319">
        <f>IFERROR(IF(ISNUMBER(H68),IF(ISNUMBER(#REF!),#REF!+1,IF(ISNUMBER(H67),C67+1,C66+1)),""),"")</f>
        <v>92</v>
      </c>
      <c r="D68" s="319"/>
      <c r="E68" s="318"/>
      <c r="F68" s="109" t="s">
        <v>590</v>
      </c>
      <c r="G68" s="316"/>
      <c r="H68" s="392">
        <f>H62</f>
        <v>1</v>
      </c>
      <c r="I68" s="315">
        <v>0</v>
      </c>
      <c r="J68" s="315">
        <f>ROUND(I68*H68,2)</f>
        <v>0</v>
      </c>
      <c r="K68" s="317"/>
      <c r="L68" s="252"/>
    </row>
    <row r="69" spans="1:12" s="308" customFormat="1" ht="45">
      <c r="A69" s="104"/>
      <c r="B69" s="393"/>
      <c r="C69" s="319" t="str">
        <f>IFERROR(IF(ISNUMBER(H69),IF(ISNUMBER(#REF!),#REF!+1,IF(ISNUMBER(H68),C68+1,C63+1)),""),"")</f>
        <v/>
      </c>
      <c r="D69" s="319"/>
      <c r="E69" s="318"/>
      <c r="F69" s="300" t="s">
        <v>741</v>
      </c>
      <c r="G69" s="316"/>
      <c r="H69" s="392"/>
      <c r="I69" s="315"/>
      <c r="J69" s="315"/>
      <c r="K69" s="317"/>
      <c r="L69" s="252"/>
    </row>
    <row r="70" spans="1:12" s="308" customFormat="1" ht="15">
      <c r="A70" s="104"/>
      <c r="B70" s="393"/>
      <c r="C70" s="319" t="str">
        <f>IFERROR(IF(ISNUMBER(H70),IF(ISNUMBER(#REF!),#REF!+1,IF(ISNUMBER(H50),C50+1,C49+1)),""),"")</f>
        <v/>
      </c>
      <c r="D70" s="319"/>
      <c r="E70" s="318"/>
      <c r="F70" s="404" t="s">
        <v>755</v>
      </c>
      <c r="G70" s="403"/>
      <c r="H70" s="402"/>
      <c r="I70" s="315"/>
      <c r="J70" s="315"/>
      <c r="K70" s="317"/>
      <c r="L70" s="252"/>
    </row>
    <row r="71" spans="1:12" s="308" customFormat="1" ht="24">
      <c r="A71" s="104"/>
      <c r="B71" s="393"/>
      <c r="C71" s="319">
        <v>196</v>
      </c>
      <c r="D71" s="319"/>
      <c r="E71" s="318"/>
      <c r="F71" s="109" t="s">
        <v>764</v>
      </c>
      <c r="G71" s="316" t="s">
        <v>44</v>
      </c>
      <c r="H71" s="392">
        <v>1</v>
      </c>
      <c r="I71" s="315">
        <v>0</v>
      </c>
      <c r="J71" s="315">
        <f>ROUND(I71*H71,2)</f>
        <v>0</v>
      </c>
      <c r="K71" s="317"/>
      <c r="L71" s="252"/>
    </row>
    <row r="72" spans="1:12" s="308" customFormat="1" ht="33.75">
      <c r="A72" s="104"/>
      <c r="B72" s="393"/>
      <c r="C72" s="319"/>
      <c r="D72" s="319"/>
      <c r="E72" s="318"/>
      <c r="F72" s="300" t="s">
        <v>776</v>
      </c>
      <c r="G72" s="316"/>
      <c r="H72" s="392"/>
      <c r="I72" s="315"/>
      <c r="J72" s="315"/>
      <c r="K72" s="317"/>
      <c r="L72" s="252"/>
    </row>
    <row r="73" spans="1:12" s="308" customFormat="1" ht="12">
      <c r="A73" s="104"/>
      <c r="B73" s="393"/>
      <c r="C73" s="319">
        <v>197</v>
      </c>
      <c r="D73" s="319"/>
      <c r="E73" s="318"/>
      <c r="F73" s="109" t="s">
        <v>756</v>
      </c>
      <c r="G73" s="110" t="s">
        <v>44</v>
      </c>
      <c r="H73" s="392">
        <v>1</v>
      </c>
      <c r="I73" s="315">
        <v>0</v>
      </c>
      <c r="J73" s="315">
        <f t="shared" ref="J73:J91" si="0">ROUND(I73*H73,2)</f>
        <v>0</v>
      </c>
      <c r="K73" s="317"/>
      <c r="L73" s="252"/>
    </row>
    <row r="74" spans="1:12" s="308" customFormat="1" ht="12">
      <c r="A74" s="104"/>
      <c r="B74" s="393"/>
      <c r="C74" s="319">
        <f>C73+1</f>
        <v>198</v>
      </c>
      <c r="D74" s="319"/>
      <c r="E74" s="318"/>
      <c r="F74" s="109" t="s">
        <v>757</v>
      </c>
      <c r="G74" s="110" t="s">
        <v>44</v>
      </c>
      <c r="H74" s="392">
        <v>1</v>
      </c>
      <c r="I74" s="315">
        <v>0</v>
      </c>
      <c r="J74" s="315">
        <f t="shared" si="0"/>
        <v>0</v>
      </c>
      <c r="K74" s="317"/>
      <c r="L74" s="252"/>
    </row>
    <row r="75" spans="1:12" s="308" customFormat="1" ht="12">
      <c r="A75" s="104"/>
      <c r="B75" s="393"/>
      <c r="C75" s="319">
        <f t="shared" ref="C75:C91" si="1">C74+1</f>
        <v>199</v>
      </c>
      <c r="D75" s="319"/>
      <c r="E75" s="318"/>
      <c r="F75" s="109" t="s">
        <v>758</v>
      </c>
      <c r="G75" s="110" t="s">
        <v>44</v>
      </c>
      <c r="H75" s="392">
        <v>1</v>
      </c>
      <c r="I75" s="315">
        <v>0</v>
      </c>
      <c r="J75" s="315">
        <f t="shared" si="0"/>
        <v>0</v>
      </c>
      <c r="K75" s="317"/>
      <c r="L75" s="252"/>
    </row>
    <row r="76" spans="1:12" s="308" customFormat="1" ht="12">
      <c r="A76" s="104"/>
      <c r="B76" s="393"/>
      <c r="C76" s="319">
        <f t="shared" si="1"/>
        <v>200</v>
      </c>
      <c r="D76" s="319"/>
      <c r="E76" s="318"/>
      <c r="F76" s="109" t="s">
        <v>759</v>
      </c>
      <c r="G76" s="110" t="s">
        <v>44</v>
      </c>
      <c r="H76" s="392">
        <v>2</v>
      </c>
      <c r="I76" s="315">
        <v>0</v>
      </c>
      <c r="J76" s="315">
        <f t="shared" si="0"/>
        <v>0</v>
      </c>
      <c r="K76" s="317"/>
      <c r="L76" s="252"/>
    </row>
    <row r="77" spans="1:12" s="308" customFormat="1" ht="12">
      <c r="A77" s="104"/>
      <c r="B77" s="393"/>
      <c r="C77" s="319">
        <f t="shared" si="1"/>
        <v>201</v>
      </c>
      <c r="D77" s="319"/>
      <c r="E77" s="318"/>
      <c r="F77" s="109" t="s">
        <v>760</v>
      </c>
      <c r="G77" s="110" t="s">
        <v>44</v>
      </c>
      <c r="H77" s="392">
        <v>2</v>
      </c>
      <c r="I77" s="315">
        <v>0</v>
      </c>
      <c r="J77" s="315">
        <f t="shared" si="0"/>
        <v>0</v>
      </c>
      <c r="K77" s="317"/>
      <c r="L77" s="252"/>
    </row>
    <row r="78" spans="1:12" s="308" customFormat="1" ht="12">
      <c r="A78" s="104"/>
      <c r="B78" s="393"/>
      <c r="C78" s="319">
        <f t="shared" si="1"/>
        <v>202</v>
      </c>
      <c r="D78" s="319"/>
      <c r="E78" s="318"/>
      <c r="F78" s="109" t="s">
        <v>761</v>
      </c>
      <c r="G78" s="110" t="s">
        <v>44</v>
      </c>
      <c r="H78" s="392">
        <v>1</v>
      </c>
      <c r="I78" s="315">
        <v>0</v>
      </c>
      <c r="J78" s="315">
        <f t="shared" si="0"/>
        <v>0</v>
      </c>
      <c r="K78" s="317"/>
      <c r="L78" s="252"/>
    </row>
    <row r="79" spans="1:12" s="308" customFormat="1" ht="24">
      <c r="A79" s="104"/>
      <c r="B79" s="393"/>
      <c r="C79" s="319">
        <f t="shared" si="1"/>
        <v>203</v>
      </c>
      <c r="D79" s="319"/>
      <c r="E79" s="318"/>
      <c r="F79" s="109" t="s">
        <v>762</v>
      </c>
      <c r="G79" s="110" t="s">
        <v>754</v>
      </c>
      <c r="H79" s="392">
        <v>1</v>
      </c>
      <c r="I79" s="315">
        <v>0</v>
      </c>
      <c r="J79" s="315">
        <f t="shared" si="0"/>
        <v>0</v>
      </c>
      <c r="K79" s="317"/>
      <c r="L79" s="252"/>
    </row>
    <row r="80" spans="1:12" s="308" customFormat="1" ht="12">
      <c r="A80" s="104"/>
      <c r="B80" s="393"/>
      <c r="C80" s="319">
        <f t="shared" si="1"/>
        <v>204</v>
      </c>
      <c r="D80" s="319"/>
      <c r="E80" s="318"/>
      <c r="F80" s="109" t="s">
        <v>763</v>
      </c>
      <c r="G80" s="110" t="s">
        <v>44</v>
      </c>
      <c r="H80" s="392">
        <v>1</v>
      </c>
      <c r="I80" s="315">
        <v>0</v>
      </c>
      <c r="J80" s="315">
        <f t="shared" si="0"/>
        <v>0</v>
      </c>
      <c r="K80" s="317"/>
      <c r="L80" s="252"/>
    </row>
    <row r="81" spans="1:12" s="308" customFormat="1" ht="12">
      <c r="A81" s="104"/>
      <c r="B81" s="393"/>
      <c r="C81" s="319">
        <f t="shared" si="1"/>
        <v>205</v>
      </c>
      <c r="D81" s="319"/>
      <c r="E81" s="318"/>
      <c r="F81" s="109" t="s">
        <v>765</v>
      </c>
      <c r="G81" s="110" t="s">
        <v>44</v>
      </c>
      <c r="H81" s="392">
        <v>1</v>
      </c>
      <c r="I81" s="315">
        <v>0</v>
      </c>
      <c r="J81" s="315">
        <f t="shared" si="0"/>
        <v>0</v>
      </c>
      <c r="K81" s="317"/>
      <c r="L81" s="252"/>
    </row>
    <row r="82" spans="1:12" s="308" customFormat="1" ht="12">
      <c r="A82" s="104"/>
      <c r="B82" s="393"/>
      <c r="C82" s="319">
        <f t="shared" si="1"/>
        <v>206</v>
      </c>
      <c r="D82" s="319"/>
      <c r="E82" s="318"/>
      <c r="F82" s="109" t="s">
        <v>766</v>
      </c>
      <c r="G82" s="110" t="s">
        <v>44</v>
      </c>
      <c r="H82" s="392">
        <v>1</v>
      </c>
      <c r="I82" s="315">
        <v>0</v>
      </c>
      <c r="J82" s="315">
        <f t="shared" si="0"/>
        <v>0</v>
      </c>
      <c r="K82" s="317"/>
      <c r="L82" s="252"/>
    </row>
    <row r="83" spans="1:12" s="308" customFormat="1" ht="12">
      <c r="A83" s="104"/>
      <c r="B83" s="393"/>
      <c r="C83" s="319">
        <f t="shared" si="1"/>
        <v>207</v>
      </c>
      <c r="D83" s="319"/>
      <c r="E83" s="318"/>
      <c r="F83" s="109" t="s">
        <v>767</v>
      </c>
      <c r="G83" s="110" t="s">
        <v>44</v>
      </c>
      <c r="H83" s="392">
        <v>1</v>
      </c>
      <c r="I83" s="315">
        <v>0</v>
      </c>
      <c r="J83" s="315">
        <f t="shared" si="0"/>
        <v>0</v>
      </c>
      <c r="K83" s="317"/>
      <c r="L83" s="252"/>
    </row>
    <row r="84" spans="1:12" s="308" customFormat="1" ht="12">
      <c r="A84" s="104"/>
      <c r="B84" s="393"/>
      <c r="C84" s="319">
        <f t="shared" si="1"/>
        <v>208</v>
      </c>
      <c r="D84" s="319"/>
      <c r="E84" s="318"/>
      <c r="F84" s="109" t="s">
        <v>769</v>
      </c>
      <c r="G84" s="110" t="s">
        <v>44</v>
      </c>
      <c r="H84" s="392">
        <v>1</v>
      </c>
      <c r="I84" s="315">
        <v>0</v>
      </c>
      <c r="J84" s="315">
        <f t="shared" si="0"/>
        <v>0</v>
      </c>
      <c r="K84" s="317"/>
      <c r="L84" s="252"/>
    </row>
    <row r="85" spans="1:12" s="308" customFormat="1" ht="12">
      <c r="A85" s="104"/>
      <c r="B85" s="393"/>
      <c r="C85" s="319">
        <f t="shared" si="1"/>
        <v>209</v>
      </c>
      <c r="D85" s="319"/>
      <c r="E85" s="318"/>
      <c r="F85" s="109" t="s">
        <v>770</v>
      </c>
      <c r="G85" s="110" t="s">
        <v>44</v>
      </c>
      <c r="H85" s="392">
        <v>1</v>
      </c>
      <c r="I85" s="315">
        <v>0</v>
      </c>
      <c r="J85" s="315">
        <f t="shared" si="0"/>
        <v>0</v>
      </c>
      <c r="K85" s="317"/>
      <c r="L85" s="252"/>
    </row>
    <row r="86" spans="1:12" s="308" customFormat="1" ht="12">
      <c r="A86" s="104"/>
      <c r="B86" s="393"/>
      <c r="C86" s="319">
        <f t="shared" si="1"/>
        <v>210</v>
      </c>
      <c r="D86" s="319"/>
      <c r="E86" s="318"/>
      <c r="F86" s="109" t="s">
        <v>771</v>
      </c>
      <c r="G86" s="110" t="s">
        <v>44</v>
      </c>
      <c r="H86" s="392">
        <v>1</v>
      </c>
      <c r="I86" s="315">
        <v>0</v>
      </c>
      <c r="J86" s="315">
        <f t="shared" si="0"/>
        <v>0</v>
      </c>
      <c r="K86" s="317"/>
      <c r="L86" s="252"/>
    </row>
    <row r="87" spans="1:12" s="308" customFormat="1" ht="12">
      <c r="A87" s="104"/>
      <c r="B87" s="393"/>
      <c r="C87" s="319">
        <f t="shared" si="1"/>
        <v>211</v>
      </c>
      <c r="D87" s="319"/>
      <c r="E87" s="318"/>
      <c r="F87" s="109" t="s">
        <v>772</v>
      </c>
      <c r="G87" s="110" t="s">
        <v>44</v>
      </c>
      <c r="H87" s="392">
        <v>2</v>
      </c>
      <c r="I87" s="315">
        <v>0</v>
      </c>
      <c r="J87" s="315">
        <f>ROUND(I87*H87,2)</f>
        <v>0</v>
      </c>
      <c r="K87" s="317"/>
      <c r="L87" s="252"/>
    </row>
    <row r="88" spans="1:12" s="308" customFormat="1" ht="24">
      <c r="A88" s="104"/>
      <c r="B88" s="393"/>
      <c r="C88" s="319">
        <f t="shared" si="1"/>
        <v>212</v>
      </c>
      <c r="D88" s="319"/>
      <c r="E88" s="318"/>
      <c r="F88" s="109" t="s">
        <v>774</v>
      </c>
      <c r="G88" s="110" t="s">
        <v>39</v>
      </c>
      <c r="H88" s="392">
        <v>52.5</v>
      </c>
      <c r="I88" s="315">
        <v>0</v>
      </c>
      <c r="J88" s="315">
        <f t="shared" si="0"/>
        <v>0</v>
      </c>
      <c r="K88" s="317"/>
      <c r="L88" s="252"/>
    </row>
    <row r="89" spans="1:12" s="308" customFormat="1" ht="24">
      <c r="A89" s="104"/>
      <c r="B89" s="393"/>
      <c r="C89" s="319">
        <f t="shared" si="1"/>
        <v>213</v>
      </c>
      <c r="D89" s="319"/>
      <c r="E89" s="318"/>
      <c r="F89" s="109" t="s">
        <v>775</v>
      </c>
      <c r="G89" s="110" t="s">
        <v>39</v>
      </c>
      <c r="H89" s="392">
        <v>36.4</v>
      </c>
      <c r="I89" s="315">
        <v>0</v>
      </c>
      <c r="J89" s="315">
        <f t="shared" ref="J89" si="2">ROUND(I89*H89,2)</f>
        <v>0</v>
      </c>
      <c r="K89" s="317"/>
      <c r="L89" s="252"/>
    </row>
    <row r="90" spans="1:12" s="308" customFormat="1" ht="12">
      <c r="A90" s="104"/>
      <c r="B90" s="393"/>
      <c r="C90" s="319">
        <f t="shared" si="1"/>
        <v>214</v>
      </c>
      <c r="D90" s="319"/>
      <c r="E90" s="318"/>
      <c r="F90" s="109" t="s">
        <v>773</v>
      </c>
      <c r="G90" s="110" t="s">
        <v>44</v>
      </c>
      <c r="H90" s="392">
        <v>1</v>
      </c>
      <c r="I90" s="315">
        <v>0</v>
      </c>
      <c r="J90" s="315">
        <f t="shared" si="0"/>
        <v>0</v>
      </c>
      <c r="K90" s="317"/>
      <c r="L90" s="252"/>
    </row>
    <row r="91" spans="1:12" s="308" customFormat="1" ht="15.75" customHeight="1">
      <c r="A91" s="104"/>
      <c r="B91" s="393"/>
      <c r="C91" s="319">
        <f t="shared" si="1"/>
        <v>215</v>
      </c>
      <c r="D91" s="319"/>
      <c r="E91" s="318"/>
      <c r="F91" s="109" t="s">
        <v>768</v>
      </c>
      <c r="G91" s="110" t="s">
        <v>754</v>
      </c>
      <c r="H91" s="392">
        <v>1</v>
      </c>
      <c r="I91" s="315">
        <v>0</v>
      </c>
      <c r="J91" s="315">
        <f t="shared" si="0"/>
        <v>0</v>
      </c>
      <c r="K91" s="317"/>
      <c r="L91" s="252"/>
    </row>
    <row r="92" spans="1:12" s="308" customFormat="1" ht="15">
      <c r="A92" s="104"/>
      <c r="B92" s="393"/>
      <c r="C92" s="319" t="str">
        <f>IFERROR(IF(ISNUMBER(H92),IF(ISNUMBER(#REF!),#REF!+1,IF(ISNUMBER(H65),C65+1,C64+1)),""),"")</f>
        <v/>
      </c>
      <c r="D92" s="319"/>
      <c r="E92" s="318"/>
      <c r="F92" s="404" t="s">
        <v>595</v>
      </c>
      <c r="G92" s="403"/>
      <c r="H92" s="402"/>
      <c r="I92" s="315"/>
      <c r="J92" s="315"/>
      <c r="K92" s="317"/>
      <c r="L92" s="252"/>
    </row>
    <row r="93" spans="1:12" s="308" customFormat="1" ht="66" customHeight="1">
      <c r="A93" s="104"/>
      <c r="B93" s="393"/>
      <c r="C93" s="319" t="str">
        <f>IFERROR(IF(ISNUMBER(H93),IF(ISNUMBER(#REF!),#REF!+1,IF(ISNUMBER(H92),C92+1,C65+1)),""),"")</f>
        <v/>
      </c>
      <c r="D93" s="319"/>
      <c r="E93" s="318"/>
      <c r="F93" s="301" t="s">
        <v>596</v>
      </c>
      <c r="G93" s="403"/>
      <c r="H93" s="402"/>
      <c r="I93" s="315"/>
      <c r="J93" s="315"/>
      <c r="K93" s="317"/>
      <c r="L93" s="252"/>
    </row>
    <row r="94" spans="1:12" s="308" customFormat="1" ht="36">
      <c r="A94" s="104"/>
      <c r="B94" s="393"/>
      <c r="C94" s="319">
        <f>C68+1</f>
        <v>93</v>
      </c>
      <c r="D94" s="319"/>
      <c r="E94" s="318"/>
      <c r="F94" s="318" t="s">
        <v>742</v>
      </c>
      <c r="G94" s="316" t="s">
        <v>44</v>
      </c>
      <c r="H94" s="392">
        <v>1</v>
      </c>
      <c r="I94" s="315">
        <v>0</v>
      </c>
      <c r="J94" s="315">
        <f t="shared" ref="J94:J111" si="3">ROUND(I94*H94,2)</f>
        <v>0</v>
      </c>
      <c r="K94" s="317"/>
      <c r="L94" s="252"/>
    </row>
    <row r="95" spans="1:12" s="308" customFormat="1" ht="24">
      <c r="A95" s="104"/>
      <c r="B95" s="393"/>
      <c r="C95" s="319">
        <f>IFERROR(IF(ISNUMBER(H95),IF(ISNUMBER(#REF!),#REF!+1,IF(ISNUMBER(H94),C94+1,C93+1)),""),"")</f>
        <v>94</v>
      </c>
      <c r="D95" s="319"/>
      <c r="E95" s="318"/>
      <c r="F95" s="317" t="s">
        <v>679</v>
      </c>
      <c r="G95" s="316" t="s">
        <v>44</v>
      </c>
      <c r="H95" s="392">
        <v>3</v>
      </c>
      <c r="I95" s="315">
        <v>0</v>
      </c>
      <c r="J95" s="315">
        <f t="shared" si="3"/>
        <v>0</v>
      </c>
      <c r="K95" s="317"/>
      <c r="L95" s="252"/>
    </row>
    <row r="96" spans="1:12" s="308" customFormat="1" ht="24">
      <c r="A96" s="104"/>
      <c r="B96" s="393"/>
      <c r="C96" s="319">
        <f>IFERROR(IF(ISNUMBER(H96),IF(ISNUMBER(#REF!),#REF!+1,IF(ISNUMBER(H95),C95+1,C94+1)),""),"")</f>
        <v>95</v>
      </c>
      <c r="D96" s="319"/>
      <c r="E96" s="318"/>
      <c r="F96" s="318" t="s">
        <v>597</v>
      </c>
      <c r="G96" s="316" t="s">
        <v>44</v>
      </c>
      <c r="H96" s="392">
        <v>3</v>
      </c>
      <c r="I96" s="315">
        <v>0</v>
      </c>
      <c r="J96" s="315">
        <f t="shared" si="3"/>
        <v>0</v>
      </c>
      <c r="K96" s="317"/>
      <c r="L96" s="252"/>
    </row>
    <row r="97" spans="1:12" s="308" customFormat="1" ht="24">
      <c r="A97" s="104"/>
      <c r="B97" s="393"/>
      <c r="C97" s="319">
        <f>IFERROR(IF(ISNUMBER(H97),IF(ISNUMBER(#REF!),#REF!+1,IF(ISNUMBER(H96),C96+1,C95+1)),""),"")</f>
        <v>96</v>
      </c>
      <c r="D97" s="319"/>
      <c r="E97" s="318"/>
      <c r="F97" s="318" t="s">
        <v>598</v>
      </c>
      <c r="G97" s="316" t="s">
        <v>44</v>
      </c>
      <c r="H97" s="392">
        <v>3</v>
      </c>
      <c r="I97" s="315">
        <v>0</v>
      </c>
      <c r="J97" s="315">
        <f t="shared" si="3"/>
        <v>0</v>
      </c>
      <c r="K97" s="317"/>
      <c r="L97" s="252"/>
    </row>
    <row r="98" spans="1:12" s="308" customFormat="1" ht="36" customHeight="1">
      <c r="A98" s="104"/>
      <c r="B98" s="393"/>
      <c r="C98" s="319">
        <f>IFERROR(IF(ISNUMBER(H98),IF(ISNUMBER(#REF!),#REF!+1,IF(ISNUMBER(H97),C97+1,C96+1)),""),"")</f>
        <v>97</v>
      </c>
      <c r="D98" s="319"/>
      <c r="E98" s="318"/>
      <c r="F98" s="317" t="s">
        <v>699</v>
      </c>
      <c r="G98" s="316" t="s">
        <v>44</v>
      </c>
      <c r="H98" s="392">
        <v>1</v>
      </c>
      <c r="I98" s="315">
        <v>0</v>
      </c>
      <c r="J98" s="315">
        <f t="shared" si="3"/>
        <v>0</v>
      </c>
      <c r="K98" s="317"/>
      <c r="L98" s="252"/>
    </row>
    <row r="99" spans="1:12" s="308" customFormat="1" ht="24">
      <c r="A99" s="104"/>
      <c r="B99" s="393"/>
      <c r="C99" s="319">
        <f>IFERROR(IF(ISNUMBER(H99),IF(ISNUMBER(#REF!),#REF!+1,IF(ISNUMBER(H98),C98+1,C97+1)),""),"")</f>
        <v>98</v>
      </c>
      <c r="D99" s="319"/>
      <c r="E99" s="318"/>
      <c r="F99" s="318" t="s">
        <v>599</v>
      </c>
      <c r="G99" s="316" t="s">
        <v>44</v>
      </c>
      <c r="H99" s="392">
        <v>1</v>
      </c>
      <c r="I99" s="315">
        <v>0</v>
      </c>
      <c r="J99" s="315">
        <f t="shared" si="3"/>
        <v>0</v>
      </c>
      <c r="K99" s="317"/>
      <c r="L99" s="252"/>
    </row>
    <row r="100" spans="1:12" s="308" customFormat="1" ht="24">
      <c r="A100" s="104"/>
      <c r="B100" s="393"/>
      <c r="C100" s="319">
        <f>IFERROR(IF(ISNUMBER(H100),IF(ISNUMBER(#REF!),#REF!+1,IF(ISNUMBER(H99),C99+1,C98+1)),""),"")</f>
        <v>99</v>
      </c>
      <c r="D100" s="319"/>
      <c r="E100" s="318"/>
      <c r="F100" s="318" t="s">
        <v>698</v>
      </c>
      <c r="G100" s="316" t="s">
        <v>44</v>
      </c>
      <c r="H100" s="392">
        <v>1</v>
      </c>
      <c r="I100" s="315">
        <v>0</v>
      </c>
      <c r="J100" s="315">
        <f t="shared" si="3"/>
        <v>0</v>
      </c>
      <c r="K100" s="317"/>
      <c r="L100" s="252"/>
    </row>
    <row r="101" spans="1:12" s="308" customFormat="1" ht="24">
      <c r="A101" s="104"/>
      <c r="B101" s="393"/>
      <c r="C101" s="319">
        <f>IFERROR(IF(ISNUMBER(H101),IF(ISNUMBER(#REF!),#REF!+1,IF(ISNUMBER(H100),C100+1,C99+1)),""),"")</f>
        <v>100</v>
      </c>
      <c r="D101" s="319"/>
      <c r="E101" s="318"/>
      <c r="F101" s="318" t="s">
        <v>697</v>
      </c>
      <c r="G101" s="316" t="s">
        <v>44</v>
      </c>
      <c r="H101" s="392">
        <v>1</v>
      </c>
      <c r="I101" s="315">
        <v>0</v>
      </c>
      <c r="J101" s="315">
        <f t="shared" si="3"/>
        <v>0</v>
      </c>
      <c r="K101" s="317"/>
      <c r="L101" s="252"/>
    </row>
    <row r="102" spans="1:12" s="308" customFormat="1" ht="24">
      <c r="A102" s="104"/>
      <c r="B102" s="393"/>
      <c r="C102" s="319">
        <f>IFERROR(IF(ISNUMBER(H102),IF(ISNUMBER(#REF!),#REF!+1,IF(ISNUMBER(H101),C101+1,C100+1)),""),"")</f>
        <v>101</v>
      </c>
      <c r="D102" s="319"/>
      <c r="E102" s="318"/>
      <c r="F102" s="109" t="s">
        <v>600</v>
      </c>
      <c r="G102" s="316" t="s">
        <v>44</v>
      </c>
      <c r="H102" s="392">
        <v>3</v>
      </c>
      <c r="I102" s="315">
        <v>0</v>
      </c>
      <c r="J102" s="315">
        <f t="shared" si="3"/>
        <v>0</v>
      </c>
      <c r="K102" s="317"/>
      <c r="L102" s="252"/>
    </row>
    <row r="103" spans="1:12" s="308" customFormat="1" ht="24">
      <c r="A103" s="104"/>
      <c r="B103" s="393"/>
      <c r="C103" s="319">
        <f>IFERROR(IF(ISNUMBER(H103),IF(ISNUMBER(#REF!),#REF!+1,IF(ISNUMBER(H102),C102+1,C99+1)),""),"")</f>
        <v>102</v>
      </c>
      <c r="D103" s="319"/>
      <c r="E103" s="318"/>
      <c r="F103" s="109" t="s">
        <v>696</v>
      </c>
      <c r="G103" s="316" t="s">
        <v>44</v>
      </c>
      <c r="H103" s="392">
        <v>2</v>
      </c>
      <c r="I103" s="315">
        <v>0</v>
      </c>
      <c r="J103" s="315">
        <f t="shared" si="3"/>
        <v>0</v>
      </c>
      <c r="K103" s="317"/>
      <c r="L103" s="252"/>
    </row>
    <row r="104" spans="1:12" s="308" customFormat="1" ht="24">
      <c r="A104" s="104"/>
      <c r="B104" s="393"/>
      <c r="C104" s="319">
        <f>IFERROR(IF(ISNUMBER(H104),IF(ISNUMBER(#REF!),#REF!+1,IF(ISNUMBER(H103),C103+1,C102+1)),""),"")</f>
        <v>103</v>
      </c>
      <c r="D104" s="319"/>
      <c r="E104" s="318"/>
      <c r="F104" s="109" t="s">
        <v>601</v>
      </c>
      <c r="G104" s="316" t="s">
        <v>44</v>
      </c>
      <c r="H104" s="392">
        <v>5</v>
      </c>
      <c r="I104" s="315">
        <v>0</v>
      </c>
      <c r="J104" s="315">
        <f t="shared" si="3"/>
        <v>0</v>
      </c>
      <c r="K104" s="317"/>
      <c r="L104" s="252"/>
    </row>
    <row r="105" spans="1:12" s="308" customFormat="1" ht="24">
      <c r="A105" s="104"/>
      <c r="B105" s="393"/>
      <c r="C105" s="319">
        <f>IFERROR(IF(ISNUMBER(H105),IF(ISNUMBER(#REF!),#REF!+1,IF(ISNUMBER(H104),C104+1,C102+1)),""),"")</f>
        <v>104</v>
      </c>
      <c r="D105" s="319"/>
      <c r="E105" s="318"/>
      <c r="F105" s="109" t="s">
        <v>602</v>
      </c>
      <c r="G105" s="316" t="s">
        <v>44</v>
      </c>
      <c r="H105" s="392">
        <v>7</v>
      </c>
      <c r="I105" s="315">
        <v>0</v>
      </c>
      <c r="J105" s="315">
        <f t="shared" si="3"/>
        <v>0</v>
      </c>
      <c r="K105" s="317"/>
      <c r="L105" s="252"/>
    </row>
    <row r="106" spans="1:12" s="308" customFormat="1" ht="24">
      <c r="A106" s="104"/>
      <c r="B106" s="393"/>
      <c r="C106" s="319">
        <f>IFERROR(IF(ISNUMBER(H106),IF(ISNUMBER(#REF!),#REF!+1,IF(ISNUMBER(H105),C105+1,C104+1)),""),"")</f>
        <v>105</v>
      </c>
      <c r="D106" s="319"/>
      <c r="E106" s="318"/>
      <c r="F106" s="109" t="s">
        <v>603</v>
      </c>
      <c r="G106" s="316" t="s">
        <v>44</v>
      </c>
      <c r="H106" s="392">
        <f>H105</f>
        <v>7</v>
      </c>
      <c r="I106" s="315">
        <v>0</v>
      </c>
      <c r="J106" s="315">
        <f t="shared" si="3"/>
        <v>0</v>
      </c>
      <c r="K106" s="317"/>
      <c r="L106" s="252"/>
    </row>
    <row r="107" spans="1:12" s="308" customFormat="1" ht="24">
      <c r="A107" s="104"/>
      <c r="B107" s="393"/>
      <c r="C107" s="319">
        <f>IFERROR(IF(ISNUMBER(H107),IF(ISNUMBER(#REF!),#REF!+1,IF(ISNUMBER(H106),C106+1,C105+1)),""),"")</f>
        <v>106</v>
      </c>
      <c r="D107" s="319"/>
      <c r="E107" s="318"/>
      <c r="F107" s="109" t="s">
        <v>604</v>
      </c>
      <c r="G107" s="316" t="s">
        <v>44</v>
      </c>
      <c r="H107" s="392">
        <v>20</v>
      </c>
      <c r="I107" s="315">
        <v>0</v>
      </c>
      <c r="J107" s="315">
        <f t="shared" si="3"/>
        <v>0</v>
      </c>
      <c r="K107" s="317"/>
      <c r="L107" s="252"/>
    </row>
    <row r="108" spans="1:12" s="308" customFormat="1" ht="24">
      <c r="A108" s="104"/>
      <c r="B108" s="393"/>
      <c r="C108" s="319">
        <f>IFERROR(IF(ISNUMBER(H108),IF(ISNUMBER(#REF!),#REF!+1,IF(ISNUMBER(H107),C107+1,C106+1)),""),"")</f>
        <v>107</v>
      </c>
      <c r="D108" s="319"/>
      <c r="E108" s="318"/>
      <c r="F108" s="109" t="s">
        <v>605</v>
      </c>
      <c r="G108" s="316" t="s">
        <v>44</v>
      </c>
      <c r="H108" s="392">
        <f>H107</f>
        <v>20</v>
      </c>
      <c r="I108" s="315">
        <v>0</v>
      </c>
      <c r="J108" s="315">
        <f t="shared" si="3"/>
        <v>0</v>
      </c>
      <c r="K108" s="317"/>
      <c r="L108" s="252"/>
    </row>
    <row r="109" spans="1:12" s="308" customFormat="1" ht="24">
      <c r="A109" s="104"/>
      <c r="B109" s="393"/>
      <c r="C109" s="319">
        <f>IFERROR(IF(ISNUMBER(H109),IF(ISNUMBER(#REF!),#REF!+1,IF(ISNUMBER(H108),C108+1,C107+1)),""),"")</f>
        <v>108</v>
      </c>
      <c r="D109" s="319"/>
      <c r="E109" s="318"/>
      <c r="F109" s="109" t="s">
        <v>606</v>
      </c>
      <c r="G109" s="316" t="s">
        <v>44</v>
      </c>
      <c r="H109" s="392">
        <f>4+8</f>
        <v>12</v>
      </c>
      <c r="I109" s="315">
        <v>0</v>
      </c>
      <c r="J109" s="315">
        <f t="shared" si="3"/>
        <v>0</v>
      </c>
      <c r="K109" s="317"/>
      <c r="L109" s="252"/>
    </row>
    <row r="110" spans="1:12" s="308" customFormat="1" ht="24">
      <c r="A110" s="104"/>
      <c r="B110" s="393"/>
      <c r="C110" s="319">
        <f>IFERROR(IF(ISNUMBER(H110),IF(ISNUMBER(#REF!),#REF!+1,IF(ISNUMBER(H109),C109+1,C108+1)),""),"")</f>
        <v>109</v>
      </c>
      <c r="D110" s="319"/>
      <c r="E110" s="318"/>
      <c r="F110" s="109" t="s">
        <v>607</v>
      </c>
      <c r="G110" s="316" t="s">
        <v>44</v>
      </c>
      <c r="H110" s="392">
        <f>H109</f>
        <v>12</v>
      </c>
      <c r="I110" s="315">
        <v>0</v>
      </c>
      <c r="J110" s="315">
        <f t="shared" si="3"/>
        <v>0</v>
      </c>
      <c r="K110" s="317"/>
      <c r="L110" s="252"/>
    </row>
    <row r="111" spans="1:12" s="308" customFormat="1" ht="24">
      <c r="A111" s="104"/>
      <c r="B111" s="393"/>
      <c r="C111" s="319">
        <v>112</v>
      </c>
      <c r="D111" s="319"/>
      <c r="E111" s="318"/>
      <c r="F111" s="109" t="s">
        <v>695</v>
      </c>
      <c r="G111" s="316" t="s">
        <v>44</v>
      </c>
      <c r="H111" s="392">
        <f>3*12</f>
        <v>36</v>
      </c>
      <c r="I111" s="315">
        <v>0</v>
      </c>
      <c r="J111" s="315">
        <f t="shared" si="3"/>
        <v>0</v>
      </c>
      <c r="K111" s="317"/>
      <c r="L111" s="252"/>
    </row>
    <row r="112" spans="1:12" s="308" customFormat="1" ht="33.75">
      <c r="A112" s="104"/>
      <c r="B112" s="393"/>
      <c r="C112" s="319" t="str">
        <f>IFERROR(IF(ISNUMBER(H112),IF(ISNUMBER(#REF!),#REF!+1,IF(ISNUMBER(H111),C111+1,#REF!+1)),""),"")</f>
        <v/>
      </c>
      <c r="D112" s="319"/>
      <c r="E112" s="318"/>
      <c r="F112" s="300" t="s">
        <v>608</v>
      </c>
      <c r="G112" s="316"/>
      <c r="H112" s="392"/>
      <c r="I112" s="315"/>
      <c r="J112" s="315"/>
      <c r="K112" s="317"/>
      <c r="L112" s="252"/>
    </row>
    <row r="113" spans="1:12" s="308" customFormat="1" ht="24">
      <c r="A113" s="104"/>
      <c r="B113" s="393"/>
      <c r="C113" s="319">
        <v>116</v>
      </c>
      <c r="D113" s="319"/>
      <c r="E113" s="318"/>
      <c r="F113" s="109" t="s">
        <v>609</v>
      </c>
      <c r="G113" s="316" t="s">
        <v>44</v>
      </c>
      <c r="H113" s="392">
        <v>2</v>
      </c>
      <c r="I113" s="315">
        <v>0</v>
      </c>
      <c r="J113" s="315">
        <f t="shared" ref="J113:J142" si="4">ROUND(I113*H113,2)</f>
        <v>0</v>
      </c>
      <c r="K113" s="317"/>
      <c r="L113" s="252"/>
    </row>
    <row r="114" spans="1:12" s="308" customFormat="1" ht="24">
      <c r="A114" s="104"/>
      <c r="B114" s="393"/>
      <c r="C114" s="319">
        <f>IFERROR(IF(ISNUMBER(H114),IF(ISNUMBER(#REF!),#REF!+1,IF(ISNUMBER(H113),C113+1,#REF!+1)),""),"")</f>
        <v>117</v>
      </c>
      <c r="D114" s="319"/>
      <c r="E114" s="318"/>
      <c r="F114" s="109" t="s">
        <v>610</v>
      </c>
      <c r="G114" s="316" t="s">
        <v>44</v>
      </c>
      <c r="H114" s="392">
        <f>H113</f>
        <v>2</v>
      </c>
      <c r="I114" s="315">
        <v>0</v>
      </c>
      <c r="J114" s="315">
        <f t="shared" si="4"/>
        <v>0</v>
      </c>
      <c r="K114" s="317"/>
      <c r="L114" s="252"/>
    </row>
    <row r="115" spans="1:12" s="308" customFormat="1" ht="24">
      <c r="A115" s="104"/>
      <c r="B115" s="393"/>
      <c r="C115" s="319">
        <f>IFERROR(IF(ISNUMBER(H115),IF(ISNUMBER(#REF!),#REF!+1,IF(ISNUMBER(H114),C114+1,C113+1)),""),"")</f>
        <v>118</v>
      </c>
      <c r="D115" s="319"/>
      <c r="E115" s="318"/>
      <c r="F115" s="109" t="s">
        <v>611</v>
      </c>
      <c r="G115" s="316" t="s">
        <v>44</v>
      </c>
      <c r="H115" s="392">
        <v>2</v>
      </c>
      <c r="I115" s="315">
        <v>0</v>
      </c>
      <c r="J115" s="315">
        <f t="shared" si="4"/>
        <v>0</v>
      </c>
      <c r="K115" s="317"/>
      <c r="L115" s="252"/>
    </row>
    <row r="116" spans="1:12" s="308" customFormat="1" ht="24">
      <c r="A116" s="104"/>
      <c r="B116" s="393"/>
      <c r="C116" s="319">
        <f>IFERROR(IF(ISNUMBER(H116),IF(ISNUMBER(#REF!),#REF!+1,IF(ISNUMBER(H115),C115+1,C114+1)),""),"")</f>
        <v>119</v>
      </c>
      <c r="D116" s="319"/>
      <c r="E116" s="318"/>
      <c r="F116" s="109" t="s">
        <v>612</v>
      </c>
      <c r="G116" s="316" t="s">
        <v>44</v>
      </c>
      <c r="H116" s="392">
        <f>H115</f>
        <v>2</v>
      </c>
      <c r="I116" s="315">
        <v>0</v>
      </c>
      <c r="J116" s="315">
        <f t="shared" si="4"/>
        <v>0</v>
      </c>
      <c r="K116" s="317"/>
      <c r="L116" s="252"/>
    </row>
    <row r="117" spans="1:12" s="308" customFormat="1" ht="24">
      <c r="A117" s="104"/>
      <c r="B117" s="393"/>
      <c r="C117" s="319">
        <f>IFERROR(IF(ISNUMBER(H117),IF(ISNUMBER(#REF!),#REF!+1,IF(ISNUMBER(H116),C116+1,C115+1)),""),"")</f>
        <v>120</v>
      </c>
      <c r="D117" s="319"/>
      <c r="E117" s="318"/>
      <c r="F117" s="109" t="s">
        <v>678</v>
      </c>
      <c r="G117" s="316" t="s">
        <v>44</v>
      </c>
      <c r="H117" s="392">
        <v>3</v>
      </c>
      <c r="I117" s="315">
        <v>0</v>
      </c>
      <c r="J117" s="315">
        <f t="shared" si="4"/>
        <v>0</v>
      </c>
      <c r="K117" s="317"/>
      <c r="L117" s="252"/>
    </row>
    <row r="118" spans="1:12" s="308" customFormat="1" ht="24">
      <c r="A118" s="104"/>
      <c r="B118" s="393"/>
      <c r="C118" s="319">
        <f>IFERROR(IF(ISNUMBER(H118),IF(ISNUMBER(#REF!),#REF!+1,IF(ISNUMBER(H117),C117+1,C116+1)),""),"")</f>
        <v>121</v>
      </c>
      <c r="D118" s="319"/>
      <c r="E118" s="318"/>
      <c r="F118" s="109" t="s">
        <v>677</v>
      </c>
      <c r="G118" s="316" t="s">
        <v>44</v>
      </c>
      <c r="H118" s="392">
        <f>H117</f>
        <v>3</v>
      </c>
      <c r="I118" s="315">
        <v>0</v>
      </c>
      <c r="J118" s="315">
        <f t="shared" si="4"/>
        <v>0</v>
      </c>
      <c r="K118" s="317"/>
      <c r="L118" s="252"/>
    </row>
    <row r="119" spans="1:12" s="308" customFormat="1" ht="24">
      <c r="A119" s="104"/>
      <c r="B119" s="393"/>
      <c r="C119" s="319">
        <f>IFERROR(IF(ISNUMBER(H119),IF(ISNUMBER(#REF!),#REF!+1,IF(ISNUMBER(H118),C118+1,C117+1)),""),"")</f>
        <v>122</v>
      </c>
      <c r="D119" s="319"/>
      <c r="E119" s="318"/>
      <c r="F119" s="317" t="s">
        <v>613</v>
      </c>
      <c r="G119" s="316" t="s">
        <v>44</v>
      </c>
      <c r="H119" s="392">
        <v>1</v>
      </c>
      <c r="I119" s="315">
        <v>0</v>
      </c>
      <c r="J119" s="315">
        <f t="shared" si="4"/>
        <v>0</v>
      </c>
      <c r="K119" s="317"/>
      <c r="L119" s="252"/>
    </row>
    <row r="120" spans="1:12" s="308" customFormat="1" ht="24">
      <c r="A120" s="104"/>
      <c r="B120" s="393"/>
      <c r="C120" s="319">
        <f>IFERROR(IF(ISNUMBER(H120),IF(ISNUMBER(#REF!),#REF!+1,IF(ISNUMBER(H119),C119+1,C118+1)),""),"")</f>
        <v>123</v>
      </c>
      <c r="D120" s="319"/>
      <c r="E120" s="318"/>
      <c r="F120" s="109" t="s">
        <v>614</v>
      </c>
      <c r="G120" s="316" t="s">
        <v>44</v>
      </c>
      <c r="H120" s="392">
        <f>H119</f>
        <v>1</v>
      </c>
      <c r="I120" s="315">
        <v>0</v>
      </c>
      <c r="J120" s="315">
        <f t="shared" si="4"/>
        <v>0</v>
      </c>
      <c r="K120" s="317"/>
      <c r="L120" s="252"/>
    </row>
    <row r="121" spans="1:12" s="308" customFormat="1" ht="24">
      <c r="A121" s="104"/>
      <c r="B121" s="393"/>
      <c r="C121" s="319">
        <f>IFERROR(IF(ISNUMBER(H121),IF(ISNUMBER(#REF!),#REF!+1,IF(ISNUMBER(H120),C120+1,C119+1)),""),"")</f>
        <v>124</v>
      </c>
      <c r="D121" s="319"/>
      <c r="E121" s="318"/>
      <c r="F121" s="317" t="s">
        <v>676</v>
      </c>
      <c r="G121" s="316" t="s">
        <v>44</v>
      </c>
      <c r="H121" s="392">
        <v>3</v>
      </c>
      <c r="I121" s="315">
        <v>0</v>
      </c>
      <c r="J121" s="315">
        <f t="shared" si="4"/>
        <v>0</v>
      </c>
      <c r="K121" s="317"/>
      <c r="L121" s="252"/>
    </row>
    <row r="122" spans="1:12" s="308" customFormat="1" ht="24">
      <c r="A122" s="104"/>
      <c r="B122" s="393"/>
      <c r="C122" s="319">
        <f>IFERROR(IF(ISNUMBER(H122),IF(ISNUMBER(#REF!),#REF!+1,IF(ISNUMBER(H121),C121+1,C120+1)),""),"")</f>
        <v>125</v>
      </c>
      <c r="D122" s="319"/>
      <c r="E122" s="318"/>
      <c r="F122" s="109" t="s">
        <v>675</v>
      </c>
      <c r="G122" s="316" t="s">
        <v>44</v>
      </c>
      <c r="H122" s="392">
        <f>H121</f>
        <v>3</v>
      </c>
      <c r="I122" s="315">
        <v>0</v>
      </c>
      <c r="J122" s="315">
        <f t="shared" si="4"/>
        <v>0</v>
      </c>
      <c r="K122" s="317"/>
      <c r="L122" s="252"/>
    </row>
    <row r="123" spans="1:12" s="308" customFormat="1" ht="24">
      <c r="A123" s="104"/>
      <c r="B123" s="393"/>
      <c r="C123" s="319">
        <f>IFERROR(IF(ISNUMBER(H123),IF(ISNUMBER(#REF!),#REF!+1,IF(ISNUMBER(H122),C122+1,C119+1)),""),"")</f>
        <v>126</v>
      </c>
      <c r="D123" s="319"/>
      <c r="E123" s="318"/>
      <c r="F123" s="109" t="s">
        <v>615</v>
      </c>
      <c r="G123" s="316" t="s">
        <v>44</v>
      </c>
      <c r="H123" s="392">
        <v>1</v>
      </c>
      <c r="I123" s="315">
        <v>0</v>
      </c>
      <c r="J123" s="315">
        <f t="shared" si="4"/>
        <v>0</v>
      </c>
      <c r="K123" s="317"/>
      <c r="L123" s="252"/>
    </row>
    <row r="124" spans="1:12" s="308" customFormat="1" ht="12">
      <c r="A124" s="104"/>
      <c r="B124" s="393"/>
      <c r="C124" s="319">
        <f>IFERROR(IF(ISNUMBER(H124),IF(ISNUMBER(#REF!),#REF!+1,IF(ISNUMBER(H123),C123+1,C120+1)),""),"")</f>
        <v>127</v>
      </c>
      <c r="D124" s="319"/>
      <c r="E124" s="318"/>
      <c r="F124" s="109" t="s">
        <v>616</v>
      </c>
      <c r="G124" s="316" t="s">
        <v>44</v>
      </c>
      <c r="H124" s="392">
        <f>H123</f>
        <v>1</v>
      </c>
      <c r="I124" s="315">
        <v>0</v>
      </c>
      <c r="J124" s="315">
        <f t="shared" si="4"/>
        <v>0</v>
      </c>
      <c r="K124" s="317"/>
      <c r="L124" s="252"/>
    </row>
    <row r="125" spans="1:12" s="308" customFormat="1" ht="24">
      <c r="A125" s="104"/>
      <c r="B125" s="393"/>
      <c r="C125" s="319">
        <f>IFERROR(IF(ISNUMBER(H125),IF(ISNUMBER(#REF!),#REF!+1,IF(ISNUMBER(H124),C124+1,C123+1)),""),"")</f>
        <v>128</v>
      </c>
      <c r="D125" s="319"/>
      <c r="E125" s="318"/>
      <c r="F125" s="109" t="s">
        <v>617</v>
      </c>
      <c r="G125" s="316" t="s">
        <v>44</v>
      </c>
      <c r="H125" s="392">
        <v>4</v>
      </c>
      <c r="I125" s="315">
        <v>0</v>
      </c>
      <c r="J125" s="315">
        <f t="shared" si="4"/>
        <v>0</v>
      </c>
      <c r="K125" s="317"/>
      <c r="L125" s="252"/>
    </row>
    <row r="126" spans="1:12" s="308" customFormat="1" ht="24">
      <c r="A126" s="104"/>
      <c r="B126" s="393"/>
      <c r="C126" s="319">
        <f>IFERROR(IF(ISNUMBER(H126),IF(ISNUMBER(#REF!),#REF!+1,IF(ISNUMBER(H125),C125+1,C124+1)),""),"")</f>
        <v>129</v>
      </c>
      <c r="D126" s="319"/>
      <c r="E126" s="318"/>
      <c r="F126" s="109" t="s">
        <v>618</v>
      </c>
      <c r="G126" s="316" t="s">
        <v>44</v>
      </c>
      <c r="H126" s="392">
        <f>H125</f>
        <v>4</v>
      </c>
      <c r="I126" s="315">
        <v>0</v>
      </c>
      <c r="J126" s="315">
        <f t="shared" si="4"/>
        <v>0</v>
      </c>
      <c r="K126" s="317"/>
      <c r="L126" s="252"/>
    </row>
    <row r="127" spans="1:12" s="308" customFormat="1" ht="36">
      <c r="A127" s="104"/>
      <c r="B127" s="393"/>
      <c r="C127" s="319">
        <f>IFERROR(IF(ISNUMBER(H127),IF(ISNUMBER(#REF!),#REF!+1,IF(ISNUMBER(H126),C126+1,C125+1)),""),"")</f>
        <v>130</v>
      </c>
      <c r="D127" s="319"/>
      <c r="E127" s="318"/>
      <c r="F127" s="109" t="s">
        <v>694</v>
      </c>
      <c r="G127" s="316" t="s">
        <v>44</v>
      </c>
      <c r="H127" s="392">
        <v>8</v>
      </c>
      <c r="I127" s="315">
        <v>0</v>
      </c>
      <c r="J127" s="315">
        <f t="shared" si="4"/>
        <v>0</v>
      </c>
      <c r="K127" s="317"/>
      <c r="L127" s="252"/>
    </row>
    <row r="128" spans="1:12" s="308" customFormat="1" ht="12">
      <c r="A128" s="104"/>
      <c r="B128" s="393"/>
      <c r="C128" s="319">
        <f>IFERROR(IF(ISNUMBER(H128),IF(ISNUMBER(#REF!),#REF!+1,IF(ISNUMBER(H127),C127+1,C126+1)),""),"")</f>
        <v>131</v>
      </c>
      <c r="D128" s="319"/>
      <c r="E128" s="318"/>
      <c r="F128" s="109" t="s">
        <v>619</v>
      </c>
      <c r="G128" s="316" t="s">
        <v>44</v>
      </c>
      <c r="H128" s="392">
        <f>H127</f>
        <v>8</v>
      </c>
      <c r="I128" s="315">
        <v>0</v>
      </c>
      <c r="J128" s="315">
        <f t="shared" si="4"/>
        <v>0</v>
      </c>
      <c r="K128" s="317"/>
      <c r="L128" s="252"/>
    </row>
    <row r="129" spans="1:12" s="308" customFormat="1" ht="12">
      <c r="A129" s="104"/>
      <c r="B129" s="393"/>
      <c r="C129" s="319">
        <f>IFERROR(IF(ISNUMBER(H129),IF(ISNUMBER(#REF!),#REF!+1,IF(ISNUMBER(H128),C128+1,C127+1)),""),"")</f>
        <v>132</v>
      </c>
      <c r="D129" s="319"/>
      <c r="E129" s="318"/>
      <c r="F129" s="109" t="s">
        <v>620</v>
      </c>
      <c r="G129" s="316" t="s">
        <v>44</v>
      </c>
      <c r="H129" s="392">
        <f>H128</f>
        <v>8</v>
      </c>
      <c r="I129" s="315">
        <v>0</v>
      </c>
      <c r="J129" s="315">
        <f t="shared" si="4"/>
        <v>0</v>
      </c>
      <c r="K129" s="317"/>
      <c r="L129" s="252"/>
    </row>
    <row r="130" spans="1:12" s="308" customFormat="1" ht="36">
      <c r="A130" s="104"/>
      <c r="B130" s="393"/>
      <c r="C130" s="319">
        <f>IFERROR(IF(ISNUMBER(H130),IF(ISNUMBER(#REF!),#REF!+1,IF(ISNUMBER(H129),C129+1,C128+1)),""),"")</f>
        <v>133</v>
      </c>
      <c r="D130" s="319"/>
      <c r="E130" s="318"/>
      <c r="F130" s="109" t="s">
        <v>693</v>
      </c>
      <c r="G130" s="316" t="s">
        <v>44</v>
      </c>
      <c r="H130" s="392">
        <v>7</v>
      </c>
      <c r="I130" s="315">
        <v>0</v>
      </c>
      <c r="J130" s="315">
        <f t="shared" si="4"/>
        <v>0</v>
      </c>
      <c r="K130" s="317"/>
      <c r="L130" s="252"/>
    </row>
    <row r="131" spans="1:12" s="308" customFormat="1" ht="12">
      <c r="A131" s="104"/>
      <c r="B131" s="393"/>
      <c r="C131" s="319">
        <f>IFERROR(IF(ISNUMBER(H131),IF(ISNUMBER(#REF!),#REF!+1,IF(ISNUMBER(H130),C130+1,C129+1)),""),"")</f>
        <v>134</v>
      </c>
      <c r="D131" s="319"/>
      <c r="E131" s="318"/>
      <c r="F131" s="109" t="s">
        <v>692</v>
      </c>
      <c r="G131" s="316" t="s">
        <v>44</v>
      </c>
      <c r="H131" s="392">
        <f>H130</f>
        <v>7</v>
      </c>
      <c r="I131" s="315">
        <v>0</v>
      </c>
      <c r="J131" s="315">
        <f t="shared" si="4"/>
        <v>0</v>
      </c>
      <c r="K131" s="317"/>
      <c r="L131" s="252"/>
    </row>
    <row r="132" spans="1:12" s="308" customFormat="1" ht="48">
      <c r="A132" s="104"/>
      <c r="B132" s="393"/>
      <c r="C132" s="319">
        <f>IFERROR(IF(ISNUMBER(H132),IF(ISNUMBER(#REF!),#REF!+1,IF(ISNUMBER(H131),C131+1,C130+1)),""),"")</f>
        <v>135</v>
      </c>
      <c r="D132" s="319"/>
      <c r="E132" s="318"/>
      <c r="F132" s="109" t="s">
        <v>691</v>
      </c>
      <c r="G132" s="110" t="s">
        <v>44</v>
      </c>
      <c r="H132" s="392">
        <v>10</v>
      </c>
      <c r="I132" s="315">
        <v>0</v>
      </c>
      <c r="J132" s="315">
        <f t="shared" si="4"/>
        <v>0</v>
      </c>
      <c r="K132" s="317"/>
      <c r="L132" s="252"/>
    </row>
    <row r="133" spans="1:12" s="308" customFormat="1" ht="12">
      <c r="A133" s="104"/>
      <c r="B133" s="393"/>
      <c r="C133" s="319">
        <f>IFERROR(IF(ISNUMBER(H133),IF(ISNUMBER(#REF!),#REF!+1,IF(ISNUMBER(H132),C132+1,C131+1)),""),"")</f>
        <v>136</v>
      </c>
      <c r="D133" s="319"/>
      <c r="E133" s="318"/>
      <c r="F133" s="109" t="s">
        <v>621</v>
      </c>
      <c r="G133" s="110" t="s">
        <v>44</v>
      </c>
      <c r="H133" s="392">
        <f>H132</f>
        <v>10</v>
      </c>
      <c r="I133" s="315">
        <v>0</v>
      </c>
      <c r="J133" s="315">
        <f t="shared" si="4"/>
        <v>0</v>
      </c>
      <c r="K133" s="317"/>
      <c r="L133" s="252"/>
    </row>
    <row r="134" spans="1:12" s="308" customFormat="1" ht="24">
      <c r="A134" s="104"/>
      <c r="B134" s="393"/>
      <c r="C134" s="319">
        <f>IFERROR(IF(ISNUMBER(H134),IF(ISNUMBER(#REF!),#REF!+1,IF(ISNUMBER(H133),C133+1,C132+1)),""),"")</f>
        <v>137</v>
      </c>
      <c r="D134" s="319"/>
      <c r="E134" s="318"/>
      <c r="F134" s="317" t="s">
        <v>622</v>
      </c>
      <c r="G134" s="316" t="s">
        <v>44</v>
      </c>
      <c r="H134" s="392">
        <f>H135</f>
        <v>15</v>
      </c>
      <c r="I134" s="315">
        <v>0</v>
      </c>
      <c r="J134" s="315">
        <f t="shared" si="4"/>
        <v>0</v>
      </c>
      <c r="K134" s="317"/>
      <c r="L134" s="252"/>
    </row>
    <row r="135" spans="1:12" s="308" customFormat="1" ht="12">
      <c r="A135" s="104"/>
      <c r="B135" s="393"/>
      <c r="C135" s="319">
        <f>IFERROR(IF(ISNUMBER(H135),IF(ISNUMBER(#REF!),#REF!+1,IF(ISNUMBER(H134),C134+1,C133+1)),""),"")</f>
        <v>138</v>
      </c>
      <c r="D135" s="319"/>
      <c r="E135" s="318"/>
      <c r="F135" s="109" t="s">
        <v>623</v>
      </c>
      <c r="G135" s="110" t="s">
        <v>44</v>
      </c>
      <c r="H135" s="392">
        <f>4+2+2+1+1+1+1+1+2</f>
        <v>15</v>
      </c>
      <c r="I135" s="315">
        <v>0</v>
      </c>
      <c r="J135" s="315">
        <f t="shared" si="4"/>
        <v>0</v>
      </c>
      <c r="K135" s="317"/>
      <c r="L135" s="252"/>
    </row>
    <row r="136" spans="1:12" s="308" customFormat="1" ht="12">
      <c r="A136" s="104"/>
      <c r="B136" s="393"/>
      <c r="C136" s="319">
        <f>IFERROR(IF(ISNUMBER(H136),IF(ISNUMBER(#REF!),#REF!+1,IF(ISNUMBER(H135),C135+1,C134+1)),""),"")</f>
        <v>139</v>
      </c>
      <c r="D136" s="319"/>
      <c r="E136" s="318"/>
      <c r="F136" s="109" t="s">
        <v>624</v>
      </c>
      <c r="G136" s="110" t="s">
        <v>44</v>
      </c>
      <c r="H136" s="392">
        <f>H135</f>
        <v>15</v>
      </c>
      <c r="I136" s="315">
        <v>0</v>
      </c>
      <c r="J136" s="315">
        <f t="shared" si="4"/>
        <v>0</v>
      </c>
      <c r="K136" s="317"/>
      <c r="L136" s="252"/>
    </row>
    <row r="137" spans="1:12" s="308" customFormat="1" ht="12">
      <c r="A137" s="104"/>
      <c r="B137" s="393"/>
      <c r="C137" s="319">
        <f>IFERROR(IF(ISNUMBER(H137),IF(ISNUMBER(#REF!),#REF!+1,IF(ISNUMBER(H136),C136+1,C135+1)),""),"")</f>
        <v>140</v>
      </c>
      <c r="D137" s="319"/>
      <c r="E137" s="318"/>
      <c r="F137" s="109" t="s">
        <v>625</v>
      </c>
      <c r="G137" s="110" t="s">
        <v>44</v>
      </c>
      <c r="H137" s="392">
        <f>H135+H132+H126+H127</f>
        <v>37</v>
      </c>
      <c r="I137" s="315">
        <v>0</v>
      </c>
      <c r="J137" s="315">
        <f t="shared" si="4"/>
        <v>0</v>
      </c>
      <c r="K137" s="317"/>
      <c r="L137" s="252"/>
    </row>
    <row r="138" spans="1:12" s="308" customFormat="1" ht="12">
      <c r="A138" s="104"/>
      <c r="B138" s="393"/>
      <c r="C138" s="319">
        <f>IFERROR(IF(ISNUMBER(H138),IF(ISNUMBER(#REF!),#REF!+1,IF(ISNUMBER(H137),C137+1,C136+1)),""),"")</f>
        <v>141</v>
      </c>
      <c r="D138" s="319"/>
      <c r="E138" s="318"/>
      <c r="F138" s="109" t="s">
        <v>626</v>
      </c>
      <c r="G138" s="110" t="s">
        <v>44</v>
      </c>
      <c r="H138" s="392">
        <f>H137</f>
        <v>37</v>
      </c>
      <c r="I138" s="315">
        <v>0</v>
      </c>
      <c r="J138" s="315">
        <f t="shared" si="4"/>
        <v>0</v>
      </c>
      <c r="K138" s="317"/>
      <c r="L138" s="252"/>
    </row>
    <row r="139" spans="1:12" s="308" customFormat="1" ht="12">
      <c r="A139" s="104"/>
      <c r="B139" s="393"/>
      <c r="C139" s="319">
        <f>IFERROR(IF(ISNUMBER(H139),IF(ISNUMBER(#REF!),#REF!+1,IF(ISNUMBER(H138),C138+1,C137+1)),""),"")</f>
        <v>142</v>
      </c>
      <c r="D139" s="319"/>
      <c r="E139" s="318"/>
      <c r="F139" s="109" t="s">
        <v>627</v>
      </c>
      <c r="G139" s="110" t="s">
        <v>44</v>
      </c>
      <c r="H139" s="392">
        <f t="shared" ref="H139" si="5">H134</f>
        <v>15</v>
      </c>
      <c r="I139" s="315">
        <v>0</v>
      </c>
      <c r="J139" s="315">
        <f t="shared" ref="J139:J141" si="6">ROUND(I139*H139,2)</f>
        <v>0</v>
      </c>
      <c r="K139" s="317"/>
      <c r="L139" s="252"/>
    </row>
    <row r="140" spans="1:12" s="308" customFormat="1" ht="24">
      <c r="A140" s="104"/>
      <c r="B140" s="393"/>
      <c r="C140" s="319">
        <v>193</v>
      </c>
      <c r="D140" s="319"/>
      <c r="E140" s="318"/>
      <c r="F140" s="417" t="s">
        <v>745</v>
      </c>
      <c r="G140" s="449" t="s">
        <v>44</v>
      </c>
      <c r="H140" s="450">
        <v>1</v>
      </c>
      <c r="I140" s="315">
        <v>0</v>
      </c>
      <c r="J140" s="315">
        <f t="shared" si="6"/>
        <v>0</v>
      </c>
      <c r="K140" s="317"/>
      <c r="L140" s="252"/>
    </row>
    <row r="141" spans="1:12" s="308" customFormat="1" ht="12">
      <c r="A141" s="104"/>
      <c r="B141" s="393"/>
      <c r="C141" s="319">
        <v>194</v>
      </c>
      <c r="D141" s="319"/>
      <c r="E141" s="318"/>
      <c r="F141" s="417" t="s">
        <v>743</v>
      </c>
      <c r="G141" s="449" t="s">
        <v>44</v>
      </c>
      <c r="H141" s="450">
        <v>1</v>
      </c>
      <c r="I141" s="315">
        <v>0</v>
      </c>
      <c r="J141" s="315">
        <f t="shared" si="6"/>
        <v>0</v>
      </c>
      <c r="K141" s="317"/>
      <c r="L141" s="252"/>
    </row>
    <row r="142" spans="1:12" s="308" customFormat="1" ht="12">
      <c r="A142" s="104"/>
      <c r="B142" s="393"/>
      <c r="C142" s="319">
        <v>195</v>
      </c>
      <c r="D142" s="319"/>
      <c r="E142" s="318"/>
      <c r="F142" s="417" t="s">
        <v>744</v>
      </c>
      <c r="G142" s="449" t="s">
        <v>44</v>
      </c>
      <c r="H142" s="450">
        <v>1</v>
      </c>
      <c r="I142" s="315">
        <v>0</v>
      </c>
      <c r="J142" s="315">
        <f t="shared" si="4"/>
        <v>0</v>
      </c>
      <c r="K142" s="317"/>
      <c r="L142" s="252"/>
    </row>
    <row r="143" spans="1:12" s="308" customFormat="1" ht="15">
      <c r="A143" s="104"/>
      <c r="B143" s="393"/>
      <c r="C143" s="319" t="str">
        <f>IFERROR(IF(ISNUMBER(H143),IF(ISNUMBER(#REF!),#REF!+1,IF(ISNUMBER(#REF!),#REF!+1,#REF!+1)),""),"")</f>
        <v/>
      </c>
      <c r="D143" s="319"/>
      <c r="E143" s="318"/>
      <c r="F143" s="401" t="s">
        <v>628</v>
      </c>
      <c r="G143" s="400"/>
      <c r="H143" s="399"/>
      <c r="I143" s="315"/>
      <c r="J143" s="315"/>
      <c r="K143" s="317"/>
      <c r="L143" s="252"/>
    </row>
    <row r="144" spans="1:12" s="308" customFormat="1" ht="56.25">
      <c r="A144" s="104"/>
      <c r="B144" s="393"/>
      <c r="C144" s="319" t="str">
        <f>IFERROR(IF(ISNUMBER(H144),IF(ISNUMBER(#REF!),#REF!+1,IF(ISNUMBER(H143),C143+1,#REF!+1)),""),"")</f>
        <v/>
      </c>
      <c r="D144" s="319"/>
      <c r="E144" s="318"/>
      <c r="F144" s="200" t="s">
        <v>690</v>
      </c>
      <c r="G144" s="347"/>
      <c r="H144" s="398"/>
      <c r="I144" s="315"/>
      <c r="J144" s="315"/>
      <c r="K144" s="317"/>
      <c r="L144" s="252"/>
    </row>
    <row r="145" spans="1:18" s="308" customFormat="1" ht="58.9" customHeight="1">
      <c r="A145" s="104"/>
      <c r="B145" s="393"/>
      <c r="C145" s="319">
        <f>C139+1</f>
        <v>143</v>
      </c>
      <c r="D145" s="319"/>
      <c r="E145" s="318"/>
      <c r="F145" s="317" t="s">
        <v>629</v>
      </c>
      <c r="G145" s="316" t="s">
        <v>39</v>
      </c>
      <c r="H145" s="392">
        <f>(3+5.5+1.5+2+2+4)+4</f>
        <v>22</v>
      </c>
      <c r="I145" s="315">
        <v>0</v>
      </c>
      <c r="J145" s="315">
        <f t="shared" ref="J145:J177" si="7">ROUND(I145*H145,2)</f>
        <v>0</v>
      </c>
      <c r="K145" s="317"/>
      <c r="L145" s="252"/>
      <c r="P145" s="392"/>
    </row>
    <row r="146" spans="1:18" s="308" customFormat="1" ht="12">
      <c r="A146" s="104"/>
      <c r="B146" s="393"/>
      <c r="C146" s="319">
        <f>IFERROR(IF(ISNUMBER(H146),IF(ISNUMBER(#REF!),#REF!+1,IF(ISNUMBER(H145),C145+1,C144+1)),""),"")</f>
        <v>144</v>
      </c>
      <c r="D146" s="319"/>
      <c r="E146" s="318"/>
      <c r="F146" s="317" t="s">
        <v>630</v>
      </c>
      <c r="G146" s="316" t="s">
        <v>44</v>
      </c>
      <c r="H146" s="392">
        <f>8+5</f>
        <v>13</v>
      </c>
      <c r="I146" s="315">
        <v>0</v>
      </c>
      <c r="J146" s="315">
        <f t="shared" si="7"/>
        <v>0</v>
      </c>
      <c r="K146" s="317"/>
      <c r="L146" s="252"/>
    </row>
    <row r="147" spans="1:18" s="308" customFormat="1" ht="12">
      <c r="A147" s="104"/>
      <c r="B147" s="393"/>
      <c r="C147" s="319">
        <f>IFERROR(IF(ISNUMBER(H147),IF(ISNUMBER(#REF!),#REF!+1,IF(ISNUMBER(H146),C146+1,C145+1)),""),"")</f>
        <v>145</v>
      </c>
      <c r="D147" s="319"/>
      <c r="E147" s="318"/>
      <c r="F147" s="317" t="s">
        <v>631</v>
      </c>
      <c r="G147" s="316" t="s">
        <v>44</v>
      </c>
      <c r="H147" s="392">
        <v>5</v>
      </c>
      <c r="I147" s="315">
        <v>0</v>
      </c>
      <c r="J147" s="315">
        <f t="shared" si="7"/>
        <v>0</v>
      </c>
      <c r="K147" s="317"/>
      <c r="L147" s="252"/>
    </row>
    <row r="148" spans="1:18" s="308" customFormat="1" ht="24">
      <c r="A148" s="104"/>
      <c r="B148" s="393"/>
      <c r="C148" s="319">
        <f>IFERROR(IF(ISNUMBER(H148),IF(ISNUMBER(#REF!),#REF!+1,IF(ISNUMBER(H147),C147+1,C146+1)),""),"")</f>
        <v>146</v>
      </c>
      <c r="D148" s="319"/>
      <c r="E148" s="318"/>
      <c r="F148" s="318" t="s">
        <v>674</v>
      </c>
      <c r="G148" s="316" t="s">
        <v>44</v>
      </c>
      <c r="H148" s="392">
        <v>2</v>
      </c>
      <c r="I148" s="315">
        <v>0</v>
      </c>
      <c r="J148" s="315">
        <f t="shared" si="7"/>
        <v>0</v>
      </c>
      <c r="K148" s="317"/>
      <c r="L148" s="252"/>
    </row>
    <row r="149" spans="1:18" s="308" customFormat="1" ht="12">
      <c r="A149" s="104"/>
      <c r="B149" s="393"/>
      <c r="C149" s="319">
        <f>IFERROR(IF(ISNUMBER(H149),IF(ISNUMBER(#REF!),#REF!+1,IF(ISNUMBER(H148),C148+1,C147+1)),""),"")</f>
        <v>147</v>
      </c>
      <c r="D149" s="319"/>
      <c r="E149" s="318"/>
      <c r="F149" s="318" t="s">
        <v>632</v>
      </c>
      <c r="G149" s="316" t="s">
        <v>44</v>
      </c>
      <c r="H149" s="392">
        <f>2+8</f>
        <v>10</v>
      </c>
      <c r="I149" s="315">
        <v>0</v>
      </c>
      <c r="J149" s="315">
        <f t="shared" si="7"/>
        <v>0</v>
      </c>
      <c r="K149" s="317"/>
      <c r="L149" s="252"/>
    </row>
    <row r="150" spans="1:18" s="308" customFormat="1" ht="52.5" customHeight="1">
      <c r="A150" s="104"/>
      <c r="B150" s="393"/>
      <c r="C150" s="319">
        <f>IFERROR(IF(ISNUMBER(H150),IF(ISNUMBER(#REF!),#REF!+1,IF(ISNUMBER(#REF!),#REF!+1,C149+1)),""),"")</f>
        <v>148</v>
      </c>
      <c r="D150" s="319"/>
      <c r="E150" s="318"/>
      <c r="F150" s="317" t="s">
        <v>633</v>
      </c>
      <c r="G150" s="316" t="s">
        <v>39</v>
      </c>
      <c r="H150" s="392">
        <f>ROUND((14*2+4+1*2+2+1+2+1+2+6+2+2+1+4+2+2+2+8*2+2+2)*1.15,0)</f>
        <v>95</v>
      </c>
      <c r="I150" s="315">
        <v>0</v>
      </c>
      <c r="J150" s="315">
        <f t="shared" si="7"/>
        <v>0</v>
      </c>
      <c r="K150" s="317"/>
      <c r="L150" s="252"/>
      <c r="Q150" s="397"/>
      <c r="R150" s="397"/>
    </row>
    <row r="151" spans="1:18" s="308" customFormat="1" ht="12">
      <c r="A151" s="104"/>
      <c r="B151" s="393"/>
      <c r="C151" s="319">
        <f>IFERROR(IF(ISNUMBER(H151),IF(ISNUMBER(#REF!),#REF!+1,IF(ISNUMBER(H150),C150+1,#REF!+1)),""),"")</f>
        <v>149</v>
      </c>
      <c r="D151" s="319"/>
      <c r="E151" s="318"/>
      <c r="F151" s="317" t="s">
        <v>634</v>
      </c>
      <c r="G151" s="316" t="s">
        <v>44</v>
      </c>
      <c r="H151" s="392">
        <f>34+4</f>
        <v>38</v>
      </c>
      <c r="I151" s="315">
        <v>0</v>
      </c>
      <c r="J151" s="315">
        <f t="shared" si="7"/>
        <v>0</v>
      </c>
      <c r="K151" s="317"/>
      <c r="L151" s="252"/>
    </row>
    <row r="152" spans="1:18" s="308" customFormat="1" ht="12">
      <c r="A152" s="104"/>
      <c r="B152" s="393"/>
      <c r="C152" s="319">
        <f>IFERROR(IF(ISNUMBER(H152),IF(ISNUMBER(#REF!),#REF!+1,IF(ISNUMBER(H151),C151+1,#REF!+1)),""),"")</f>
        <v>150</v>
      </c>
      <c r="D152" s="319"/>
      <c r="E152" s="318"/>
      <c r="F152" s="318" t="s">
        <v>673</v>
      </c>
      <c r="G152" s="316" t="s">
        <v>44</v>
      </c>
      <c r="H152" s="392">
        <v>12</v>
      </c>
      <c r="I152" s="315">
        <v>0</v>
      </c>
      <c r="J152" s="315">
        <f t="shared" si="7"/>
        <v>0</v>
      </c>
      <c r="K152" s="317"/>
      <c r="L152" s="252"/>
    </row>
    <row r="153" spans="1:18" s="308" customFormat="1" ht="12">
      <c r="A153" s="104"/>
      <c r="B153" s="393"/>
      <c r="C153" s="319">
        <f>IFERROR(IF(ISNUMBER(H153),IF(ISNUMBER(#REF!),#REF!+1,IF(ISNUMBER(H152),C152+1,#REF!+1)),""),"")</f>
        <v>151</v>
      </c>
      <c r="D153" s="319"/>
      <c r="E153" s="318"/>
      <c r="F153" s="318" t="s">
        <v>635</v>
      </c>
      <c r="G153" s="316" t="s">
        <v>44</v>
      </c>
      <c r="H153" s="392">
        <f>2*2+4+12</f>
        <v>20</v>
      </c>
      <c r="I153" s="315">
        <v>0</v>
      </c>
      <c r="J153" s="315">
        <f t="shared" si="7"/>
        <v>0</v>
      </c>
      <c r="K153" s="317"/>
      <c r="L153" s="252"/>
    </row>
    <row r="154" spans="1:18" s="308" customFormat="1" ht="48">
      <c r="A154" s="104"/>
      <c r="B154" s="393"/>
      <c r="C154" s="319">
        <f>IFERROR(IF(ISNUMBER(H154),IF(ISNUMBER(#REF!),#REF!+1,IF(ISNUMBER(#REF!),#REF!+1,C153+1)),""),"")</f>
        <v>152</v>
      </c>
      <c r="D154" s="319"/>
      <c r="E154" s="318"/>
      <c r="F154" s="317" t="s">
        <v>636</v>
      </c>
      <c r="G154" s="316" t="s">
        <v>39</v>
      </c>
      <c r="H154" s="392">
        <f>ROUND((10+10+6+6+2+2+2+2+4+4+2+2+2+2+1+1)*1.1,0)</f>
        <v>64</v>
      </c>
      <c r="I154" s="315">
        <v>0</v>
      </c>
      <c r="J154" s="315">
        <f t="shared" si="7"/>
        <v>0</v>
      </c>
      <c r="K154" s="317"/>
      <c r="L154" s="252"/>
    </row>
    <row r="155" spans="1:18" s="308" customFormat="1" ht="12">
      <c r="A155" s="104"/>
      <c r="B155" s="393"/>
      <c r="C155" s="319">
        <f>IFERROR(IF(ISNUMBER(H155),IF(ISNUMBER(#REF!),#REF!+1,IF(ISNUMBER(#REF!),#REF!+1,C154+1)),""),"")</f>
        <v>153</v>
      </c>
      <c r="D155" s="319"/>
      <c r="E155" s="318"/>
      <c r="F155" s="318" t="s">
        <v>689</v>
      </c>
      <c r="G155" s="316" t="s">
        <v>44</v>
      </c>
      <c r="H155" s="392">
        <f>5*2</f>
        <v>10</v>
      </c>
      <c r="I155" s="315">
        <v>0</v>
      </c>
      <c r="J155" s="315">
        <f t="shared" si="7"/>
        <v>0</v>
      </c>
      <c r="K155" s="317"/>
      <c r="L155" s="252"/>
    </row>
    <row r="156" spans="1:18" s="308" customFormat="1" ht="12">
      <c r="A156" s="104"/>
      <c r="B156" s="393"/>
      <c r="C156" s="319">
        <f>IFERROR(IF(ISNUMBER(H156),IF(ISNUMBER(#REF!),#REF!+1,IF(ISNUMBER(#REF!),#REF!+1,C155+1)),""),"")</f>
        <v>154</v>
      </c>
      <c r="D156" s="319"/>
      <c r="E156" s="318"/>
      <c r="F156" s="318" t="s">
        <v>672</v>
      </c>
      <c r="G156" s="316" t="s">
        <v>44</v>
      </c>
      <c r="H156" s="392">
        <f>2*2</f>
        <v>4</v>
      </c>
      <c r="I156" s="315"/>
      <c r="J156" s="315">
        <f t="shared" si="7"/>
        <v>0</v>
      </c>
      <c r="K156" s="317"/>
      <c r="L156" s="252"/>
    </row>
    <row r="157" spans="1:18" s="308" customFormat="1" ht="12">
      <c r="A157" s="104"/>
      <c r="B157" s="393"/>
      <c r="C157" s="319">
        <f>IFERROR(IF(ISNUMBER(H157),IF(ISNUMBER(#REF!),#REF!+1,IF(ISNUMBER(#REF!),#REF!+1,C156+1)),""),"")</f>
        <v>155</v>
      </c>
      <c r="D157" s="319"/>
      <c r="E157" s="318"/>
      <c r="F157" s="318" t="s">
        <v>637</v>
      </c>
      <c r="G157" s="316" t="s">
        <v>44</v>
      </c>
      <c r="H157" s="392">
        <f>8+4</f>
        <v>12</v>
      </c>
      <c r="I157" s="315">
        <v>0</v>
      </c>
      <c r="J157" s="315">
        <f t="shared" si="7"/>
        <v>0</v>
      </c>
      <c r="K157" s="317"/>
      <c r="L157" s="252"/>
    </row>
    <row r="158" spans="1:18" s="308" customFormat="1" ht="48">
      <c r="A158" s="104"/>
      <c r="B158" s="393"/>
      <c r="C158" s="319">
        <f>IFERROR(IF(ISNUMBER(H158),IF(ISNUMBER(#REF!),#REF!+1,IF(ISNUMBER(H157),C157+1,C156+1)),""),"")</f>
        <v>156</v>
      </c>
      <c r="D158" s="319"/>
      <c r="E158" s="318"/>
      <c r="F158" s="317" t="s">
        <v>638</v>
      </c>
      <c r="G158" s="316" t="s">
        <v>39</v>
      </c>
      <c r="H158" s="392">
        <f>2*2+2*2</f>
        <v>8</v>
      </c>
      <c r="I158" s="315">
        <v>0</v>
      </c>
      <c r="J158" s="315">
        <f t="shared" si="7"/>
        <v>0</v>
      </c>
      <c r="K158" s="317"/>
      <c r="L158" s="252"/>
    </row>
    <row r="159" spans="1:18" s="308" customFormat="1" ht="12">
      <c r="A159" s="104"/>
      <c r="B159" s="393"/>
      <c r="C159" s="319">
        <f>IFERROR(IF(ISNUMBER(H159),IF(ISNUMBER(#REF!),#REF!+1,IF(ISNUMBER(H158),C158+1,C157+1)),""),"")</f>
        <v>157</v>
      </c>
      <c r="D159" s="319"/>
      <c r="E159" s="318"/>
      <c r="F159" s="318" t="s">
        <v>688</v>
      </c>
      <c r="G159" s="316" t="s">
        <v>44</v>
      </c>
      <c r="H159" s="392">
        <f>4*2</f>
        <v>8</v>
      </c>
      <c r="I159" s="315">
        <v>0</v>
      </c>
      <c r="J159" s="315">
        <f t="shared" si="7"/>
        <v>0</v>
      </c>
      <c r="K159" s="317"/>
      <c r="L159" s="252"/>
    </row>
    <row r="160" spans="1:18" s="308" customFormat="1" ht="12">
      <c r="A160" s="104"/>
      <c r="B160" s="393"/>
      <c r="C160" s="319">
        <f>IFERROR(IF(ISNUMBER(H160),IF(ISNUMBER(#REF!),#REF!+1,IF(ISNUMBER(H159),C159+1,C158+1)),""),"")</f>
        <v>158</v>
      </c>
      <c r="D160" s="319"/>
      <c r="E160" s="318"/>
      <c r="F160" s="318" t="s">
        <v>639</v>
      </c>
      <c r="G160" s="316" t="s">
        <v>44</v>
      </c>
      <c r="H160" s="392">
        <f>2*2</f>
        <v>4</v>
      </c>
      <c r="I160" s="315">
        <v>0</v>
      </c>
      <c r="J160" s="315">
        <f t="shared" si="7"/>
        <v>0</v>
      </c>
      <c r="K160" s="317"/>
      <c r="L160" s="252"/>
    </row>
    <row r="161" spans="1:12" s="308" customFormat="1" ht="48">
      <c r="A161" s="104"/>
      <c r="B161" s="393"/>
      <c r="C161" s="319">
        <f>IFERROR(IF(ISNUMBER(H161),IF(ISNUMBER(#REF!),#REF!+1,IF(ISNUMBER(H160),C160+1,C159+1)),""),"")</f>
        <v>159</v>
      </c>
      <c r="D161" s="319"/>
      <c r="E161" s="318"/>
      <c r="F161" s="317" t="s">
        <v>640</v>
      </c>
      <c r="G161" s="316" t="s">
        <v>39</v>
      </c>
      <c r="H161" s="392">
        <v>4</v>
      </c>
      <c r="I161" s="315">
        <v>0</v>
      </c>
      <c r="J161" s="315">
        <f t="shared" si="7"/>
        <v>0</v>
      </c>
      <c r="K161" s="317"/>
      <c r="L161" s="252"/>
    </row>
    <row r="162" spans="1:12" s="308" customFormat="1" ht="48">
      <c r="A162" s="104"/>
      <c r="B162" s="393"/>
      <c r="C162" s="319">
        <f>IFERROR(IF(ISNUMBER(H162),IF(ISNUMBER(#REF!),#REF!+1,IF(ISNUMBER(H161),C161+1,C160+1)),""),"")</f>
        <v>160</v>
      </c>
      <c r="D162" s="319"/>
      <c r="E162" s="318"/>
      <c r="F162" s="317" t="s">
        <v>671</v>
      </c>
      <c r="G162" s="316" t="s">
        <v>44</v>
      </c>
      <c r="H162" s="392">
        <f>12*2*1</f>
        <v>24</v>
      </c>
      <c r="I162" s="315">
        <v>0</v>
      </c>
      <c r="J162" s="315">
        <f t="shared" si="7"/>
        <v>0</v>
      </c>
      <c r="K162" s="317"/>
      <c r="L162" s="252"/>
    </row>
    <row r="163" spans="1:12" s="308" customFormat="1" ht="16.899999999999999" customHeight="1">
      <c r="A163" s="104"/>
      <c r="B163" s="393"/>
      <c r="C163" s="319">
        <f>IFERROR(IF(ISNUMBER(H163),IF(ISNUMBER(#REF!),#REF!+1,IF(ISNUMBER(H162),C162+1,C161+1)),""),"")</f>
        <v>161</v>
      </c>
      <c r="D163" s="319"/>
      <c r="E163" s="318"/>
      <c r="F163" s="318" t="s">
        <v>687</v>
      </c>
      <c r="G163" s="316" t="s">
        <v>44</v>
      </c>
      <c r="H163" s="392">
        <v>4</v>
      </c>
      <c r="I163" s="315">
        <v>0</v>
      </c>
      <c r="J163" s="315">
        <f t="shared" si="7"/>
        <v>0</v>
      </c>
      <c r="K163" s="317"/>
      <c r="L163" s="252"/>
    </row>
    <row r="164" spans="1:12" s="308" customFormat="1" ht="62.45" customHeight="1">
      <c r="A164" s="104"/>
      <c r="B164" s="393"/>
      <c r="C164" s="319">
        <f>IFERROR(IF(ISNUMBER(H164),IF(ISNUMBER(#REF!),#REF!+1,IF(ISNUMBER(H163),C163+1,C162+1)),""),"")</f>
        <v>162</v>
      </c>
      <c r="D164" s="319"/>
      <c r="E164" s="318"/>
      <c r="F164" s="317" t="s">
        <v>641</v>
      </c>
      <c r="G164" s="316" t="s">
        <v>39</v>
      </c>
      <c r="H164" s="392">
        <f>2+2+2+4</f>
        <v>10</v>
      </c>
      <c r="I164" s="315">
        <v>0</v>
      </c>
      <c r="J164" s="315">
        <f t="shared" si="7"/>
        <v>0</v>
      </c>
      <c r="K164" s="317"/>
      <c r="L164" s="252"/>
    </row>
    <row r="165" spans="1:12" s="308" customFormat="1" ht="57.6" customHeight="1">
      <c r="A165" s="104"/>
      <c r="B165" s="393"/>
      <c r="C165" s="319">
        <f>IFERROR(IF(ISNUMBER(H165),IF(ISNUMBER(#REF!),#REF!+1,IF(ISNUMBER(H164),C164+1,C163+1)),""),"")</f>
        <v>163</v>
      </c>
      <c r="D165" s="319"/>
      <c r="E165" s="318"/>
      <c r="F165" s="317" t="s">
        <v>642</v>
      </c>
      <c r="G165" s="316" t="s">
        <v>39</v>
      </c>
      <c r="H165" s="392">
        <v>7</v>
      </c>
      <c r="I165" s="315">
        <v>0</v>
      </c>
      <c r="J165" s="315">
        <f t="shared" si="7"/>
        <v>0</v>
      </c>
      <c r="K165" s="317"/>
      <c r="L165" s="252"/>
    </row>
    <row r="166" spans="1:12" s="308" customFormat="1" ht="36">
      <c r="A166" s="104"/>
      <c r="B166" s="393"/>
      <c r="C166" s="319">
        <f>IFERROR(IF(ISNUMBER(H166),IF(ISNUMBER(#REF!),#REF!+1,IF(ISNUMBER(H165),C165+1,C164+1)),""),"")</f>
        <v>164</v>
      </c>
      <c r="D166" s="319"/>
      <c r="E166" s="318"/>
      <c r="F166" s="317" t="s">
        <v>686</v>
      </c>
      <c r="G166" s="316" t="s">
        <v>39</v>
      </c>
      <c r="H166" s="392">
        <f>ROUND((11+2)*1.2,0)</f>
        <v>16</v>
      </c>
      <c r="I166" s="315">
        <v>0</v>
      </c>
      <c r="J166" s="315">
        <f t="shared" si="7"/>
        <v>0</v>
      </c>
      <c r="K166" s="317"/>
      <c r="L166" s="252"/>
    </row>
    <row r="167" spans="1:12" s="308" customFormat="1" ht="36">
      <c r="A167" s="104"/>
      <c r="B167" s="393"/>
      <c r="C167" s="319">
        <f>IFERROR(IF(ISNUMBER(H167),IF(ISNUMBER(#REF!),#REF!+1,IF(ISNUMBER(H166),C166+1,C165+1)),""),"")</f>
        <v>165</v>
      </c>
      <c r="D167" s="319"/>
      <c r="E167" s="318"/>
      <c r="F167" s="317" t="s">
        <v>685</v>
      </c>
      <c r="G167" s="316" t="s">
        <v>39</v>
      </c>
      <c r="H167" s="392">
        <f>ROUND((2+2+4+4)*1.2,0)</f>
        <v>14</v>
      </c>
      <c r="I167" s="315">
        <v>0</v>
      </c>
      <c r="J167" s="315">
        <f t="shared" si="7"/>
        <v>0</v>
      </c>
      <c r="K167" s="317"/>
      <c r="L167" s="252"/>
    </row>
    <row r="168" spans="1:12" s="308" customFormat="1" ht="36">
      <c r="A168" s="104"/>
      <c r="B168" s="393"/>
      <c r="C168" s="319">
        <f>IFERROR(IF(ISNUMBER(H168),IF(ISNUMBER(#REF!),#REF!+1,IF(ISNUMBER(H167),C167+1,C165+1)),""),"")</f>
        <v>166</v>
      </c>
      <c r="D168" s="319"/>
      <c r="E168" s="318"/>
      <c r="F168" s="317" t="s">
        <v>684</v>
      </c>
      <c r="G168" s="316" t="s">
        <v>39</v>
      </c>
      <c r="H168" s="392">
        <v>8</v>
      </c>
      <c r="I168" s="315">
        <v>0</v>
      </c>
      <c r="J168" s="315">
        <f t="shared" si="7"/>
        <v>0</v>
      </c>
      <c r="K168" s="317"/>
      <c r="L168" s="252"/>
    </row>
    <row r="169" spans="1:12" s="308" customFormat="1" ht="36">
      <c r="A169" s="104"/>
      <c r="B169" s="393"/>
      <c r="C169" s="319">
        <f>IFERROR(IF(ISNUMBER(H169),IF(ISNUMBER(#REF!),#REF!+1,IF(ISNUMBER(H168),C168+1,C167+1)),""),"")</f>
        <v>167</v>
      </c>
      <c r="D169" s="319"/>
      <c r="E169" s="318"/>
      <c r="F169" s="317" t="s">
        <v>683</v>
      </c>
      <c r="G169" s="316" t="s">
        <v>39</v>
      </c>
      <c r="H169" s="392">
        <v>4</v>
      </c>
      <c r="I169" s="315">
        <v>0</v>
      </c>
      <c r="J169" s="315">
        <f t="shared" si="7"/>
        <v>0</v>
      </c>
      <c r="K169" s="317"/>
      <c r="L169" s="252"/>
    </row>
    <row r="170" spans="1:12" s="308" customFormat="1" ht="62.45" customHeight="1">
      <c r="A170" s="104"/>
      <c r="B170" s="393"/>
      <c r="C170" s="319">
        <f>IFERROR(IF(ISNUMBER(H170),IF(ISNUMBER(#REF!),#REF!+1,IF(ISNUMBER(H169),C169+1,C168+1)),""),"")</f>
        <v>168</v>
      </c>
      <c r="D170" s="319"/>
      <c r="E170" s="318"/>
      <c r="F170" s="317" t="s">
        <v>643</v>
      </c>
      <c r="G170" s="316" t="s">
        <v>44</v>
      </c>
      <c r="H170" s="392">
        <f>H137+3+H124</f>
        <v>41</v>
      </c>
      <c r="I170" s="315">
        <v>0</v>
      </c>
      <c r="J170" s="315">
        <f t="shared" si="7"/>
        <v>0</v>
      </c>
      <c r="K170" s="317"/>
      <c r="L170" s="252"/>
    </row>
    <row r="171" spans="1:12" s="308" customFormat="1" ht="12">
      <c r="A171" s="104"/>
      <c r="B171" s="393"/>
      <c r="C171" s="319">
        <f>IFERROR(IF(ISNUMBER(H171),IF(ISNUMBER(#REF!),#REF!+1,IF(ISNUMBER(H170),C170+1,C169+1)),""),"")</f>
        <v>169</v>
      </c>
      <c r="D171" s="319"/>
      <c r="E171" s="318"/>
      <c r="F171" s="317" t="s">
        <v>682</v>
      </c>
      <c r="G171" s="316" t="s">
        <v>44</v>
      </c>
      <c r="H171" s="392">
        <v>2</v>
      </c>
      <c r="I171" s="315">
        <v>0</v>
      </c>
      <c r="J171" s="315">
        <f t="shared" si="7"/>
        <v>0</v>
      </c>
      <c r="K171" s="317"/>
      <c r="L171" s="252"/>
    </row>
    <row r="172" spans="1:12" s="308" customFormat="1" ht="24">
      <c r="A172" s="104"/>
      <c r="B172" s="393"/>
      <c r="C172" s="319">
        <f>IFERROR(IF(ISNUMBER(H172),IF(ISNUMBER(#REF!),#REF!+1,IF(ISNUMBER(H171),C171+1,C170+1)),""),"")</f>
        <v>170</v>
      </c>
      <c r="D172" s="319"/>
      <c r="E172" s="318"/>
      <c r="F172" s="317" t="s">
        <v>681</v>
      </c>
      <c r="G172" s="316" t="s">
        <v>44</v>
      </c>
      <c r="H172" s="392">
        <v>2</v>
      </c>
      <c r="I172" s="315">
        <v>0</v>
      </c>
      <c r="J172" s="315">
        <f t="shared" si="7"/>
        <v>0</v>
      </c>
      <c r="K172" s="317"/>
      <c r="L172" s="252"/>
    </row>
    <row r="173" spans="1:12" s="308" customFormat="1" ht="24">
      <c r="A173" s="104"/>
      <c r="B173" s="393"/>
      <c r="C173" s="319">
        <f>IFERROR(IF(ISNUMBER(H173),IF(ISNUMBER(#REF!),#REF!+1,IF(ISNUMBER(H172),C172+1,C171+1)),""),"")</f>
        <v>171</v>
      </c>
      <c r="D173" s="319"/>
      <c r="E173" s="318"/>
      <c r="F173" s="317" t="s">
        <v>644</v>
      </c>
      <c r="G173" s="316" t="s">
        <v>44</v>
      </c>
      <c r="H173" s="392">
        <v>65</v>
      </c>
      <c r="I173" s="315">
        <v>0</v>
      </c>
      <c r="J173" s="315">
        <f t="shared" si="7"/>
        <v>0</v>
      </c>
      <c r="K173" s="317"/>
      <c r="L173" s="252"/>
    </row>
    <row r="174" spans="1:12" s="308" customFormat="1" ht="12">
      <c r="A174" s="104"/>
      <c r="B174" s="393"/>
      <c r="C174" s="319">
        <f>IFERROR(IF(ISNUMBER(H174),IF(ISNUMBER(#REF!),#REF!+1,IF(ISNUMBER(H173),C173+1,C170+1)),""),"")</f>
        <v>172</v>
      </c>
      <c r="D174" s="319"/>
      <c r="E174" s="318"/>
      <c r="F174" s="317" t="s">
        <v>645</v>
      </c>
      <c r="G174" s="316" t="s">
        <v>39</v>
      </c>
      <c r="H174" s="392">
        <f>H145</f>
        <v>22</v>
      </c>
      <c r="I174" s="315">
        <v>0</v>
      </c>
      <c r="J174" s="315">
        <f t="shared" si="7"/>
        <v>0</v>
      </c>
      <c r="K174" s="317"/>
      <c r="L174" s="252"/>
    </row>
    <row r="175" spans="1:12" s="308" customFormat="1" ht="12">
      <c r="A175" s="104"/>
      <c r="B175" s="393"/>
      <c r="C175" s="319">
        <f>IFERROR(IF(ISNUMBER(H175),IF(ISNUMBER(#REF!),#REF!+1,IF(ISNUMBER(H174),C174+1,C173+1)),""),"")</f>
        <v>173</v>
      </c>
      <c r="D175" s="319"/>
      <c r="E175" s="318"/>
      <c r="F175" s="317" t="s">
        <v>646</v>
      </c>
      <c r="G175" s="316" t="s">
        <v>39</v>
      </c>
      <c r="H175" s="392">
        <f>H145</f>
        <v>22</v>
      </c>
      <c r="I175" s="315">
        <v>0</v>
      </c>
      <c r="J175" s="315">
        <f t="shared" si="7"/>
        <v>0</v>
      </c>
      <c r="K175" s="317"/>
      <c r="L175" s="252"/>
    </row>
    <row r="176" spans="1:12" s="308" customFormat="1" ht="12">
      <c r="A176" s="104"/>
      <c r="B176" s="393"/>
      <c r="C176" s="319">
        <f>IFERROR(IF(ISNUMBER(H176),IF(ISNUMBER(#REF!),#REF!+1,IF(ISNUMBER(H175),C175+1,C174+1)),""),"")</f>
        <v>174</v>
      </c>
      <c r="D176" s="319"/>
      <c r="E176" s="318"/>
      <c r="F176" s="317" t="s">
        <v>647</v>
      </c>
      <c r="G176" s="396" t="s">
        <v>39</v>
      </c>
      <c r="H176" s="392">
        <f>H150+H154+H158+H161+H164+H165+H161+H162</f>
        <v>216</v>
      </c>
      <c r="I176" s="315">
        <v>0</v>
      </c>
      <c r="J176" s="315">
        <f t="shared" si="7"/>
        <v>0</v>
      </c>
      <c r="K176" s="317"/>
      <c r="L176" s="252"/>
    </row>
    <row r="177" spans="1:12" s="308" customFormat="1" ht="12">
      <c r="A177" s="104"/>
      <c r="B177" s="393"/>
      <c r="C177" s="319">
        <f>IFERROR(IF(ISNUMBER(H177),IF(ISNUMBER(#REF!),#REF!+1,IF(ISNUMBER(H176),C176+1,C175+1)),""),"")</f>
        <v>175</v>
      </c>
      <c r="D177" s="319"/>
      <c r="E177" s="318"/>
      <c r="F177" s="317" t="s">
        <v>648</v>
      </c>
      <c r="G177" s="316" t="s">
        <v>39</v>
      </c>
      <c r="H177" s="392">
        <f>H176</f>
        <v>216</v>
      </c>
      <c r="I177" s="315">
        <v>0</v>
      </c>
      <c r="J177" s="315">
        <f t="shared" si="7"/>
        <v>0</v>
      </c>
      <c r="K177" s="317"/>
      <c r="L177" s="252"/>
    </row>
    <row r="178" spans="1:12" s="308" customFormat="1" ht="12">
      <c r="A178" s="104"/>
      <c r="B178" s="393"/>
      <c r="C178" s="319" t="str">
        <f>IFERROR(IF(ISNUMBER(H178),IF(ISNUMBER(#REF!),#REF!+1,IF(ISNUMBER(H177),C177+1,C176+1)),""),"")</f>
        <v/>
      </c>
      <c r="D178" s="319"/>
      <c r="E178" s="318"/>
      <c r="F178" s="317"/>
      <c r="G178" s="316"/>
      <c r="H178" s="392"/>
      <c r="I178" s="315"/>
      <c r="J178" s="315"/>
      <c r="K178" s="317"/>
      <c r="L178" s="252"/>
    </row>
    <row r="179" spans="1:12" s="308" customFormat="1" ht="15">
      <c r="A179" s="104"/>
      <c r="B179" s="393"/>
      <c r="C179" s="319" t="str">
        <f>IFERROR(IF(ISNUMBER(H179),IF(ISNUMBER(#REF!),#REF!+1,IF(ISNUMBER(H178),C178+1,C177+1)),""),"")</f>
        <v/>
      </c>
      <c r="D179" s="319"/>
      <c r="E179" s="318"/>
      <c r="F179" s="227" t="s">
        <v>649</v>
      </c>
      <c r="G179" s="302"/>
      <c r="H179" s="388"/>
      <c r="I179" s="395"/>
      <c r="J179" s="395"/>
      <c r="K179" s="317"/>
      <c r="L179" s="252"/>
    </row>
    <row r="180" spans="1:12" s="308" customFormat="1" ht="12">
      <c r="A180" s="104"/>
      <c r="B180" s="393"/>
      <c r="C180" s="319">
        <f>C177+1</f>
        <v>176</v>
      </c>
      <c r="D180" s="319"/>
      <c r="E180" s="318"/>
      <c r="F180" s="317" t="s">
        <v>650</v>
      </c>
      <c r="G180" s="110" t="s">
        <v>39</v>
      </c>
      <c r="H180" s="392">
        <f>H145+H150+H154+H158+H161+H164+H165</f>
        <v>210</v>
      </c>
      <c r="I180" s="315"/>
      <c r="J180" s="315">
        <f t="shared" ref="J180:J194" si="8">H180*I180</f>
        <v>0</v>
      </c>
      <c r="K180" s="317"/>
      <c r="L180" s="252"/>
    </row>
    <row r="181" spans="1:12" s="308" customFormat="1" ht="12">
      <c r="A181" s="104"/>
      <c r="B181" s="393"/>
      <c r="C181" s="319">
        <f>IFERROR(IF(ISNUMBER(H181),IF(ISNUMBER(#REF!),#REF!+1,IF(ISNUMBER(H180),C180+1,C179+1)),""),"")</f>
        <v>177</v>
      </c>
      <c r="D181" s="319"/>
      <c r="E181" s="318"/>
      <c r="F181" s="394" t="s">
        <v>651</v>
      </c>
      <c r="G181" s="110" t="s">
        <v>39</v>
      </c>
      <c r="H181" s="392">
        <f>H180</f>
        <v>210</v>
      </c>
      <c r="I181" s="315">
        <v>0</v>
      </c>
      <c r="J181" s="315">
        <f t="shared" si="8"/>
        <v>0</v>
      </c>
      <c r="K181" s="317"/>
      <c r="L181" s="252"/>
    </row>
    <row r="182" spans="1:12" s="308" customFormat="1" ht="24">
      <c r="A182" s="104"/>
      <c r="B182" s="393"/>
      <c r="C182" s="319">
        <f>IFERROR(IF(ISNUMBER(H182),IF(ISNUMBER(#REF!),#REF!+1,IF(ISNUMBER(H181),C181+1,C180+1)),""),"")</f>
        <v>178</v>
      </c>
      <c r="D182" s="319"/>
      <c r="E182" s="318"/>
      <c r="F182" s="317" t="s">
        <v>652</v>
      </c>
      <c r="G182" s="110" t="s">
        <v>39</v>
      </c>
      <c r="H182" s="392">
        <f>H181</f>
        <v>210</v>
      </c>
      <c r="I182" s="315">
        <v>0</v>
      </c>
      <c r="J182" s="315">
        <f t="shared" si="8"/>
        <v>0</v>
      </c>
      <c r="K182" s="317"/>
      <c r="L182" s="252"/>
    </row>
    <row r="183" spans="1:12" s="308" customFormat="1" ht="36">
      <c r="A183" s="104"/>
      <c r="B183" s="393"/>
      <c r="C183" s="319">
        <f>IFERROR(IF(ISNUMBER(H183),IF(ISNUMBER(#REF!),#REF!+1,IF(ISNUMBER(H182),C182+1,C181+1)),""),"")</f>
        <v>179</v>
      </c>
      <c r="D183" s="319"/>
      <c r="E183" s="318"/>
      <c r="F183" s="317" t="s">
        <v>653</v>
      </c>
      <c r="G183" s="110" t="s">
        <v>39</v>
      </c>
      <c r="H183" s="392">
        <f>H182</f>
        <v>210</v>
      </c>
      <c r="I183" s="315">
        <v>0</v>
      </c>
      <c r="J183" s="315">
        <f t="shared" si="8"/>
        <v>0</v>
      </c>
      <c r="K183" s="317"/>
      <c r="L183" s="252"/>
    </row>
    <row r="184" spans="1:12" s="308" customFormat="1" ht="12">
      <c r="A184" s="104"/>
      <c r="B184" s="393"/>
      <c r="C184" s="319">
        <f>IFERROR(IF(ISNUMBER(H184),IF(ISNUMBER(#REF!),#REF!+1,IF(ISNUMBER(H183),C183+1,C182+1)),""),"")</f>
        <v>180</v>
      </c>
      <c r="D184" s="319"/>
      <c r="E184" s="318"/>
      <c r="F184" s="317" t="s">
        <v>654</v>
      </c>
      <c r="G184" s="110" t="s">
        <v>39</v>
      </c>
      <c r="H184" s="392">
        <f>20</f>
        <v>20</v>
      </c>
      <c r="I184" s="315">
        <v>0</v>
      </c>
      <c r="J184" s="315">
        <f t="shared" si="8"/>
        <v>0</v>
      </c>
      <c r="K184" s="317"/>
      <c r="L184" s="252"/>
    </row>
    <row r="185" spans="1:12" s="308" customFormat="1" ht="24">
      <c r="A185" s="104"/>
      <c r="B185" s="393"/>
      <c r="C185" s="319">
        <f>IFERROR(IF(ISNUMBER(H185),IF(ISNUMBER(#REF!),#REF!+1,IF(ISNUMBER(H184),C184+1,C183+1)),""),"")</f>
        <v>181</v>
      </c>
      <c r="D185" s="319"/>
      <c r="E185" s="318"/>
      <c r="F185" s="317" t="s">
        <v>680</v>
      </c>
      <c r="G185" s="110" t="s">
        <v>39</v>
      </c>
      <c r="H185" s="392">
        <f>H180-H184</f>
        <v>190</v>
      </c>
      <c r="I185" s="315">
        <v>0</v>
      </c>
      <c r="J185" s="315">
        <f t="shared" si="8"/>
        <v>0</v>
      </c>
      <c r="K185" s="317"/>
      <c r="L185" s="252"/>
    </row>
    <row r="186" spans="1:12" s="308" customFormat="1" ht="12">
      <c r="A186" s="104"/>
      <c r="B186" s="393"/>
      <c r="C186" s="319">
        <f>IFERROR(IF(ISNUMBER(H186),IF(ISNUMBER(#REF!),#REF!+1,IF(ISNUMBER(H185),C185+1,C184+1)),""),"")</f>
        <v>182</v>
      </c>
      <c r="D186" s="319"/>
      <c r="E186" s="318"/>
      <c r="F186" s="317" t="s">
        <v>655</v>
      </c>
      <c r="G186" s="110" t="s">
        <v>656</v>
      </c>
      <c r="H186" s="392">
        <f>1200/100*35*1.1</f>
        <v>462.00000000000006</v>
      </c>
      <c r="I186" s="315">
        <v>0</v>
      </c>
      <c r="J186" s="315">
        <f t="shared" si="8"/>
        <v>0</v>
      </c>
      <c r="K186" s="317"/>
      <c r="L186" s="252"/>
    </row>
    <row r="187" spans="1:12" s="308" customFormat="1" ht="36">
      <c r="A187" s="104"/>
      <c r="B187" s="393"/>
      <c r="C187" s="319">
        <f>IFERROR(IF(ISNUMBER(H187),IF(ISNUMBER(#REF!),#REF!+1,IF(ISNUMBER(H186),C186+1,C185+1)),""),"")</f>
        <v>183</v>
      </c>
      <c r="D187" s="319"/>
      <c r="E187" s="318"/>
      <c r="F187" s="317" t="s">
        <v>657</v>
      </c>
      <c r="G187" s="110" t="s">
        <v>404</v>
      </c>
      <c r="H187" s="392">
        <v>36</v>
      </c>
      <c r="I187" s="315">
        <v>0</v>
      </c>
      <c r="J187" s="315">
        <f t="shared" si="8"/>
        <v>0</v>
      </c>
      <c r="K187" s="317"/>
      <c r="L187" s="252"/>
    </row>
    <row r="188" spans="1:12" s="308" customFormat="1" ht="12">
      <c r="A188" s="104"/>
      <c r="B188" s="393"/>
      <c r="C188" s="319">
        <f>IFERROR(IF(ISNUMBER(H188),IF(ISNUMBER(#REF!),#REF!+1,IF(ISNUMBER(H187),C187+1,C186+1)),""),"")</f>
        <v>184</v>
      </c>
      <c r="D188" s="319"/>
      <c r="E188" s="318"/>
      <c r="F188" s="109" t="s">
        <v>658</v>
      </c>
      <c r="G188" s="110" t="s">
        <v>218</v>
      </c>
      <c r="H188" s="392">
        <v>1</v>
      </c>
      <c r="I188" s="315">
        <v>0</v>
      </c>
      <c r="J188" s="315">
        <f t="shared" si="8"/>
        <v>0</v>
      </c>
      <c r="K188" s="317"/>
      <c r="L188" s="252"/>
    </row>
    <row r="189" spans="1:12" s="308" customFormat="1" ht="12">
      <c r="A189" s="104"/>
      <c r="B189" s="393"/>
      <c r="C189" s="319">
        <f>IFERROR(IF(ISNUMBER(H189),IF(ISNUMBER(#REF!),#REF!+1,IF(ISNUMBER(H188),C188+1,C187+1)),""),"")</f>
        <v>185</v>
      </c>
      <c r="D189" s="319"/>
      <c r="E189" s="318"/>
      <c r="F189" s="109" t="s">
        <v>659</v>
      </c>
      <c r="G189" s="110" t="s">
        <v>218</v>
      </c>
      <c r="H189" s="392">
        <v>1</v>
      </c>
      <c r="I189" s="315">
        <v>0</v>
      </c>
      <c r="J189" s="315">
        <f t="shared" si="8"/>
        <v>0</v>
      </c>
      <c r="K189" s="317"/>
      <c r="L189" s="252"/>
    </row>
    <row r="190" spans="1:12" s="308" customFormat="1" ht="12">
      <c r="A190" s="104"/>
      <c r="B190" s="393"/>
      <c r="C190" s="319">
        <f>IFERROR(IF(ISNUMBER(H190),IF(ISNUMBER(#REF!),#REF!+1,IF(ISNUMBER(H189),C189+1,C188+1)),""),"")</f>
        <v>186</v>
      </c>
      <c r="D190" s="319"/>
      <c r="E190" s="318"/>
      <c r="F190" s="109" t="s">
        <v>660</v>
      </c>
      <c r="G190" s="110" t="s">
        <v>218</v>
      </c>
      <c r="H190" s="392">
        <v>1</v>
      </c>
      <c r="I190" s="315">
        <v>0</v>
      </c>
      <c r="J190" s="315">
        <f t="shared" si="8"/>
        <v>0</v>
      </c>
      <c r="K190" s="317"/>
      <c r="L190" s="252"/>
    </row>
    <row r="191" spans="1:12" s="308" customFormat="1" ht="12">
      <c r="A191" s="104"/>
      <c r="B191" s="393"/>
      <c r="C191" s="319">
        <v>188</v>
      </c>
      <c r="D191" s="319"/>
      <c r="E191" s="318"/>
      <c r="F191" s="109" t="s">
        <v>435</v>
      </c>
      <c r="G191" s="110" t="s">
        <v>218</v>
      </c>
      <c r="H191" s="392">
        <v>1</v>
      </c>
      <c r="I191" s="315">
        <v>0</v>
      </c>
      <c r="J191" s="315">
        <f t="shared" si="8"/>
        <v>0</v>
      </c>
      <c r="K191" s="317"/>
      <c r="L191" s="252"/>
    </row>
    <row r="192" spans="1:12" s="308" customFormat="1" ht="24">
      <c r="A192" s="104"/>
      <c r="B192" s="393"/>
      <c r="C192" s="319">
        <f>IFERROR(IF(ISNUMBER(H192),IF(ISNUMBER(#REF!),#REF!+1,IF(ISNUMBER(H191),C191+1,#REF!+1)),""),"")</f>
        <v>189</v>
      </c>
      <c r="D192" s="319"/>
      <c r="E192" s="318"/>
      <c r="F192" s="109" t="s">
        <v>180</v>
      </c>
      <c r="G192" s="110" t="s">
        <v>218</v>
      </c>
      <c r="H192" s="392">
        <v>1</v>
      </c>
      <c r="I192" s="315">
        <v>0</v>
      </c>
      <c r="J192" s="315">
        <f t="shared" si="8"/>
        <v>0</v>
      </c>
      <c r="K192" s="317"/>
      <c r="L192" s="252"/>
    </row>
    <row r="193" spans="1:12" s="308" customFormat="1" ht="12">
      <c r="A193" s="104"/>
      <c r="B193" s="393"/>
      <c r="C193" s="319">
        <v>191</v>
      </c>
      <c r="D193" s="319"/>
      <c r="E193" s="318"/>
      <c r="F193" s="109" t="s">
        <v>661</v>
      </c>
      <c r="G193" s="110" t="s">
        <v>218</v>
      </c>
      <c r="H193" s="392">
        <v>1</v>
      </c>
      <c r="I193" s="315">
        <v>0</v>
      </c>
      <c r="J193" s="315">
        <f t="shared" si="8"/>
        <v>0</v>
      </c>
      <c r="K193" s="317"/>
      <c r="L193" s="252"/>
    </row>
    <row r="194" spans="1:12" s="308" customFormat="1" ht="12">
      <c r="A194" s="104"/>
      <c r="B194" s="393"/>
      <c r="C194" s="319">
        <f>IFERROR(IF(ISNUMBER(H194),IF(ISNUMBER(#REF!),#REF!+1,IF(ISNUMBER(H193),C193+1,#REF!+1)),""),"")</f>
        <v>192</v>
      </c>
      <c r="D194" s="319"/>
      <c r="E194" s="318"/>
      <c r="F194" s="109" t="s">
        <v>400</v>
      </c>
      <c r="G194" s="110" t="s">
        <v>218</v>
      </c>
      <c r="H194" s="392">
        <v>1</v>
      </c>
      <c r="I194" s="315">
        <v>0</v>
      </c>
      <c r="J194" s="315">
        <f t="shared" si="8"/>
        <v>0</v>
      </c>
      <c r="K194" s="317"/>
      <c r="L194" s="252"/>
    </row>
    <row r="195" spans="1:12" ht="12">
      <c r="A195" s="104"/>
      <c r="B195" s="253"/>
      <c r="C195" s="391"/>
      <c r="D195" s="391"/>
      <c r="E195" s="391"/>
      <c r="F195" s="391"/>
      <c r="G195" s="391"/>
      <c r="H195" s="391"/>
      <c r="I195" s="391"/>
      <c r="J195" s="391"/>
      <c r="K195" s="255"/>
      <c r="L195" s="256"/>
    </row>
    <row r="196" spans="1:12" ht="12">
      <c r="A196" s="104"/>
      <c r="B196" s="104"/>
      <c r="C196" s="386"/>
      <c r="E196" s="390"/>
      <c r="F196" s="257"/>
      <c r="G196" s="389"/>
      <c r="H196" s="388"/>
    </row>
    <row r="197" spans="1:12" ht="12">
      <c r="A197" s="104"/>
      <c r="B197" s="104"/>
      <c r="C197" s="386"/>
      <c r="E197" s="390"/>
      <c r="F197" s="257"/>
      <c r="G197" s="389"/>
      <c r="H197" s="388"/>
    </row>
    <row r="198" spans="1:12">
      <c r="C198" s="308"/>
    </row>
    <row r="199" spans="1:12">
      <c r="C199" s="308"/>
    </row>
    <row r="200" spans="1:12" ht="12">
      <c r="C200" s="386"/>
    </row>
    <row r="201" spans="1:12" ht="12">
      <c r="C201" s="386"/>
    </row>
    <row r="202" spans="1:12">
      <c r="C202" s="308"/>
    </row>
    <row r="203" spans="1:12">
      <c r="C203" s="308"/>
    </row>
    <row r="204" spans="1:12" ht="12">
      <c r="C204" s="386"/>
    </row>
    <row r="205" spans="1:12" ht="12">
      <c r="C205" s="386"/>
    </row>
    <row r="206" spans="1:12" ht="12">
      <c r="C206" s="386"/>
    </row>
    <row r="207" spans="1:12">
      <c r="C207" s="308"/>
    </row>
    <row r="208" spans="1:12">
      <c r="C208" s="308"/>
    </row>
    <row r="209" spans="3:3" ht="12">
      <c r="C209" s="386"/>
    </row>
    <row r="210" spans="3:3" ht="12">
      <c r="C210" s="386"/>
    </row>
    <row r="211" spans="3:3">
      <c r="C211" s="387"/>
    </row>
    <row r="212" spans="3:3" ht="12">
      <c r="C212" s="386"/>
    </row>
    <row r="213" spans="3:3">
      <c r="C213" s="308"/>
    </row>
    <row r="214" spans="3:3">
      <c r="C214" s="308"/>
    </row>
    <row r="215" spans="3:3" ht="12">
      <c r="C215" s="386"/>
    </row>
    <row r="216" spans="3:3" ht="12">
      <c r="C216" s="386"/>
    </row>
    <row r="217" spans="3:3">
      <c r="C217" s="308"/>
    </row>
    <row r="218" spans="3:3">
      <c r="C218" s="308"/>
    </row>
    <row r="219" spans="3:3" ht="12">
      <c r="C219" s="386"/>
    </row>
    <row r="220" spans="3:3" ht="12">
      <c r="C220" s="386"/>
    </row>
    <row r="221" spans="3:3" ht="12">
      <c r="C221" s="386"/>
    </row>
  </sheetData>
  <autoFilter ref="C19:K20" xr:uid="{00000000-0009-0000-0000-000003000000}"/>
  <mergeCells count="4">
    <mergeCell ref="E11:H11"/>
    <mergeCell ref="E6:H7"/>
    <mergeCell ref="E17:F17"/>
    <mergeCell ref="E16:F16"/>
  </mergeCells>
  <pageMargins left="0.39370078740157483" right="0.39370078740157483" top="0.39370078740157483" bottom="0.39370078740157483" header="0" footer="0"/>
  <pageSetup paperSize="9" scale="50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66E6-F765-4C6A-90FC-A807B173458A}">
  <dimension ref="B4:BM58"/>
  <sheetViews>
    <sheetView workbookViewId="0">
      <selection activeCell="H10" sqref="H10"/>
    </sheetView>
  </sheetViews>
  <sheetFormatPr defaultRowHeight="12.75"/>
  <cols>
    <col min="1" max="1" width="7.140625" customWidth="1"/>
    <col min="2" max="2" width="1" customWidth="1"/>
    <col min="3" max="3" width="4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10.5703125" customWidth="1"/>
    <col min="14" max="15" width="8.42578125" hidden="1" customWidth="1"/>
    <col min="16" max="16" width="11.7109375" hidden="1" customWidth="1"/>
    <col min="17" max="17" width="11.85546875" hidden="1" customWidth="1"/>
    <col min="18" max="18" width="8.7109375" hidden="1" customWidth="1"/>
    <col min="19" max="19" width="7.42578125" hidden="1" customWidth="1"/>
    <col min="20" max="20" width="12.140625" hidden="1" customWidth="1"/>
    <col min="21" max="21" width="14.42578125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3" max="43" width="7.85546875" customWidth="1"/>
    <col min="44" max="56" width="8" hidden="1" customWidth="1"/>
    <col min="57" max="61" width="4.5703125" hidden="1" customWidth="1"/>
    <col min="62" max="62" width="2" hidden="1" customWidth="1"/>
    <col min="63" max="63" width="7.5703125" hidden="1" customWidth="1"/>
    <col min="64" max="64" width="5" hidden="1" customWidth="1"/>
    <col min="65" max="65" width="11.5703125" hidden="1" customWidth="1"/>
  </cols>
  <sheetData>
    <row r="4" spans="2:12" s="454" customFormat="1" ht="6.95" customHeight="1">
      <c r="B4" s="458"/>
      <c r="C4" s="459"/>
      <c r="D4" s="459"/>
      <c r="E4" s="459"/>
      <c r="F4" s="459"/>
      <c r="G4" s="459"/>
      <c r="H4" s="459"/>
      <c r="I4" s="459"/>
      <c r="J4" s="459"/>
      <c r="K4" s="459"/>
      <c r="L4" s="453"/>
    </row>
    <row r="5" spans="2:12" s="451" customFormat="1" ht="24.95" customHeight="1">
      <c r="B5" s="116"/>
      <c r="C5" s="384" t="s">
        <v>58</v>
      </c>
      <c r="K5" s="215"/>
    </row>
    <row r="6" spans="2:12" s="451" customFormat="1" ht="6.95" customHeight="1">
      <c r="B6" s="116"/>
      <c r="K6" s="215"/>
    </row>
    <row r="7" spans="2:12" s="451" customFormat="1" ht="12" customHeight="1">
      <c r="B7" s="116"/>
      <c r="C7" s="382" t="s">
        <v>27</v>
      </c>
      <c r="E7" s="567" t="s">
        <v>384</v>
      </c>
      <c r="F7" s="567"/>
      <c r="G7" s="567"/>
      <c r="H7" s="567"/>
      <c r="K7" s="215"/>
    </row>
    <row r="8" spans="2:12" s="451" customFormat="1" ht="33" customHeight="1">
      <c r="B8" s="116"/>
      <c r="E8" s="567"/>
      <c r="F8" s="567"/>
      <c r="G8" s="567"/>
      <c r="H8" s="567"/>
      <c r="K8" s="215"/>
    </row>
    <row r="9" spans="2:12" s="105" customFormat="1" ht="12" customHeight="1">
      <c r="B9" s="216"/>
      <c r="C9" s="382" t="s">
        <v>59</v>
      </c>
      <c r="E9" s="105" t="s">
        <v>385</v>
      </c>
      <c r="K9" s="217"/>
    </row>
    <row r="10" spans="2:12" s="451" customFormat="1" ht="16.5" customHeight="1">
      <c r="B10" s="116"/>
      <c r="E10" s="105" t="s">
        <v>60</v>
      </c>
      <c r="F10" s="105"/>
      <c r="G10" s="105"/>
      <c r="H10" s="105"/>
      <c r="K10" s="215"/>
    </row>
    <row r="11" spans="2:12" s="451" customFormat="1" ht="12" customHeight="1">
      <c r="B11" s="116"/>
      <c r="C11" s="382" t="s">
        <v>61</v>
      </c>
      <c r="K11" s="215"/>
    </row>
    <row r="12" spans="2:12" s="451" customFormat="1" ht="16.5" customHeight="1">
      <c r="B12" s="116"/>
      <c r="E12" s="574" t="s">
        <v>859</v>
      </c>
      <c r="F12" s="565"/>
      <c r="G12" s="565"/>
      <c r="H12" s="565"/>
      <c r="K12" s="215"/>
    </row>
    <row r="13" spans="2:12" s="451" customFormat="1" ht="6.95" customHeight="1">
      <c r="B13" s="116"/>
      <c r="K13" s="215"/>
    </row>
    <row r="14" spans="2:12" s="451" customFormat="1" ht="12" customHeight="1">
      <c r="B14" s="116"/>
      <c r="C14" s="382" t="s">
        <v>63</v>
      </c>
      <c r="D14" s="382"/>
      <c r="F14" s="383"/>
      <c r="I14" s="382" t="s">
        <v>64</v>
      </c>
      <c r="J14" s="383"/>
      <c r="K14" s="215"/>
    </row>
    <row r="15" spans="2:12" s="451" customFormat="1" ht="12" customHeight="1">
      <c r="B15" s="116"/>
      <c r="C15" s="382" t="s">
        <v>28</v>
      </c>
      <c r="F15" s="383"/>
      <c r="I15" s="382" t="s">
        <v>65</v>
      </c>
      <c r="J15" s="526" t="s">
        <v>861</v>
      </c>
      <c r="K15" s="215"/>
    </row>
    <row r="16" spans="2:12" s="451" customFormat="1" ht="6.95" customHeight="1">
      <c r="B16" s="116"/>
      <c r="K16" s="215"/>
    </row>
    <row r="17" spans="2:65" s="451" customFormat="1" ht="40.15" customHeight="1">
      <c r="B17" s="116"/>
      <c r="C17" s="382" t="s">
        <v>66</v>
      </c>
      <c r="E17" s="573" t="s">
        <v>387</v>
      </c>
      <c r="F17" s="573"/>
      <c r="I17" s="382" t="s">
        <v>17</v>
      </c>
      <c r="J17" s="525" t="s">
        <v>860</v>
      </c>
      <c r="K17" s="215"/>
    </row>
    <row r="18" spans="2:65" s="451" customFormat="1" ht="40.15" customHeight="1">
      <c r="B18" s="116"/>
      <c r="C18" s="382" t="s">
        <v>16</v>
      </c>
      <c r="E18" s="566" t="s">
        <v>68</v>
      </c>
      <c r="F18" s="566"/>
      <c r="I18" s="382" t="s">
        <v>69</v>
      </c>
      <c r="J18" s="381"/>
      <c r="K18" s="215"/>
    </row>
    <row r="19" spans="2:65" s="454" customFormat="1" ht="10.35" customHeight="1">
      <c r="B19" s="453"/>
      <c r="L19" s="453"/>
    </row>
    <row r="20" spans="2:65" s="467" customFormat="1" ht="29.25" customHeight="1">
      <c r="B20" s="460"/>
      <c r="C20" s="461" t="s">
        <v>70</v>
      </c>
      <c r="D20" s="462" t="s">
        <v>71</v>
      </c>
      <c r="E20" s="462" t="s">
        <v>72</v>
      </c>
      <c r="F20" s="462" t="s">
        <v>73</v>
      </c>
      <c r="G20" s="462" t="s">
        <v>36</v>
      </c>
      <c r="H20" s="462" t="s">
        <v>74</v>
      </c>
      <c r="I20" s="462" t="s">
        <v>389</v>
      </c>
      <c r="J20" s="462" t="s">
        <v>390</v>
      </c>
      <c r="K20" s="463" t="s">
        <v>391</v>
      </c>
      <c r="L20" s="460"/>
      <c r="M20" s="464" t="s">
        <v>43</v>
      </c>
      <c r="N20" s="465" t="s">
        <v>33</v>
      </c>
      <c r="O20" s="465" t="s">
        <v>780</v>
      </c>
      <c r="P20" s="465" t="s">
        <v>781</v>
      </c>
      <c r="Q20" s="465" t="s">
        <v>782</v>
      </c>
      <c r="R20" s="465" t="s">
        <v>783</v>
      </c>
      <c r="S20" s="465" t="s">
        <v>784</v>
      </c>
      <c r="T20" s="466" t="s">
        <v>785</v>
      </c>
    </row>
    <row r="21" spans="2:65" s="454" customFormat="1" ht="22.9" customHeight="1">
      <c r="B21" s="453"/>
      <c r="C21" s="468" t="s">
        <v>78</v>
      </c>
      <c r="J21" s="469">
        <f>BK21</f>
        <v>0</v>
      </c>
      <c r="L21" s="453"/>
      <c r="M21" s="470"/>
      <c r="N21" s="455"/>
      <c r="O21" s="455"/>
      <c r="P21" s="471" t="e">
        <f>P22+P34+P45</f>
        <v>#REF!</v>
      </c>
      <c r="Q21" s="455"/>
      <c r="R21" s="471" t="e">
        <f>R22+R34+R45</f>
        <v>#REF!</v>
      </c>
      <c r="S21" s="455"/>
      <c r="T21" s="472" t="e">
        <f>T22+T34+T45</f>
        <v>#REF!</v>
      </c>
      <c r="AT21" s="16" t="s">
        <v>786</v>
      </c>
      <c r="AU21" s="16" t="s">
        <v>787</v>
      </c>
      <c r="BK21" s="473">
        <f>BK22+BK34+BK45</f>
        <v>0</v>
      </c>
    </row>
    <row r="22" spans="2:65" s="475" customFormat="1" ht="25.9" customHeight="1">
      <c r="B22" s="474"/>
      <c r="D22" s="476" t="s">
        <v>786</v>
      </c>
      <c r="E22" s="477" t="s">
        <v>788</v>
      </c>
      <c r="F22" s="477" t="s">
        <v>789</v>
      </c>
      <c r="J22" s="478">
        <f>BK22</f>
        <v>0</v>
      </c>
      <c r="L22" s="474"/>
      <c r="M22" s="479"/>
      <c r="P22" s="480" t="e">
        <f>#REF!+P23+P26+#REF!+#REF!</f>
        <v>#REF!</v>
      </c>
      <c r="R22" s="480" t="e">
        <f>#REF!+R23+R26+#REF!+#REF!</f>
        <v>#REF!</v>
      </c>
      <c r="T22" s="481" t="e">
        <f>#REF!+T23+T26+#REF!+#REF!</f>
        <v>#REF!</v>
      </c>
      <c r="AR22" s="476" t="s">
        <v>790</v>
      </c>
      <c r="AT22" s="482" t="s">
        <v>786</v>
      </c>
      <c r="AU22" s="482" t="s">
        <v>791</v>
      </c>
      <c r="AY22" s="476" t="s">
        <v>792</v>
      </c>
      <c r="BK22" s="483">
        <f>BK23+BK26</f>
        <v>0</v>
      </c>
    </row>
    <row r="23" spans="2:65" s="475" customFormat="1" ht="22.5" customHeight="1">
      <c r="B23" s="474"/>
      <c r="D23" s="476" t="s">
        <v>786</v>
      </c>
      <c r="E23" s="484" t="s">
        <v>801</v>
      </c>
      <c r="F23" s="484" t="s">
        <v>802</v>
      </c>
      <c r="J23" s="485">
        <f>BK23</f>
        <v>0</v>
      </c>
      <c r="L23" s="474"/>
      <c r="M23" s="479"/>
      <c r="P23" s="480">
        <f>SUM(P24:P25)</f>
        <v>5.4007999999999994</v>
      </c>
      <c r="R23" s="480">
        <f>SUM(R24:R25)</f>
        <v>0.27317999999999998</v>
      </c>
      <c r="T23" s="481">
        <f>SUM(T24:T25)</f>
        <v>0</v>
      </c>
      <c r="AR23" s="476" t="s">
        <v>790</v>
      </c>
      <c r="AT23" s="482" t="s">
        <v>786</v>
      </c>
      <c r="AU23" s="482" t="s">
        <v>790</v>
      </c>
      <c r="AY23" s="476" t="s">
        <v>792</v>
      </c>
      <c r="BK23" s="483">
        <f>SUM(BK24:BK25)</f>
        <v>0</v>
      </c>
    </row>
    <row r="24" spans="2:65" s="454" customFormat="1" ht="37.9" customHeight="1">
      <c r="B24" s="486"/>
      <c r="C24" s="415">
        <v>1</v>
      </c>
      <c r="D24" s="415" t="s">
        <v>794</v>
      </c>
      <c r="E24" s="416" t="s">
        <v>804</v>
      </c>
      <c r="F24" s="487" t="s">
        <v>805</v>
      </c>
      <c r="G24" s="418" t="s">
        <v>41</v>
      </c>
      <c r="H24" s="419">
        <v>15.7</v>
      </c>
      <c r="I24" s="488">
        <v>0</v>
      </c>
      <c r="J24" s="488">
        <f>ROUND(I24*H24,2)</f>
        <v>0</v>
      </c>
      <c r="K24" s="487"/>
      <c r="L24" s="453"/>
      <c r="M24" s="489" t="s">
        <v>43</v>
      </c>
      <c r="N24" s="490" t="s">
        <v>795</v>
      </c>
      <c r="O24" s="491">
        <v>0.34399999999999997</v>
      </c>
      <c r="P24" s="491">
        <f>O24*H24</f>
        <v>5.4007999999999994</v>
      </c>
      <c r="Q24" s="491">
        <v>1.7399999999999999E-2</v>
      </c>
      <c r="R24" s="491">
        <f>Q24*H24</f>
        <v>0.27317999999999998</v>
      </c>
      <c r="S24" s="491">
        <v>0</v>
      </c>
      <c r="T24" s="492">
        <f>S24*H24</f>
        <v>0</v>
      </c>
      <c r="AR24" s="493" t="s">
        <v>796</v>
      </c>
      <c r="AT24" s="493" t="s">
        <v>794</v>
      </c>
      <c r="AU24" s="493" t="s">
        <v>797</v>
      </c>
      <c r="AY24" s="16" t="s">
        <v>792</v>
      </c>
      <c r="BE24" s="494">
        <f>IF(N24="základní",J24,0)</f>
        <v>0</v>
      </c>
      <c r="BF24" s="494">
        <f>IF(N24="snížená",J24,0)</f>
        <v>0</v>
      </c>
      <c r="BG24" s="494">
        <f>IF(N24="zákl. přenesená",J24,0)</f>
        <v>0</v>
      </c>
      <c r="BH24" s="494">
        <f>IF(N24="sníž. přenesená",J24,0)</f>
        <v>0</v>
      </c>
      <c r="BI24" s="494">
        <f>IF(N24="nulová",J24,0)</f>
        <v>0</v>
      </c>
      <c r="BJ24" s="16" t="s">
        <v>790</v>
      </c>
      <c r="BK24" s="494">
        <f>ROUND(I24*H24,2)</f>
        <v>0</v>
      </c>
      <c r="BL24" s="16" t="s">
        <v>796</v>
      </c>
      <c r="BM24" s="493" t="s">
        <v>806</v>
      </c>
    </row>
    <row r="25" spans="2:65" s="454" customFormat="1" ht="29.25">
      <c r="B25" s="453"/>
      <c r="D25" s="497" t="s">
        <v>800</v>
      </c>
      <c r="F25" s="509" t="s">
        <v>864</v>
      </c>
      <c r="L25" s="453"/>
      <c r="M25" s="510"/>
      <c r="T25" s="511"/>
      <c r="AT25" s="16" t="s">
        <v>800</v>
      </c>
      <c r="AU25" s="16" t="s">
        <v>797</v>
      </c>
    </row>
    <row r="26" spans="2:65" s="475" customFormat="1" ht="22.9" customHeight="1">
      <c r="B26" s="474"/>
      <c r="D26" s="476" t="s">
        <v>786</v>
      </c>
      <c r="E26" s="484" t="s">
        <v>807</v>
      </c>
      <c r="F26" s="484" t="s">
        <v>811</v>
      </c>
      <c r="J26" s="485">
        <f>BK26</f>
        <v>0</v>
      </c>
      <c r="L26" s="474"/>
      <c r="M26" s="479"/>
      <c r="P26" s="480">
        <f>SUM(P27:P33)</f>
        <v>38.062199999999997</v>
      </c>
      <c r="R26" s="480">
        <f>SUM(R27:R33)</f>
        <v>0</v>
      </c>
      <c r="T26" s="481">
        <f>SUM(T27:T33)</f>
        <v>3.7530000000000001</v>
      </c>
      <c r="AR26" s="476" t="s">
        <v>790</v>
      </c>
      <c r="AT26" s="482" t="s">
        <v>786</v>
      </c>
      <c r="AU26" s="482" t="s">
        <v>790</v>
      </c>
      <c r="AY26" s="476" t="s">
        <v>792</v>
      </c>
      <c r="BK26" s="483">
        <f>SUM(BK27:BK33)</f>
        <v>0</v>
      </c>
    </row>
    <row r="27" spans="2:65" s="454" customFormat="1" ht="37.9" customHeight="1">
      <c r="B27" s="486"/>
      <c r="C27" s="415">
        <v>2</v>
      </c>
      <c r="D27" s="415" t="s">
        <v>794</v>
      </c>
      <c r="E27" s="416" t="s">
        <v>865</v>
      </c>
      <c r="F27" s="487" t="s">
        <v>866</v>
      </c>
      <c r="G27" s="418" t="s">
        <v>808</v>
      </c>
      <c r="H27" s="419">
        <v>0.6</v>
      </c>
      <c r="I27" s="488">
        <v>0</v>
      </c>
      <c r="J27" s="488">
        <f>ROUND(I27*H27,2)</f>
        <v>0</v>
      </c>
      <c r="K27" s="487"/>
      <c r="L27" s="453"/>
      <c r="M27" s="489" t="s">
        <v>43</v>
      </c>
      <c r="N27" s="490" t="s">
        <v>795</v>
      </c>
      <c r="O27" s="491">
        <v>7.1950000000000003</v>
      </c>
      <c r="P27" s="491">
        <f>O27*H27</f>
        <v>4.3170000000000002</v>
      </c>
      <c r="Q27" s="491">
        <v>0</v>
      </c>
      <c r="R27" s="491">
        <f>Q27*H27</f>
        <v>0</v>
      </c>
      <c r="S27" s="491">
        <v>2.2000000000000002</v>
      </c>
      <c r="T27" s="492">
        <f>S27*H27</f>
        <v>1.32</v>
      </c>
      <c r="AR27" s="493" t="s">
        <v>796</v>
      </c>
      <c r="AT27" s="493" t="s">
        <v>794</v>
      </c>
      <c r="AU27" s="493" t="s">
        <v>797</v>
      </c>
      <c r="AY27" s="16" t="s">
        <v>792</v>
      </c>
      <c r="BE27" s="494">
        <f>IF(N27="základní",J27,0)</f>
        <v>0</v>
      </c>
      <c r="BF27" s="494">
        <f>IF(N27="snížená",J27,0)</f>
        <v>0</v>
      </c>
      <c r="BG27" s="494">
        <f>IF(N27="zákl. přenesená",J27,0)</f>
        <v>0</v>
      </c>
      <c r="BH27" s="494">
        <f>IF(N27="sníž. přenesená",J27,0)</f>
        <v>0</v>
      </c>
      <c r="BI27" s="494">
        <f>IF(N27="nulová",J27,0)</f>
        <v>0</v>
      </c>
      <c r="BJ27" s="16" t="s">
        <v>790</v>
      </c>
      <c r="BK27" s="494">
        <f>ROUND(I27*H27,2)</f>
        <v>0</v>
      </c>
      <c r="BL27" s="16" t="s">
        <v>796</v>
      </c>
      <c r="BM27" s="493" t="s">
        <v>812</v>
      </c>
    </row>
    <row r="28" spans="2:65" s="454" customFormat="1" ht="24.2" customHeight="1">
      <c r="B28" s="486"/>
      <c r="C28" s="512">
        <v>3</v>
      </c>
      <c r="D28" s="512" t="s">
        <v>809</v>
      </c>
      <c r="E28" s="513" t="s">
        <v>867</v>
      </c>
      <c r="F28" s="514" t="s">
        <v>868</v>
      </c>
      <c r="G28" s="515" t="s">
        <v>808</v>
      </c>
      <c r="H28" s="516">
        <v>0.6</v>
      </c>
      <c r="I28" s="488">
        <v>0</v>
      </c>
      <c r="J28" s="488">
        <f>ROUND(I28*H28,2)</f>
        <v>0</v>
      </c>
      <c r="K28" s="487"/>
      <c r="L28" s="453"/>
      <c r="M28" s="489" t="s">
        <v>43</v>
      </c>
      <c r="N28" s="490" t="s">
        <v>795</v>
      </c>
      <c r="O28" s="491">
        <v>0.16200000000000001</v>
      </c>
      <c r="P28" s="491">
        <f>O28*H28</f>
        <v>9.7199999999999995E-2</v>
      </c>
      <c r="Q28" s="491">
        <v>0</v>
      </c>
      <c r="R28" s="491">
        <f>Q28*H28</f>
        <v>0</v>
      </c>
      <c r="S28" s="491">
        <v>3.5000000000000003E-2</v>
      </c>
      <c r="T28" s="492">
        <f>S28*H28</f>
        <v>2.1000000000000001E-2</v>
      </c>
      <c r="AR28" s="493" t="s">
        <v>796</v>
      </c>
      <c r="AT28" s="493" t="s">
        <v>794</v>
      </c>
      <c r="AU28" s="493" t="s">
        <v>797</v>
      </c>
      <c r="AY28" s="16" t="s">
        <v>792</v>
      </c>
      <c r="BE28" s="494">
        <f>IF(N28="základní",J28,0)</f>
        <v>0</v>
      </c>
      <c r="BF28" s="494">
        <f>IF(N28="snížená",J28,0)</f>
        <v>0</v>
      </c>
      <c r="BG28" s="494">
        <f>IF(N28="zákl. přenesená",J28,0)</f>
        <v>0</v>
      </c>
      <c r="BH28" s="494">
        <f>IF(N28="sníž. přenesená",J28,0)</f>
        <v>0</v>
      </c>
      <c r="BI28" s="494">
        <f>IF(N28="nulová",J28,0)</f>
        <v>0</v>
      </c>
      <c r="BJ28" s="16" t="s">
        <v>790</v>
      </c>
      <c r="BK28" s="494">
        <f>ROUND(I28*H28,2)</f>
        <v>0</v>
      </c>
      <c r="BL28" s="16" t="s">
        <v>796</v>
      </c>
      <c r="BM28" s="493" t="s">
        <v>813</v>
      </c>
    </row>
    <row r="29" spans="2:65" s="496" customFormat="1" ht="22.5">
      <c r="B29" s="495"/>
      <c r="D29" s="497" t="s">
        <v>798</v>
      </c>
      <c r="E29" s="498" t="s">
        <v>43</v>
      </c>
      <c r="F29" s="499" t="s">
        <v>869</v>
      </c>
      <c r="H29" s="498" t="s">
        <v>43</v>
      </c>
      <c r="L29" s="495"/>
      <c r="M29" s="500"/>
      <c r="T29" s="501"/>
      <c r="AT29" s="498" t="s">
        <v>798</v>
      </c>
      <c r="AU29" s="498" t="s">
        <v>797</v>
      </c>
      <c r="AV29" s="496" t="s">
        <v>790</v>
      </c>
      <c r="AW29" s="496" t="s">
        <v>799</v>
      </c>
      <c r="AX29" s="496" t="s">
        <v>791</v>
      </c>
      <c r="AY29" s="498" t="s">
        <v>792</v>
      </c>
    </row>
    <row r="30" spans="2:65" s="503" customFormat="1" ht="11.25">
      <c r="B30" s="502"/>
      <c r="D30" s="497" t="s">
        <v>798</v>
      </c>
      <c r="E30" s="504" t="s">
        <v>43</v>
      </c>
      <c r="F30" s="505" t="s">
        <v>870</v>
      </c>
      <c r="H30" s="506">
        <v>0.6</v>
      </c>
      <c r="L30" s="502"/>
      <c r="M30" s="507"/>
      <c r="T30" s="508"/>
      <c r="AT30" s="504" t="s">
        <v>798</v>
      </c>
      <c r="AU30" s="504" t="s">
        <v>797</v>
      </c>
      <c r="AV30" s="503" t="s">
        <v>797</v>
      </c>
      <c r="AW30" s="503" t="s">
        <v>799</v>
      </c>
      <c r="AX30" s="503" t="s">
        <v>791</v>
      </c>
      <c r="AY30" s="504" t="s">
        <v>792</v>
      </c>
    </row>
    <row r="31" spans="2:65" s="454" customFormat="1" ht="24">
      <c r="B31" s="486"/>
      <c r="C31" s="415">
        <v>4</v>
      </c>
      <c r="D31" s="415" t="s">
        <v>794</v>
      </c>
      <c r="E31" s="416" t="s">
        <v>871</v>
      </c>
      <c r="F31" s="487" t="s">
        <v>872</v>
      </c>
      <c r="G31" s="418" t="s">
        <v>44</v>
      </c>
      <c r="H31" s="419">
        <v>44</v>
      </c>
      <c r="I31" s="488">
        <v>0</v>
      </c>
      <c r="J31" s="488">
        <f>ROUND(I31*H31,2)</f>
        <v>0</v>
      </c>
      <c r="K31" s="487" t="s">
        <v>43</v>
      </c>
      <c r="L31" s="453"/>
      <c r="M31" s="489" t="s">
        <v>43</v>
      </c>
      <c r="N31" s="490" t="s">
        <v>795</v>
      </c>
      <c r="O31" s="491">
        <v>0.59399999999999997</v>
      </c>
      <c r="P31" s="491">
        <f>O31*H31</f>
        <v>26.135999999999999</v>
      </c>
      <c r="Q31" s="491">
        <v>0</v>
      </c>
      <c r="R31" s="491">
        <f>Q31*H31</f>
        <v>0</v>
      </c>
      <c r="S31" s="491">
        <v>4.1000000000000002E-2</v>
      </c>
      <c r="T31" s="492">
        <f>S31*H31</f>
        <v>1.804</v>
      </c>
      <c r="AR31" s="493" t="s">
        <v>796</v>
      </c>
      <c r="AT31" s="493" t="s">
        <v>794</v>
      </c>
      <c r="AU31" s="493" t="s">
        <v>797</v>
      </c>
      <c r="AY31" s="16" t="s">
        <v>792</v>
      </c>
      <c r="BE31" s="494">
        <f>IF(N31="základní",J31,0)</f>
        <v>0</v>
      </c>
      <c r="BF31" s="494">
        <f>IF(N31="snížená",J31,0)</f>
        <v>0</v>
      </c>
      <c r="BG31" s="494">
        <f>IF(N31="zákl. přenesená",J31,0)</f>
        <v>0</v>
      </c>
      <c r="BH31" s="494">
        <f>IF(N31="sníž. přenesená",J31,0)</f>
        <v>0</v>
      </c>
      <c r="BI31" s="494">
        <f>IF(N31="nulová",J31,0)</f>
        <v>0</v>
      </c>
      <c r="BJ31" s="16" t="s">
        <v>790</v>
      </c>
      <c r="BK31" s="494">
        <f>ROUND(I31*H31,2)</f>
        <v>0</v>
      </c>
      <c r="BL31" s="16" t="s">
        <v>796</v>
      </c>
      <c r="BM31" s="493" t="s">
        <v>815</v>
      </c>
    </row>
    <row r="32" spans="2:65" s="496" customFormat="1" ht="29.25">
      <c r="B32" s="495"/>
      <c r="D32" s="497" t="s">
        <v>800</v>
      </c>
      <c r="E32" s="454"/>
      <c r="F32" s="509" t="s">
        <v>873</v>
      </c>
      <c r="H32" s="498" t="s">
        <v>43</v>
      </c>
      <c r="L32" s="495"/>
      <c r="M32" s="500"/>
      <c r="T32" s="501"/>
      <c r="AT32" s="498" t="s">
        <v>798</v>
      </c>
      <c r="AU32" s="498" t="s">
        <v>797</v>
      </c>
      <c r="AV32" s="496" t="s">
        <v>790</v>
      </c>
      <c r="AW32" s="496" t="s">
        <v>799</v>
      </c>
      <c r="AX32" s="496" t="s">
        <v>791</v>
      </c>
      <c r="AY32" s="498" t="s">
        <v>792</v>
      </c>
    </row>
    <row r="33" spans="2:65" s="454" customFormat="1" ht="48">
      <c r="B33" s="486"/>
      <c r="C33" s="415">
        <v>5</v>
      </c>
      <c r="D33" s="415" t="s">
        <v>794</v>
      </c>
      <c r="E33" s="416" t="s">
        <v>874</v>
      </c>
      <c r="F33" s="487" t="s">
        <v>875</v>
      </c>
      <c r="G33" s="418" t="s">
        <v>44</v>
      </c>
      <c r="H33" s="419">
        <v>8</v>
      </c>
      <c r="I33" s="488">
        <v>0</v>
      </c>
      <c r="J33" s="488">
        <f>ROUND(I33*H33,2)</f>
        <v>0</v>
      </c>
      <c r="K33" s="487"/>
      <c r="L33" s="453"/>
      <c r="M33" s="489" t="s">
        <v>43</v>
      </c>
      <c r="N33" s="490" t="s">
        <v>795</v>
      </c>
      <c r="O33" s="491">
        <v>0.93899999999999995</v>
      </c>
      <c r="P33" s="491">
        <f>O33*H33</f>
        <v>7.5119999999999996</v>
      </c>
      <c r="Q33" s="491">
        <v>0</v>
      </c>
      <c r="R33" s="491">
        <f>Q33*H33</f>
        <v>0</v>
      </c>
      <c r="S33" s="491">
        <v>7.5999999999999998E-2</v>
      </c>
      <c r="T33" s="492">
        <f>S33*H33</f>
        <v>0.60799999999999998</v>
      </c>
      <c r="AR33" s="493" t="s">
        <v>796</v>
      </c>
      <c r="AT33" s="493" t="s">
        <v>794</v>
      </c>
      <c r="AU33" s="493" t="s">
        <v>797</v>
      </c>
      <c r="AY33" s="16" t="s">
        <v>792</v>
      </c>
      <c r="BE33" s="494">
        <f>IF(N33="základní",J33,0)</f>
        <v>0</v>
      </c>
      <c r="BF33" s="494">
        <f>IF(N33="snížená",J33,0)</f>
        <v>0</v>
      </c>
      <c r="BG33" s="494">
        <f>IF(N33="zákl. přenesená",J33,0)</f>
        <v>0</v>
      </c>
      <c r="BH33" s="494">
        <f>IF(N33="sníž. přenesená",J33,0)</f>
        <v>0</v>
      </c>
      <c r="BI33" s="494">
        <f>IF(N33="nulová",J33,0)</f>
        <v>0</v>
      </c>
      <c r="BJ33" s="16" t="s">
        <v>790</v>
      </c>
      <c r="BK33" s="494">
        <f>ROUND(I33*H33,2)</f>
        <v>0</v>
      </c>
      <c r="BL33" s="16" t="s">
        <v>796</v>
      </c>
      <c r="BM33" s="493" t="s">
        <v>816</v>
      </c>
    </row>
    <row r="34" spans="2:65" s="475" customFormat="1" ht="25.9" customHeight="1">
      <c r="B34" s="474"/>
      <c r="D34" s="476" t="s">
        <v>786</v>
      </c>
      <c r="E34" s="477" t="s">
        <v>817</v>
      </c>
      <c r="F34" s="477" t="s">
        <v>818</v>
      </c>
      <c r="J34" s="478">
        <f>BK34</f>
        <v>0</v>
      </c>
      <c r="L34" s="474"/>
      <c r="M34" s="479"/>
      <c r="P34" s="480" t="e">
        <f>#REF!+#REF!+#REF!+#REF!+P38+#REF!</f>
        <v>#REF!</v>
      </c>
      <c r="R34" s="480" t="e">
        <f>#REF!+#REF!+#REF!+#REF!+R38+#REF!</f>
        <v>#REF!</v>
      </c>
      <c r="T34" s="481" t="e">
        <f>#REF!+#REF!+#REF!+#REF!+T38+#REF!</f>
        <v>#REF!</v>
      </c>
      <c r="AR34" s="476" t="s">
        <v>797</v>
      </c>
      <c r="AT34" s="482" t="s">
        <v>786</v>
      </c>
      <c r="AU34" s="482" t="s">
        <v>791</v>
      </c>
      <c r="AY34" s="476" t="s">
        <v>792</v>
      </c>
      <c r="BK34" s="483">
        <f>BK35+BK38</f>
        <v>0</v>
      </c>
    </row>
    <row r="35" spans="2:65" s="475" customFormat="1" ht="22.9" customHeight="1">
      <c r="B35" s="474"/>
      <c r="D35" s="476" t="s">
        <v>786</v>
      </c>
      <c r="E35" s="484"/>
      <c r="F35" s="484" t="s">
        <v>876</v>
      </c>
      <c r="J35" s="485">
        <f>BK35</f>
        <v>0</v>
      </c>
      <c r="L35" s="474"/>
      <c r="M35" s="479"/>
      <c r="P35" s="480">
        <f>SUM(P36:P37)</f>
        <v>0.875</v>
      </c>
      <c r="R35" s="480">
        <f>SUM(R36:R37)</f>
        <v>4.4099999999999999E-3</v>
      </c>
      <c r="T35" s="481">
        <f>SUM(T36:T37)</f>
        <v>0</v>
      </c>
      <c r="AR35" s="476" t="s">
        <v>797</v>
      </c>
      <c r="AT35" s="482" t="s">
        <v>786</v>
      </c>
      <c r="AU35" s="482" t="s">
        <v>790</v>
      </c>
      <c r="AY35" s="476" t="s">
        <v>792</v>
      </c>
      <c r="BK35" s="483">
        <f>SUM(BK36:BK37)</f>
        <v>0</v>
      </c>
    </row>
    <row r="36" spans="2:65" s="454" customFormat="1" ht="16.5" customHeight="1">
      <c r="B36" s="486"/>
      <c r="C36" s="415">
        <v>6</v>
      </c>
      <c r="D36" s="415" t="s">
        <v>794</v>
      </c>
      <c r="E36" s="416" t="s">
        <v>877</v>
      </c>
      <c r="F36" s="487" t="s">
        <v>820</v>
      </c>
      <c r="G36" s="418" t="s">
        <v>218</v>
      </c>
      <c r="H36" s="419">
        <v>1</v>
      </c>
      <c r="I36" s="488">
        <v>0</v>
      </c>
      <c r="J36" s="488">
        <f>ROUND(I36*H36,2)</f>
        <v>0</v>
      </c>
      <c r="K36" s="487" t="s">
        <v>43</v>
      </c>
      <c r="L36" s="453"/>
      <c r="M36" s="489" t="s">
        <v>43</v>
      </c>
      <c r="N36" s="490" t="s">
        <v>795</v>
      </c>
      <c r="O36" s="491">
        <v>0.875</v>
      </c>
      <c r="P36" s="491">
        <f>O36*H36</f>
        <v>0.875</v>
      </c>
      <c r="Q36" s="491">
        <v>4.4099999999999999E-3</v>
      </c>
      <c r="R36" s="491">
        <f>Q36*H36</f>
        <v>4.4099999999999999E-3</v>
      </c>
      <c r="S36" s="491">
        <v>0</v>
      </c>
      <c r="T36" s="492">
        <f>S36*H36</f>
        <v>0</v>
      </c>
      <c r="AR36" s="493" t="s">
        <v>810</v>
      </c>
      <c r="AT36" s="493" t="s">
        <v>794</v>
      </c>
      <c r="AU36" s="493" t="s">
        <v>797</v>
      </c>
      <c r="AY36" s="16" t="s">
        <v>792</v>
      </c>
      <c r="BE36" s="494">
        <f>IF(N36="základní",J36,0)</f>
        <v>0</v>
      </c>
      <c r="BF36" s="494">
        <f>IF(N36="snížená",J36,0)</f>
        <v>0</v>
      </c>
      <c r="BG36" s="494">
        <f>IF(N36="zákl. přenesená",J36,0)</f>
        <v>0</v>
      </c>
      <c r="BH36" s="494">
        <f>IF(N36="sníž. přenesená",J36,0)</f>
        <v>0</v>
      </c>
      <c r="BI36" s="494">
        <f>IF(N36="nulová",J36,0)</f>
        <v>0</v>
      </c>
      <c r="BJ36" s="16" t="s">
        <v>790</v>
      </c>
      <c r="BK36" s="494">
        <f>ROUND(I36*H36,2)</f>
        <v>0</v>
      </c>
      <c r="BL36" s="16" t="s">
        <v>810</v>
      </c>
      <c r="BM36" s="493" t="s">
        <v>821</v>
      </c>
    </row>
    <row r="37" spans="2:65" s="454" customFormat="1" ht="126.75">
      <c r="B37" s="453"/>
      <c r="D37" s="497" t="s">
        <v>800</v>
      </c>
      <c r="F37" s="509" t="s">
        <v>822</v>
      </c>
      <c r="L37" s="453"/>
      <c r="M37" s="510"/>
      <c r="T37" s="511"/>
      <c r="AT37" s="16" t="s">
        <v>800</v>
      </c>
      <c r="AU37" s="16" t="s">
        <v>797</v>
      </c>
    </row>
    <row r="38" spans="2:65" s="475" customFormat="1" ht="22.9" customHeight="1">
      <c r="B38" s="474"/>
      <c r="D38" s="476" t="s">
        <v>786</v>
      </c>
      <c r="E38" s="484" t="s">
        <v>823</v>
      </c>
      <c r="F38" s="484" t="s">
        <v>824</v>
      </c>
      <c r="J38" s="485">
        <f>BK38</f>
        <v>0</v>
      </c>
      <c r="L38" s="474"/>
      <c r="M38" s="479"/>
      <c r="P38" s="480">
        <f>SUM(P39:P44)</f>
        <v>5.4563940000000004</v>
      </c>
      <c r="R38" s="480">
        <f>SUM(R39:R44)</f>
        <v>2.5890059999999999E-2</v>
      </c>
      <c r="T38" s="481">
        <f>SUM(T39:T44)</f>
        <v>2.0999999999999999E-3</v>
      </c>
      <c r="AR38" s="476" t="s">
        <v>797</v>
      </c>
      <c r="AT38" s="482" t="s">
        <v>786</v>
      </c>
      <c r="AU38" s="482" t="s">
        <v>790</v>
      </c>
      <c r="AY38" s="476" t="s">
        <v>792</v>
      </c>
      <c r="BK38" s="483">
        <f>SUM(BK39:BK44)</f>
        <v>0</v>
      </c>
    </row>
    <row r="39" spans="2:65" s="454" customFormat="1" ht="24.2" customHeight="1">
      <c r="B39" s="486"/>
      <c r="C39" s="415">
        <v>7</v>
      </c>
      <c r="D39" s="415" t="s">
        <v>794</v>
      </c>
      <c r="E39" s="416" t="s">
        <v>825</v>
      </c>
      <c r="F39" s="487" t="s">
        <v>826</v>
      </c>
      <c r="G39" s="418" t="s">
        <v>41</v>
      </c>
      <c r="H39" s="419">
        <v>35.786000000000001</v>
      </c>
      <c r="I39" s="488">
        <v>0</v>
      </c>
      <c r="J39" s="488">
        <f>ROUND(I39*H39,2)</f>
        <v>0</v>
      </c>
      <c r="K39" s="487"/>
      <c r="L39" s="453"/>
      <c r="M39" s="489" t="s">
        <v>43</v>
      </c>
      <c r="N39" s="490" t="s">
        <v>795</v>
      </c>
      <c r="O39" s="491">
        <v>1.2E-2</v>
      </c>
      <c r="P39" s="491">
        <f>O39*H39</f>
        <v>0.42943200000000004</v>
      </c>
      <c r="Q39" s="491">
        <v>0</v>
      </c>
      <c r="R39" s="491">
        <f>Q39*H39</f>
        <v>0</v>
      </c>
      <c r="S39" s="491">
        <v>0</v>
      </c>
      <c r="T39" s="492">
        <f>S39*H39</f>
        <v>0</v>
      </c>
      <c r="AR39" s="493" t="s">
        <v>810</v>
      </c>
      <c r="AT39" s="493" t="s">
        <v>794</v>
      </c>
      <c r="AU39" s="493" t="s">
        <v>797</v>
      </c>
      <c r="AY39" s="16" t="s">
        <v>792</v>
      </c>
      <c r="BE39" s="494">
        <f>IF(N39="základní",J39,0)</f>
        <v>0</v>
      </c>
      <c r="BF39" s="494">
        <f>IF(N39="snížená",J39,0)</f>
        <v>0</v>
      </c>
      <c r="BG39" s="494">
        <f>IF(N39="zákl. přenesená",J39,0)</f>
        <v>0</v>
      </c>
      <c r="BH39" s="494">
        <f>IF(N39="sníž. přenesená",J39,0)</f>
        <v>0</v>
      </c>
      <c r="BI39" s="494">
        <f>IF(N39="nulová",J39,0)</f>
        <v>0</v>
      </c>
      <c r="BJ39" s="16" t="s">
        <v>790</v>
      </c>
      <c r="BK39" s="494">
        <f>ROUND(I39*H39,2)</f>
        <v>0</v>
      </c>
      <c r="BL39" s="16" t="s">
        <v>810</v>
      </c>
      <c r="BM39" s="493" t="s">
        <v>827</v>
      </c>
    </row>
    <row r="40" spans="2:65" s="454" customFormat="1" ht="16.5" customHeight="1">
      <c r="B40" s="486"/>
      <c r="C40" s="415">
        <v>8</v>
      </c>
      <c r="D40" s="415" t="s">
        <v>794</v>
      </c>
      <c r="E40" s="416" t="s">
        <v>828</v>
      </c>
      <c r="F40" s="487" t="s">
        <v>829</v>
      </c>
      <c r="G40" s="418" t="s">
        <v>41</v>
      </c>
      <c r="H40" s="419">
        <v>35.786000000000001</v>
      </c>
      <c r="I40" s="488">
        <v>0</v>
      </c>
      <c r="J40" s="488">
        <f>ROUND(I40*H40,2)</f>
        <v>0</v>
      </c>
      <c r="K40" s="487"/>
      <c r="L40" s="453"/>
      <c r="M40" s="489" t="s">
        <v>43</v>
      </c>
      <c r="N40" s="490" t="s">
        <v>795</v>
      </c>
      <c r="O40" s="491">
        <v>8.4000000000000005E-2</v>
      </c>
      <c r="P40" s="491">
        <f>O40*H40</f>
        <v>3.0060240000000005</v>
      </c>
      <c r="Q40" s="491">
        <v>0</v>
      </c>
      <c r="R40" s="491">
        <f>Q40*H40</f>
        <v>0</v>
      </c>
      <c r="S40" s="491">
        <v>0</v>
      </c>
      <c r="T40" s="492">
        <f>S40*H40</f>
        <v>0</v>
      </c>
      <c r="AR40" s="493" t="s">
        <v>810</v>
      </c>
      <c r="AT40" s="493" t="s">
        <v>794</v>
      </c>
      <c r="AU40" s="493" t="s">
        <v>797</v>
      </c>
      <c r="AY40" s="16" t="s">
        <v>792</v>
      </c>
      <c r="BE40" s="494">
        <f>IF(N40="základní",J40,0)</f>
        <v>0</v>
      </c>
      <c r="BF40" s="494">
        <f>IF(N40="snížená",J40,0)</f>
        <v>0</v>
      </c>
      <c r="BG40" s="494">
        <f>IF(N40="zákl. přenesená",J40,0)</f>
        <v>0</v>
      </c>
      <c r="BH40" s="494">
        <f>IF(N40="sníž. přenesená",J40,0)</f>
        <v>0</v>
      </c>
      <c r="BI40" s="494">
        <f>IF(N40="nulová",J40,0)</f>
        <v>0</v>
      </c>
      <c r="BJ40" s="16" t="s">
        <v>790</v>
      </c>
      <c r="BK40" s="494">
        <f>ROUND(I40*H40,2)</f>
        <v>0</v>
      </c>
      <c r="BL40" s="16" t="s">
        <v>810</v>
      </c>
      <c r="BM40" s="493" t="s">
        <v>830</v>
      </c>
    </row>
    <row r="41" spans="2:65" s="454" customFormat="1" ht="21.75" customHeight="1">
      <c r="B41" s="486"/>
      <c r="C41" s="415">
        <v>9</v>
      </c>
      <c r="D41" s="415" t="s">
        <v>794</v>
      </c>
      <c r="E41" s="416" t="s">
        <v>831</v>
      </c>
      <c r="F41" s="487" t="s">
        <v>832</v>
      </c>
      <c r="G41" s="418" t="s">
        <v>41</v>
      </c>
      <c r="H41" s="419">
        <v>70</v>
      </c>
      <c r="I41" s="488">
        <v>0</v>
      </c>
      <c r="J41" s="488">
        <f>ROUND(I41*H41,2)</f>
        <v>0</v>
      </c>
      <c r="K41" s="487"/>
      <c r="L41" s="453"/>
      <c r="M41" s="489" t="s">
        <v>43</v>
      </c>
      <c r="N41" s="490" t="s">
        <v>795</v>
      </c>
      <c r="O41" s="491">
        <v>1.2E-2</v>
      </c>
      <c r="P41" s="491">
        <f>O41*H41</f>
        <v>0.84</v>
      </c>
      <c r="Q41" s="491">
        <v>0</v>
      </c>
      <c r="R41" s="491">
        <f>Q41*H41</f>
        <v>0</v>
      </c>
      <c r="S41" s="491">
        <v>3.0000000000000001E-5</v>
      </c>
      <c r="T41" s="492">
        <f>S41*H41</f>
        <v>2.0999999999999999E-3</v>
      </c>
      <c r="AR41" s="493" t="s">
        <v>810</v>
      </c>
      <c r="AT41" s="493" t="s">
        <v>794</v>
      </c>
      <c r="AU41" s="493" t="s">
        <v>797</v>
      </c>
      <c r="AY41" s="16" t="s">
        <v>792</v>
      </c>
      <c r="BE41" s="494">
        <f>IF(N41="základní",J41,0)</f>
        <v>0</v>
      </c>
      <c r="BF41" s="494">
        <f>IF(N41="snížená",J41,0)</f>
        <v>0</v>
      </c>
      <c r="BG41" s="494">
        <f>IF(N41="zákl. přenesená",J41,0)</f>
        <v>0</v>
      </c>
      <c r="BH41" s="494">
        <f>IF(N41="sníž. přenesená",J41,0)</f>
        <v>0</v>
      </c>
      <c r="BI41" s="494">
        <f>IF(N41="nulová",J41,0)</f>
        <v>0</v>
      </c>
      <c r="BJ41" s="16" t="s">
        <v>790</v>
      </c>
      <c r="BK41" s="494">
        <f>ROUND(I41*H41,2)</f>
        <v>0</v>
      </c>
      <c r="BL41" s="16" t="s">
        <v>810</v>
      </c>
      <c r="BM41" s="493" t="s">
        <v>833</v>
      </c>
    </row>
    <row r="42" spans="2:65" s="454" customFormat="1" ht="16.5" customHeight="1">
      <c r="B42" s="486"/>
      <c r="C42" s="512">
        <v>10</v>
      </c>
      <c r="D42" s="512" t="s">
        <v>809</v>
      </c>
      <c r="E42" s="513" t="s">
        <v>834</v>
      </c>
      <c r="F42" s="514" t="s">
        <v>835</v>
      </c>
      <c r="G42" s="515" t="s">
        <v>41</v>
      </c>
      <c r="H42" s="516">
        <v>73.5</v>
      </c>
      <c r="I42" s="517">
        <v>0</v>
      </c>
      <c r="J42" s="517">
        <f>ROUND(I42*H42,2)</f>
        <v>0</v>
      </c>
      <c r="K42" s="514"/>
      <c r="L42" s="518"/>
      <c r="M42" s="519" t="s">
        <v>43</v>
      </c>
      <c r="N42" s="520" t="s">
        <v>795</v>
      </c>
      <c r="O42" s="491">
        <v>0</v>
      </c>
      <c r="P42" s="491">
        <f>O42*H42</f>
        <v>0</v>
      </c>
      <c r="Q42" s="491">
        <v>2.5000000000000001E-4</v>
      </c>
      <c r="R42" s="491">
        <f>Q42*H42</f>
        <v>1.8374999999999999E-2</v>
      </c>
      <c r="S42" s="491">
        <v>0</v>
      </c>
      <c r="T42" s="492">
        <f>S42*H42</f>
        <v>0</v>
      </c>
      <c r="AR42" s="493" t="s">
        <v>819</v>
      </c>
      <c r="AT42" s="493" t="s">
        <v>809</v>
      </c>
      <c r="AU42" s="493" t="s">
        <v>797</v>
      </c>
      <c r="AY42" s="16" t="s">
        <v>792</v>
      </c>
      <c r="BE42" s="494">
        <f>IF(N42="základní",J42,0)</f>
        <v>0</v>
      </c>
      <c r="BF42" s="494">
        <f>IF(N42="snížená",J42,0)</f>
        <v>0</v>
      </c>
      <c r="BG42" s="494">
        <f>IF(N42="zákl. přenesená",J42,0)</f>
        <v>0</v>
      </c>
      <c r="BH42" s="494">
        <f>IF(N42="sníž. přenesená",J42,0)</f>
        <v>0</v>
      </c>
      <c r="BI42" s="494">
        <f>IF(N42="nulová",J42,0)</f>
        <v>0</v>
      </c>
      <c r="BJ42" s="16" t="s">
        <v>790</v>
      </c>
      <c r="BK42" s="494">
        <f>ROUND(I42*H42,2)</f>
        <v>0</v>
      </c>
      <c r="BL42" s="16" t="s">
        <v>810</v>
      </c>
      <c r="BM42" s="493" t="s">
        <v>836</v>
      </c>
    </row>
    <row r="43" spans="2:65" s="503" customFormat="1" ht="11.25">
      <c r="B43" s="502"/>
      <c r="D43" s="497" t="s">
        <v>798</v>
      </c>
      <c r="F43" s="505" t="s">
        <v>881</v>
      </c>
      <c r="H43" s="506">
        <v>73.5</v>
      </c>
      <c r="L43" s="502"/>
      <c r="M43" s="507"/>
      <c r="T43" s="508"/>
      <c r="AT43" s="504" t="s">
        <v>798</v>
      </c>
      <c r="AU43" s="504" t="s">
        <v>797</v>
      </c>
      <c r="AV43" s="503" t="s">
        <v>797</v>
      </c>
      <c r="AW43" s="503" t="s">
        <v>814</v>
      </c>
      <c r="AX43" s="503" t="s">
        <v>790</v>
      </c>
      <c r="AY43" s="504" t="s">
        <v>792</v>
      </c>
    </row>
    <row r="44" spans="2:65" s="454" customFormat="1" ht="38.25" customHeight="1">
      <c r="B44" s="486"/>
      <c r="C44" s="415">
        <v>11</v>
      </c>
      <c r="D44" s="415" t="s">
        <v>794</v>
      </c>
      <c r="E44" s="416" t="s">
        <v>879</v>
      </c>
      <c r="F44" s="487" t="s">
        <v>880</v>
      </c>
      <c r="G44" s="418" t="s">
        <v>41</v>
      </c>
      <c r="H44" s="419">
        <v>35.786000000000001</v>
      </c>
      <c r="I44" s="488">
        <v>0</v>
      </c>
      <c r="J44" s="488">
        <f>ROUND(I44*H44,2)</f>
        <v>0</v>
      </c>
      <c r="K44" s="487"/>
      <c r="L44" s="453"/>
      <c r="M44" s="489" t="s">
        <v>43</v>
      </c>
      <c r="N44" s="490" t="s">
        <v>795</v>
      </c>
      <c r="O44" s="491">
        <v>3.3000000000000002E-2</v>
      </c>
      <c r="P44" s="491">
        <f>O44*H44</f>
        <v>1.180938</v>
      </c>
      <c r="Q44" s="491">
        <v>2.1000000000000001E-4</v>
      </c>
      <c r="R44" s="491">
        <f>Q44*H44</f>
        <v>7.5150600000000005E-3</v>
      </c>
      <c r="S44" s="491">
        <v>0</v>
      </c>
      <c r="T44" s="492">
        <f>S44*H44</f>
        <v>0</v>
      </c>
      <c r="AR44" s="493" t="s">
        <v>810</v>
      </c>
      <c r="AT44" s="493" t="s">
        <v>794</v>
      </c>
      <c r="AU44" s="493" t="s">
        <v>797</v>
      </c>
      <c r="AY44" s="16" t="s">
        <v>792</v>
      </c>
      <c r="BE44" s="494">
        <f>IF(N44="základní",J44,0)</f>
        <v>0</v>
      </c>
      <c r="BF44" s="494">
        <f>IF(N44="snížená",J44,0)</f>
        <v>0</v>
      </c>
      <c r="BG44" s="494">
        <f>IF(N44="zákl. přenesená",J44,0)</f>
        <v>0</v>
      </c>
      <c r="BH44" s="494">
        <f>IF(N44="sníž. přenesená",J44,0)</f>
        <v>0</v>
      </c>
      <c r="BI44" s="494">
        <f>IF(N44="nulová",J44,0)</f>
        <v>0</v>
      </c>
      <c r="BJ44" s="16" t="s">
        <v>790</v>
      </c>
      <c r="BK44" s="494">
        <f>ROUND(I44*H44,2)</f>
        <v>0</v>
      </c>
      <c r="BL44" s="16" t="s">
        <v>810</v>
      </c>
      <c r="BM44" s="493" t="s">
        <v>837</v>
      </c>
    </row>
    <row r="45" spans="2:65" s="475" customFormat="1" ht="25.9" customHeight="1">
      <c r="B45" s="474"/>
      <c r="D45" s="476" t="s">
        <v>786</v>
      </c>
      <c r="E45" s="477" t="s">
        <v>838</v>
      </c>
      <c r="F45" s="477" t="s">
        <v>779</v>
      </c>
      <c r="J45" s="478">
        <f>BK45</f>
        <v>0</v>
      </c>
      <c r="L45" s="474"/>
      <c r="M45" s="479"/>
      <c r="P45" s="480">
        <f>P46+P50+P52+P55</f>
        <v>0</v>
      </c>
      <c r="R45" s="480">
        <f>R46+R50+R52+R55</f>
        <v>0</v>
      </c>
      <c r="T45" s="481">
        <f>T46+T50+T52+T55</f>
        <v>0</v>
      </c>
      <c r="AR45" s="476" t="s">
        <v>803</v>
      </c>
      <c r="AT45" s="482" t="s">
        <v>786</v>
      </c>
      <c r="AU45" s="482" t="s">
        <v>791</v>
      </c>
      <c r="AY45" s="476" t="s">
        <v>792</v>
      </c>
      <c r="BK45" s="483">
        <f>BK46+BK50+BK52+BK55</f>
        <v>0</v>
      </c>
    </row>
    <row r="46" spans="2:65" s="475" customFormat="1" ht="22.9" customHeight="1">
      <c r="B46" s="474"/>
      <c r="D46" s="476" t="s">
        <v>786</v>
      </c>
      <c r="E46" s="484" t="s">
        <v>839</v>
      </c>
      <c r="F46" s="484" t="s">
        <v>840</v>
      </c>
      <c r="J46" s="485">
        <f>BK46</f>
        <v>0</v>
      </c>
      <c r="L46" s="474"/>
      <c r="M46" s="479"/>
      <c r="P46" s="480">
        <f>P47</f>
        <v>0</v>
      </c>
      <c r="R46" s="480">
        <f>R47</f>
        <v>0</v>
      </c>
      <c r="T46" s="481">
        <f>T47</f>
        <v>0</v>
      </c>
      <c r="AR46" s="476" t="s">
        <v>803</v>
      </c>
      <c r="AT46" s="482" t="s">
        <v>786</v>
      </c>
      <c r="AU46" s="482" t="s">
        <v>790</v>
      </c>
      <c r="AY46" s="476" t="s">
        <v>792</v>
      </c>
      <c r="BK46" s="483">
        <f>BK47+BK49+BK48</f>
        <v>0</v>
      </c>
    </row>
    <row r="47" spans="2:65" s="454" customFormat="1" ht="16.5" customHeight="1">
      <c r="B47" s="486"/>
      <c r="C47" s="415">
        <v>12</v>
      </c>
      <c r="D47" s="415" t="s">
        <v>794</v>
      </c>
      <c r="E47" s="416" t="s">
        <v>841</v>
      </c>
      <c r="F47" s="487" t="s">
        <v>778</v>
      </c>
      <c r="G47" s="418" t="s">
        <v>842</v>
      </c>
      <c r="H47" s="419">
        <v>1</v>
      </c>
      <c r="I47" s="488">
        <v>0</v>
      </c>
      <c r="J47" s="488">
        <f>ROUND(I47*H47,2)</f>
        <v>0</v>
      </c>
      <c r="K47" s="487"/>
      <c r="L47" s="453"/>
      <c r="M47" s="521" t="s">
        <v>43</v>
      </c>
      <c r="N47" s="522" t="s">
        <v>795</v>
      </c>
      <c r="O47" s="523">
        <v>0</v>
      </c>
      <c r="P47" s="523">
        <f>O47*H47</f>
        <v>0</v>
      </c>
      <c r="Q47" s="523">
        <v>0</v>
      </c>
      <c r="R47" s="523">
        <f>Q47*H47</f>
        <v>0</v>
      </c>
      <c r="S47" s="523">
        <v>0</v>
      </c>
      <c r="T47" s="524">
        <f>S47*H47</f>
        <v>0</v>
      </c>
      <c r="AR47" s="493" t="s">
        <v>843</v>
      </c>
      <c r="AT47" s="493" t="s">
        <v>794</v>
      </c>
      <c r="AU47" s="493" t="s">
        <v>797</v>
      </c>
      <c r="AY47" s="16" t="s">
        <v>792</v>
      </c>
      <c r="BE47" s="494">
        <f>IF(N47="základní",J47,0)</f>
        <v>0</v>
      </c>
      <c r="BF47" s="494">
        <f>IF(N47="snížená",J47,0)</f>
        <v>0</v>
      </c>
      <c r="BG47" s="494">
        <f>IF(N47="zákl. přenesená",J47,0)</f>
        <v>0</v>
      </c>
      <c r="BH47" s="494">
        <f>IF(N47="sníž. přenesená",J47,0)</f>
        <v>0</v>
      </c>
      <c r="BI47" s="494">
        <f>IF(N47="nulová",J47,0)</f>
        <v>0</v>
      </c>
      <c r="BJ47" s="16" t="s">
        <v>790</v>
      </c>
      <c r="BK47" s="494">
        <f>ROUND(I47*H47,2)</f>
        <v>0</v>
      </c>
      <c r="BL47" s="16" t="s">
        <v>843</v>
      </c>
      <c r="BM47" s="493" t="s">
        <v>844</v>
      </c>
    </row>
    <row r="48" spans="2:65" s="454" customFormat="1" ht="16.5" customHeight="1">
      <c r="B48" s="486"/>
      <c r="C48" s="415">
        <v>13</v>
      </c>
      <c r="D48" s="415" t="s">
        <v>794</v>
      </c>
      <c r="E48" s="416" t="s">
        <v>797</v>
      </c>
      <c r="F48" s="487" t="s">
        <v>878</v>
      </c>
      <c r="G48" s="418" t="s">
        <v>41</v>
      </c>
      <c r="H48" s="419">
        <v>1</v>
      </c>
      <c r="I48" s="488">
        <v>0</v>
      </c>
      <c r="J48" s="488">
        <f>ROUND(I48*H48,2)</f>
        <v>0</v>
      </c>
      <c r="K48" s="487"/>
      <c r="L48" s="453"/>
      <c r="M48" s="521" t="s">
        <v>43</v>
      </c>
      <c r="N48" s="522" t="s">
        <v>795</v>
      </c>
      <c r="O48" s="523">
        <v>0</v>
      </c>
      <c r="P48" s="523">
        <f>O48*H48</f>
        <v>0</v>
      </c>
      <c r="Q48" s="523">
        <v>0</v>
      </c>
      <c r="R48" s="523">
        <f>Q48*H48</f>
        <v>0</v>
      </c>
      <c r="S48" s="523">
        <v>0</v>
      </c>
      <c r="T48" s="524">
        <f>S48*H48</f>
        <v>0</v>
      </c>
      <c r="AR48" s="493" t="s">
        <v>843</v>
      </c>
      <c r="AT48" s="493" t="s">
        <v>794</v>
      </c>
      <c r="AU48" s="493" t="s">
        <v>797</v>
      </c>
      <c r="AY48" s="16" t="s">
        <v>792</v>
      </c>
      <c r="BE48" s="494">
        <f>IF(N48="základní",J48,0)</f>
        <v>0</v>
      </c>
      <c r="BF48" s="494">
        <f>IF(N48="snížená",J48,0)</f>
        <v>0</v>
      </c>
      <c r="BG48" s="494">
        <f>IF(N48="zákl. přenesená",J48,0)</f>
        <v>0</v>
      </c>
      <c r="BH48" s="494">
        <f>IF(N48="sníž. přenesená",J48,0)</f>
        <v>0</v>
      </c>
      <c r="BI48" s="494">
        <f>IF(N48="nulová",J48,0)</f>
        <v>0</v>
      </c>
      <c r="BJ48" s="16" t="s">
        <v>790</v>
      </c>
      <c r="BK48" s="494">
        <f>ROUND(I48*H48,2)</f>
        <v>0</v>
      </c>
      <c r="BL48" s="16" t="s">
        <v>843</v>
      </c>
      <c r="BM48" s="493" t="s">
        <v>844</v>
      </c>
    </row>
    <row r="49" spans="2:65" s="454" customFormat="1" ht="16.5" customHeight="1">
      <c r="B49" s="486"/>
      <c r="C49" s="415">
        <v>14</v>
      </c>
      <c r="D49" s="415" t="s">
        <v>794</v>
      </c>
      <c r="E49" s="527" t="s">
        <v>793</v>
      </c>
      <c r="F49" s="417" t="s">
        <v>862</v>
      </c>
      <c r="G49" s="418" t="s">
        <v>842</v>
      </c>
      <c r="H49" s="419">
        <v>1</v>
      </c>
      <c r="I49" s="488">
        <v>0</v>
      </c>
      <c r="J49" s="488">
        <f>ROUND(I49*H49,2)</f>
        <v>0</v>
      </c>
      <c r="K49" s="487"/>
      <c r="L49" s="453"/>
      <c r="M49" s="521" t="s">
        <v>43</v>
      </c>
      <c r="N49" s="522" t="s">
        <v>795</v>
      </c>
      <c r="O49" s="523">
        <v>0</v>
      </c>
      <c r="P49" s="523">
        <f>O49*H49</f>
        <v>0</v>
      </c>
      <c r="Q49" s="523">
        <v>0</v>
      </c>
      <c r="R49" s="523">
        <f>Q49*H49</f>
        <v>0</v>
      </c>
      <c r="S49" s="523">
        <v>0</v>
      </c>
      <c r="T49" s="524">
        <f>S49*H49</f>
        <v>0</v>
      </c>
      <c r="AR49" s="493" t="s">
        <v>843</v>
      </c>
      <c r="AT49" s="493" t="s">
        <v>794</v>
      </c>
      <c r="AU49" s="493" t="s">
        <v>797</v>
      </c>
      <c r="AY49" s="16" t="s">
        <v>792</v>
      </c>
      <c r="BE49" s="494">
        <f>IF(N49="základní",J49,0)</f>
        <v>0</v>
      </c>
      <c r="BF49" s="494">
        <f>IF(N49="snížená",J49,0)</f>
        <v>0</v>
      </c>
      <c r="BG49" s="494">
        <f>IF(N49="zákl. přenesená",J49,0)</f>
        <v>0</v>
      </c>
      <c r="BH49" s="494">
        <f>IF(N49="sníž. přenesená",J49,0)</f>
        <v>0</v>
      </c>
      <c r="BI49" s="494">
        <f>IF(N49="nulová",J49,0)</f>
        <v>0</v>
      </c>
      <c r="BJ49" s="16" t="s">
        <v>790</v>
      </c>
      <c r="BK49" s="494">
        <f>ROUND(I49*H49,2)</f>
        <v>0</v>
      </c>
      <c r="BL49" s="16" t="s">
        <v>843</v>
      </c>
      <c r="BM49" s="493" t="s">
        <v>844</v>
      </c>
    </row>
    <row r="50" spans="2:65" s="475" customFormat="1" ht="22.9" customHeight="1">
      <c r="B50" s="474"/>
      <c r="D50" s="476" t="s">
        <v>786</v>
      </c>
      <c r="E50" s="484" t="s">
        <v>845</v>
      </c>
      <c r="F50" s="484" t="s">
        <v>846</v>
      </c>
      <c r="J50" s="485">
        <f>BK50</f>
        <v>0</v>
      </c>
      <c r="L50" s="474"/>
      <c r="M50" s="479"/>
      <c r="P50" s="480">
        <f>P51</f>
        <v>0</v>
      </c>
      <c r="R50" s="480">
        <f>R51</f>
        <v>0</v>
      </c>
      <c r="T50" s="481">
        <f>T51</f>
        <v>0</v>
      </c>
      <c r="AR50" s="476" t="s">
        <v>803</v>
      </c>
      <c r="AT50" s="482" t="s">
        <v>786</v>
      </c>
      <c r="AU50" s="482" t="s">
        <v>790</v>
      </c>
      <c r="AY50" s="476" t="s">
        <v>792</v>
      </c>
      <c r="BK50" s="483">
        <f>BK51</f>
        <v>0</v>
      </c>
    </row>
    <row r="51" spans="2:65" s="454" customFormat="1" ht="16.5" customHeight="1">
      <c r="B51" s="486"/>
      <c r="C51" s="415">
        <v>15</v>
      </c>
      <c r="D51" s="415" t="s">
        <v>794</v>
      </c>
      <c r="E51" s="416" t="s">
        <v>847</v>
      </c>
      <c r="F51" s="487" t="s">
        <v>846</v>
      </c>
      <c r="G51" s="418" t="s">
        <v>842</v>
      </c>
      <c r="H51" s="419">
        <v>1</v>
      </c>
      <c r="I51" s="488">
        <v>0</v>
      </c>
      <c r="J51" s="488">
        <f>ROUND(I51*H51,2)</f>
        <v>0</v>
      </c>
      <c r="K51" s="487"/>
      <c r="L51" s="453"/>
      <c r="M51" s="489" t="s">
        <v>43</v>
      </c>
      <c r="N51" s="490" t="s">
        <v>795</v>
      </c>
      <c r="O51" s="491">
        <v>0</v>
      </c>
      <c r="P51" s="491">
        <f>O51*H51</f>
        <v>0</v>
      </c>
      <c r="Q51" s="491">
        <v>0</v>
      </c>
      <c r="R51" s="491">
        <f>Q51*H51</f>
        <v>0</v>
      </c>
      <c r="S51" s="491">
        <v>0</v>
      </c>
      <c r="T51" s="492">
        <f>S51*H51</f>
        <v>0</v>
      </c>
      <c r="AR51" s="493" t="s">
        <v>843</v>
      </c>
      <c r="AT51" s="493" t="s">
        <v>794</v>
      </c>
      <c r="AU51" s="493" t="s">
        <v>797</v>
      </c>
      <c r="AY51" s="16" t="s">
        <v>792</v>
      </c>
      <c r="BE51" s="494">
        <f>IF(N51="základní",J51,0)</f>
        <v>0</v>
      </c>
      <c r="BF51" s="494">
        <f>IF(N51="snížená",J51,0)</f>
        <v>0</v>
      </c>
      <c r="BG51" s="494">
        <f>IF(N51="zákl. přenesená",J51,0)</f>
        <v>0</v>
      </c>
      <c r="BH51" s="494">
        <f>IF(N51="sníž. přenesená",J51,0)</f>
        <v>0</v>
      </c>
      <c r="BI51" s="494">
        <f>IF(N51="nulová",J51,0)</f>
        <v>0</v>
      </c>
      <c r="BJ51" s="16" t="s">
        <v>790</v>
      </c>
      <c r="BK51" s="494">
        <f>ROUND(I51*H51,2)</f>
        <v>0</v>
      </c>
      <c r="BL51" s="16" t="s">
        <v>843</v>
      </c>
      <c r="BM51" s="493" t="s">
        <v>848</v>
      </c>
    </row>
    <row r="52" spans="2:65" s="475" customFormat="1" ht="22.9" customHeight="1">
      <c r="B52" s="474"/>
      <c r="D52" s="476" t="s">
        <v>786</v>
      </c>
      <c r="E52" s="484" t="s">
        <v>849</v>
      </c>
      <c r="F52" s="484" t="s">
        <v>850</v>
      </c>
      <c r="J52" s="485">
        <f>BK52</f>
        <v>0</v>
      </c>
      <c r="L52" s="474"/>
      <c r="M52" s="479"/>
      <c r="P52" s="480">
        <f>P53</f>
        <v>0</v>
      </c>
      <c r="R52" s="480">
        <f>R53</f>
        <v>0</v>
      </c>
      <c r="T52" s="481">
        <f>T53</f>
        <v>0</v>
      </c>
      <c r="AR52" s="476" t="s">
        <v>803</v>
      </c>
      <c r="AT52" s="482" t="s">
        <v>786</v>
      </c>
      <c r="AU52" s="482" t="s">
        <v>790</v>
      </c>
      <c r="AY52" s="476" t="s">
        <v>792</v>
      </c>
      <c r="BK52" s="483">
        <f>BK53</f>
        <v>0</v>
      </c>
    </row>
    <row r="53" spans="2:65" s="454" customFormat="1" ht="16.5" customHeight="1">
      <c r="B53" s="486"/>
      <c r="C53" s="415">
        <v>16</v>
      </c>
      <c r="D53" s="415" t="s">
        <v>794</v>
      </c>
      <c r="E53" s="416" t="s">
        <v>851</v>
      </c>
      <c r="F53" s="487" t="s">
        <v>850</v>
      </c>
      <c r="G53" s="418" t="s">
        <v>842</v>
      </c>
      <c r="H53" s="419">
        <v>1</v>
      </c>
      <c r="I53" s="488">
        <v>0</v>
      </c>
      <c r="J53" s="488">
        <f>ROUND(I53*H53,2)</f>
        <v>0</v>
      </c>
      <c r="K53" s="487"/>
      <c r="L53" s="453"/>
      <c r="M53" s="489" t="s">
        <v>43</v>
      </c>
      <c r="N53" s="490" t="s">
        <v>795</v>
      </c>
      <c r="O53" s="491">
        <v>0</v>
      </c>
      <c r="P53" s="491">
        <f>O53*H53</f>
        <v>0</v>
      </c>
      <c r="Q53" s="491">
        <v>0</v>
      </c>
      <c r="R53" s="491">
        <f>Q53*H53</f>
        <v>0</v>
      </c>
      <c r="S53" s="491">
        <v>0</v>
      </c>
      <c r="T53" s="492">
        <f>S53*H53</f>
        <v>0</v>
      </c>
      <c r="AR53" s="493" t="s">
        <v>843</v>
      </c>
      <c r="AT53" s="493" t="s">
        <v>794</v>
      </c>
      <c r="AU53" s="493" t="s">
        <v>797</v>
      </c>
      <c r="AY53" s="16" t="s">
        <v>792</v>
      </c>
      <c r="BE53" s="494">
        <f>IF(N53="základní",J53,0)</f>
        <v>0</v>
      </c>
      <c r="BF53" s="494">
        <f>IF(N53="snížená",J53,0)</f>
        <v>0</v>
      </c>
      <c r="BG53" s="494">
        <f>IF(N53="zákl. přenesená",J53,0)</f>
        <v>0</v>
      </c>
      <c r="BH53" s="494">
        <f>IF(N53="sníž. přenesená",J53,0)</f>
        <v>0</v>
      </c>
      <c r="BI53" s="494">
        <f>IF(N53="nulová",J53,0)</f>
        <v>0</v>
      </c>
      <c r="BJ53" s="16" t="s">
        <v>790</v>
      </c>
      <c r="BK53" s="494">
        <f>ROUND(I53*H53,2)</f>
        <v>0</v>
      </c>
      <c r="BL53" s="16" t="s">
        <v>843</v>
      </c>
      <c r="BM53" s="493" t="s">
        <v>852</v>
      </c>
    </row>
    <row r="54" spans="2:65" s="496" customFormat="1" ht="33.75">
      <c r="B54" s="495"/>
      <c r="D54" s="497" t="s">
        <v>798</v>
      </c>
      <c r="E54" s="498" t="s">
        <v>43</v>
      </c>
      <c r="F54" s="499" t="s">
        <v>857</v>
      </c>
      <c r="H54" s="498" t="s">
        <v>43</v>
      </c>
      <c r="L54" s="495"/>
      <c r="M54" s="500"/>
      <c r="T54" s="501"/>
      <c r="AT54" s="498" t="s">
        <v>798</v>
      </c>
      <c r="AU54" s="498" t="s">
        <v>797</v>
      </c>
      <c r="AV54" s="496" t="s">
        <v>790</v>
      </c>
      <c r="AW54" s="496" t="s">
        <v>799</v>
      </c>
      <c r="AX54" s="496" t="s">
        <v>791</v>
      </c>
      <c r="AY54" s="498" t="s">
        <v>792</v>
      </c>
    </row>
    <row r="55" spans="2:65" s="475" customFormat="1" ht="22.9" customHeight="1">
      <c r="B55" s="474"/>
      <c r="D55" s="476" t="s">
        <v>786</v>
      </c>
      <c r="E55" s="484" t="s">
        <v>853</v>
      </c>
      <c r="F55" s="484" t="s">
        <v>854</v>
      </c>
      <c r="J55" s="485">
        <f>BK55</f>
        <v>0</v>
      </c>
      <c r="L55" s="474"/>
      <c r="M55" s="479"/>
      <c r="P55" s="480">
        <f>P56</f>
        <v>0</v>
      </c>
      <c r="R55" s="480">
        <f>R56</f>
        <v>0</v>
      </c>
      <c r="T55" s="481">
        <f>T56</f>
        <v>0</v>
      </c>
      <c r="AR55" s="476" t="s">
        <v>803</v>
      </c>
      <c r="AT55" s="482" t="s">
        <v>786</v>
      </c>
      <c r="AU55" s="482" t="s">
        <v>790</v>
      </c>
      <c r="AY55" s="476" t="s">
        <v>792</v>
      </c>
      <c r="BK55" s="483">
        <f>BK56</f>
        <v>0</v>
      </c>
    </row>
    <row r="56" spans="2:65" s="454" customFormat="1" ht="16.5" customHeight="1">
      <c r="B56" s="486"/>
      <c r="C56" s="415">
        <v>17</v>
      </c>
      <c r="D56" s="415" t="s">
        <v>794</v>
      </c>
      <c r="E56" s="416" t="s">
        <v>855</v>
      </c>
      <c r="F56" s="487" t="s">
        <v>854</v>
      </c>
      <c r="G56" s="418" t="s">
        <v>842</v>
      </c>
      <c r="H56" s="419">
        <v>1</v>
      </c>
      <c r="I56" s="488">
        <v>0</v>
      </c>
      <c r="J56" s="488">
        <f>ROUND(I56*H56,2)</f>
        <v>0</v>
      </c>
      <c r="K56" s="487"/>
      <c r="L56" s="453"/>
      <c r="M56" s="521" t="s">
        <v>43</v>
      </c>
      <c r="N56" s="522" t="s">
        <v>795</v>
      </c>
      <c r="O56" s="523">
        <v>0</v>
      </c>
      <c r="P56" s="523">
        <f>O56*H56</f>
        <v>0</v>
      </c>
      <c r="Q56" s="523">
        <v>0</v>
      </c>
      <c r="R56" s="523">
        <f>Q56*H56</f>
        <v>0</v>
      </c>
      <c r="S56" s="523">
        <v>0</v>
      </c>
      <c r="T56" s="524">
        <f>S56*H56</f>
        <v>0</v>
      </c>
      <c r="AR56" s="493" t="s">
        <v>843</v>
      </c>
      <c r="AT56" s="493" t="s">
        <v>794</v>
      </c>
      <c r="AU56" s="493" t="s">
        <v>797</v>
      </c>
      <c r="AY56" s="16" t="s">
        <v>792</v>
      </c>
      <c r="BE56" s="494">
        <f>IF(N56="základní",J56,0)</f>
        <v>0</v>
      </c>
      <c r="BF56" s="494">
        <f>IF(N56="snížená",J56,0)</f>
        <v>0</v>
      </c>
      <c r="BG56" s="494">
        <f>IF(N56="zákl. přenesená",J56,0)</f>
        <v>0</v>
      </c>
      <c r="BH56" s="494">
        <f>IF(N56="sníž. přenesená",J56,0)</f>
        <v>0</v>
      </c>
      <c r="BI56" s="494">
        <f>IF(N56="nulová",J56,0)</f>
        <v>0</v>
      </c>
      <c r="BJ56" s="16" t="s">
        <v>790</v>
      </c>
      <c r="BK56" s="494">
        <f>ROUND(I56*H56,2)</f>
        <v>0</v>
      </c>
      <c r="BL56" s="16" t="s">
        <v>843</v>
      </c>
      <c r="BM56" s="493" t="s">
        <v>844</v>
      </c>
    </row>
    <row r="57" spans="2:65" s="496" customFormat="1" ht="22.5">
      <c r="B57" s="495"/>
      <c r="D57" s="497" t="s">
        <v>798</v>
      </c>
      <c r="E57" s="498" t="s">
        <v>43</v>
      </c>
      <c r="F57" s="499" t="s">
        <v>858</v>
      </c>
      <c r="H57" s="498" t="s">
        <v>43</v>
      </c>
      <c r="L57" s="495"/>
      <c r="M57" s="500"/>
      <c r="T57" s="501"/>
      <c r="AT57" s="498" t="s">
        <v>798</v>
      </c>
      <c r="AU57" s="498" t="s">
        <v>797</v>
      </c>
      <c r="AV57" s="496" t="s">
        <v>790</v>
      </c>
      <c r="AW57" s="496" t="s">
        <v>799</v>
      </c>
      <c r="AX57" s="496" t="s">
        <v>791</v>
      </c>
      <c r="AY57" s="498" t="s">
        <v>792</v>
      </c>
    </row>
    <row r="58" spans="2:65" s="454" customFormat="1" ht="6.95" customHeight="1">
      <c r="B58" s="456"/>
      <c r="C58" s="457"/>
      <c r="D58" s="457"/>
      <c r="E58" s="457"/>
      <c r="F58" s="457"/>
      <c r="G58" s="457"/>
      <c r="H58" s="457"/>
      <c r="I58" s="457"/>
      <c r="J58" s="457"/>
      <c r="K58" s="457"/>
      <c r="L58" s="453"/>
    </row>
  </sheetData>
  <mergeCells count="4">
    <mergeCell ref="E7:H8"/>
    <mergeCell ref="E12:H12"/>
    <mergeCell ref="E17:F17"/>
    <mergeCell ref="E18:F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575" t="s">
        <v>6</v>
      </c>
      <c r="B1" s="575"/>
      <c r="C1" s="576"/>
      <c r="D1" s="575"/>
      <c r="E1" s="575"/>
      <c r="F1" s="575"/>
      <c r="G1" s="575"/>
    </row>
    <row r="2" spans="1:7" ht="24.95" customHeight="1">
      <c r="A2" s="56" t="s">
        <v>26</v>
      </c>
      <c r="B2" s="55"/>
      <c r="C2" s="577"/>
      <c r="D2" s="577"/>
      <c r="E2" s="577"/>
      <c r="F2" s="577"/>
      <c r="G2" s="578"/>
    </row>
    <row r="3" spans="1:7" ht="24.95" hidden="1" customHeight="1">
      <c r="A3" s="56" t="s">
        <v>7</v>
      </c>
      <c r="B3" s="55"/>
      <c r="C3" s="577"/>
      <c r="D3" s="577"/>
      <c r="E3" s="577"/>
      <c r="F3" s="577"/>
      <c r="G3" s="578"/>
    </row>
    <row r="4" spans="1:7" ht="24.95" hidden="1" customHeight="1">
      <c r="A4" s="56" t="s">
        <v>8</v>
      </c>
      <c r="B4" s="55"/>
      <c r="C4" s="577"/>
      <c r="D4" s="577"/>
      <c r="E4" s="577"/>
      <c r="F4" s="577"/>
      <c r="G4" s="578"/>
    </row>
    <row r="5" spans="1:7" hidden="1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22</vt:i4>
      </vt:variant>
    </vt:vector>
  </HeadingPairs>
  <TitlesOfParts>
    <vt:vector size="31" baseType="lpstr">
      <vt:lpstr>Stavba Celkem</vt:lpstr>
      <vt:lpstr>NN 1E</vt:lpstr>
      <vt:lpstr>SLP 1E</vt:lpstr>
      <vt:lpstr>VZT 1E</vt:lpstr>
      <vt:lpstr>GHZ 1E</vt:lpstr>
      <vt:lpstr>NN 2E</vt:lpstr>
      <vt:lpstr>VZT 2E</vt:lpstr>
      <vt:lpstr>ARS 1E+2E</vt:lpstr>
      <vt:lpstr>VzorPolozky</vt:lpstr>
      <vt:lpstr>'SLP 1E'!afterdetail_rozpocty_rkap</vt:lpstr>
      <vt:lpstr>'SLP 1E'!beforeafterdetail_rozpocty_rozpocty.Poznamka2.1</vt:lpstr>
      <vt:lpstr>'SLP 1E'!body_lua_dph</vt:lpstr>
      <vt:lpstr>'SLP 1E'!body_lua_rekap</vt:lpstr>
      <vt:lpstr>'SLP 1E'!body_rozpocty_rkap</vt:lpstr>
      <vt:lpstr>'SLP 1E'!body_rozpocty_rozpocty.Poznamka2</vt:lpstr>
      <vt:lpstr>'SLP 1E'!body_rozpocty_rpolozky</vt:lpstr>
      <vt:lpstr>'SLP 1E'!body_rozpocty_rpolozky.Poznamka2</vt:lpstr>
      <vt:lpstr>'SLP 1E'!body_rozpocty_seznam</vt:lpstr>
      <vt:lpstr>'NN 1E'!Názvy_tisku</vt:lpstr>
      <vt:lpstr>'NN 2E'!Názvy_tisku</vt:lpstr>
      <vt:lpstr>'VZT 1E'!Názvy_tisku</vt:lpstr>
      <vt:lpstr>'VZT 2E'!Názvy_tisku</vt:lpstr>
      <vt:lpstr>'GHZ 1E'!Oblast_tisku</vt:lpstr>
      <vt:lpstr>'VZT 2E'!Oblast_tisku</vt:lpstr>
      <vt:lpstr>'SLP 1E'!start_poz</vt:lpstr>
      <vt:lpstr>'SLP 1E'!sum_lua_hlavy</vt:lpstr>
      <vt:lpstr>'SLP 1E'!sum_rozpocty_rkap</vt:lpstr>
      <vt:lpstr>'SLP 1E'!sum_rozpocty_suma</vt:lpstr>
      <vt:lpstr>'SLP 1E'!top_lua_hlavy</vt:lpstr>
      <vt:lpstr>'SLP 1E'!top_rozpocty_rkap</vt:lpstr>
      <vt:lpstr>'SLP 1E'!top_rozpocty_seznam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Kunt Martin</cp:lastModifiedBy>
  <cp:lastPrinted>2022-07-11T05:40:06Z</cp:lastPrinted>
  <dcterms:created xsi:type="dcterms:W3CDTF">2009-04-08T07:15:50Z</dcterms:created>
  <dcterms:modified xsi:type="dcterms:W3CDTF">2025-02-04T19:49:45Z</dcterms:modified>
</cp:coreProperties>
</file>