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32602919\Desktop\"/>
    </mc:Choice>
  </mc:AlternateContent>
  <xr:revisionPtr revIDLastSave="0" documentId="13_ncr:1_{322BD49A-B2B8-411A-B969-54268E4A11F4}" xr6:coauthVersionLast="47" xr6:coauthVersionMax="47" xr10:uidLastSave="{00000000-0000-0000-0000-000000000000}"/>
  <bookViews>
    <workbookView xWindow="30450" yWindow="-6345" windowWidth="24780" windowHeight="12360" activeTab="2" xr2:uid="{00000000-000D-0000-FFFF-FFFF00000000}"/>
  </bookViews>
  <sheets>
    <sheet name="Rekapitulace stavby" sheetId="1" r:id="rId1"/>
    <sheet name="A00 - Stavební část" sheetId="2" r:id="rId2"/>
    <sheet name="S00 - FVE" sheetId="3" r:id="rId3"/>
    <sheet name="VRN - Vedlejší a ostatní ..." sheetId="4" r:id="rId4"/>
  </sheets>
  <definedNames>
    <definedName name="_xlnm._FilterDatabase" localSheetId="1" hidden="1">'A00 - Stavební část'!$C$131:$K$175</definedName>
    <definedName name="_xlnm._FilterDatabase" localSheetId="2" hidden="1">'S00 - FVE'!$C$131:$K$185</definedName>
    <definedName name="_xlnm._FilterDatabase" localSheetId="3" hidden="1">'VRN - Vedlejší a ostatní ...'!$C$125:$K$129</definedName>
    <definedName name="_xlnm.Print_Titles" localSheetId="1">'A00 - Stavební část'!$131:$131</definedName>
    <definedName name="_xlnm.Print_Titles" localSheetId="0">'Rekapitulace stavby'!$92:$92</definedName>
    <definedName name="_xlnm.Print_Titles" localSheetId="2">'S00 - FVE'!$131:$131</definedName>
    <definedName name="_xlnm.Print_Titles" localSheetId="3">'VRN - Vedlejší a ostatní ...'!$125:$125</definedName>
    <definedName name="_xlnm.Print_Area" localSheetId="1">'A00 - Stavební část'!$C$115:$J$175</definedName>
    <definedName name="_xlnm.Print_Area" localSheetId="0">'Rekapitulace stavby'!$D$4:$AO$76,'Rekapitulace stavby'!$C$82:$AQ$100</definedName>
    <definedName name="_xlnm.Print_Area" localSheetId="2">'S00 - FVE'!$C$115:$J$185</definedName>
    <definedName name="_xlnm.Print_Area" localSheetId="3">'VRN - Vedlejší a ostatní ...'!$C$109:$J$129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4" l="1"/>
  <c r="J40" i="4"/>
  <c r="AY99" i="1" s="1"/>
  <c r="J39" i="4"/>
  <c r="AX99" i="1"/>
  <c r="BI129" i="4"/>
  <c r="BH129" i="4"/>
  <c r="BG129" i="4"/>
  <c r="BF129" i="4"/>
  <c r="T129" i="4"/>
  <c r="T128" i="4" s="1"/>
  <c r="T127" i="4" s="1"/>
  <c r="T126" i="4" s="1"/>
  <c r="R129" i="4"/>
  <c r="R128" i="4"/>
  <c r="R127" i="4" s="1"/>
  <c r="R126" i="4" s="1"/>
  <c r="P129" i="4"/>
  <c r="P128" i="4" s="1"/>
  <c r="P127" i="4" s="1"/>
  <c r="P126" i="4" s="1"/>
  <c r="AU99" i="1" s="1"/>
  <c r="J123" i="4"/>
  <c r="J122" i="4"/>
  <c r="F122" i="4"/>
  <c r="F120" i="4"/>
  <c r="E118" i="4"/>
  <c r="J96" i="4"/>
  <c r="J95" i="4"/>
  <c r="F95" i="4"/>
  <c r="F93" i="4"/>
  <c r="E91" i="4"/>
  <c r="J22" i="4"/>
  <c r="E22" i="4"/>
  <c r="F123" i="4" s="1"/>
  <c r="J21" i="4"/>
  <c r="J16" i="4"/>
  <c r="J93" i="4" s="1"/>
  <c r="E7" i="4"/>
  <c r="E112" i="4" s="1"/>
  <c r="J41" i="3"/>
  <c r="J40" i="3"/>
  <c r="AY98" i="1" s="1"/>
  <c r="J39" i="3"/>
  <c r="AX98" i="1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T155" i="3" s="1"/>
  <c r="R156" i="3"/>
  <c r="R155" i="3"/>
  <c r="P156" i="3"/>
  <c r="P155" i="3" s="1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J129" i="3"/>
  <c r="J128" i="3"/>
  <c r="F128" i="3"/>
  <c r="F126" i="3"/>
  <c r="E124" i="3"/>
  <c r="J96" i="3"/>
  <c r="J95" i="3"/>
  <c r="F95" i="3"/>
  <c r="F93" i="3"/>
  <c r="E91" i="3"/>
  <c r="J22" i="3"/>
  <c r="E22" i="3"/>
  <c r="F129" i="3" s="1"/>
  <c r="J21" i="3"/>
  <c r="J16" i="3"/>
  <c r="J126" i="3" s="1"/>
  <c r="E7" i="3"/>
  <c r="E85" i="3"/>
  <c r="J41" i="2"/>
  <c r="J40" i="2"/>
  <c r="AY97" i="1" s="1"/>
  <c r="J39" i="2"/>
  <c r="AX97" i="1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T134" i="2" s="1"/>
  <c r="R135" i="2"/>
  <c r="R134" i="2" s="1"/>
  <c r="P135" i="2"/>
  <c r="P134" i="2" s="1"/>
  <c r="J129" i="2"/>
  <c r="J128" i="2"/>
  <c r="F128" i="2"/>
  <c r="F126" i="2"/>
  <c r="E124" i="2"/>
  <c r="J96" i="2"/>
  <c r="J95" i="2"/>
  <c r="F95" i="2"/>
  <c r="F93" i="2"/>
  <c r="E91" i="2"/>
  <c r="J22" i="2"/>
  <c r="E22" i="2"/>
  <c r="F129" i="2"/>
  <c r="J21" i="2"/>
  <c r="J16" i="2"/>
  <c r="J126" i="2" s="1"/>
  <c r="E7" i="2"/>
  <c r="E118" i="2" s="1"/>
  <c r="L90" i="1"/>
  <c r="AM90" i="1"/>
  <c r="AM89" i="1"/>
  <c r="L89" i="1"/>
  <c r="AM87" i="1"/>
  <c r="L87" i="1"/>
  <c r="L85" i="1"/>
  <c r="L84" i="1"/>
  <c r="BK175" i="2"/>
  <c r="J174" i="2"/>
  <c r="BK172" i="2"/>
  <c r="J171" i="2"/>
  <c r="BK168" i="2"/>
  <c r="BK167" i="2"/>
  <c r="J166" i="2"/>
  <c r="BK164" i="2"/>
  <c r="J163" i="2"/>
  <c r="BK160" i="2"/>
  <c r="J158" i="2"/>
  <c r="BK155" i="2"/>
  <c r="BK150" i="2"/>
  <c r="BK147" i="2"/>
  <c r="J145" i="2"/>
  <c r="BK141" i="2"/>
  <c r="BK138" i="2"/>
  <c r="J135" i="2"/>
  <c r="BK184" i="3"/>
  <c r="BK180" i="3"/>
  <c r="J166" i="3"/>
  <c r="BK158" i="3"/>
  <c r="BK182" i="3"/>
  <c r="BK171" i="3"/>
  <c r="J159" i="3"/>
  <c r="BK149" i="3"/>
  <c r="BK146" i="3"/>
  <c r="BK169" i="3"/>
  <c r="J149" i="3"/>
  <c r="BK183" i="3"/>
  <c r="BK156" i="3"/>
  <c r="J169" i="3"/>
  <c r="BK147" i="3"/>
  <c r="F39" i="2"/>
  <c r="J160" i="2"/>
  <c r="J157" i="2"/>
  <c r="J155" i="2"/>
  <c r="J150" i="2"/>
  <c r="BK144" i="2"/>
  <c r="J141" i="2"/>
  <c r="J138" i="2"/>
  <c r="J38" i="2"/>
  <c r="J152" i="3"/>
  <c r="J185" i="3"/>
  <c r="BK172" i="3"/>
  <c r="BK160" i="3"/>
  <c r="J143" i="3"/>
  <c r="BK139" i="3"/>
  <c r="BK134" i="3"/>
  <c r="J183" i="3"/>
  <c r="BK175" i="3"/>
  <c r="BK161" i="3"/>
  <c r="BK144" i="3"/>
  <c r="BK176" i="3"/>
  <c r="J154" i="3"/>
  <c r="BK137" i="3"/>
  <c r="J171" i="3"/>
  <c r="J142" i="3"/>
  <c r="J163" i="3"/>
  <c r="J139" i="3"/>
  <c r="BK129" i="4"/>
  <c r="J175" i="2"/>
  <c r="BK173" i="2"/>
  <c r="J172" i="2"/>
  <c r="BK170" i="2"/>
  <c r="J168" i="2"/>
  <c r="BK166" i="2"/>
  <c r="BK165" i="2"/>
  <c r="J164" i="2"/>
  <c r="BK162" i="2"/>
  <c r="BK158" i="2"/>
  <c r="J156" i="2"/>
  <c r="J153" i="2"/>
  <c r="J147" i="2"/>
  <c r="BK143" i="2"/>
  <c r="J140" i="2"/>
  <c r="J137" i="2"/>
  <c r="BK185" i="3"/>
  <c r="J177" i="3"/>
  <c r="J164" i="3"/>
  <c r="BK150" i="3"/>
  <c r="J175" i="3"/>
  <c r="J167" i="3"/>
  <c r="BK154" i="3"/>
  <c r="J140" i="3"/>
  <c r="BK163" i="3"/>
  <c r="BK142" i="3"/>
  <c r="J178" i="3"/>
  <c r="J144" i="3"/>
  <c r="J170" i="3"/>
  <c r="J151" i="3"/>
  <c r="F38" i="4"/>
  <c r="BA99" i="1" s="1"/>
  <c r="BK174" i="2"/>
  <c r="J173" i="2"/>
  <c r="BK171" i="2"/>
  <c r="J170" i="2"/>
  <c r="J167" i="2"/>
  <c r="J165" i="2"/>
  <c r="BK163" i="2"/>
  <c r="BK161" i="2"/>
  <c r="J159" i="2"/>
  <c r="J154" i="2"/>
  <c r="BK149" i="2"/>
  <c r="J146" i="2"/>
  <c r="BK139" i="2"/>
  <c r="AS96" i="1"/>
  <c r="J160" i="3"/>
  <c r="BK143" i="3"/>
  <c r="BK174" i="3"/>
  <c r="J156" i="3"/>
  <c r="J147" i="3"/>
  <c r="BK170" i="3"/>
  <c r="BK151" i="3"/>
  <c r="BK179" i="3"/>
  <c r="J136" i="3"/>
  <c r="BK164" i="3"/>
  <c r="J135" i="3"/>
  <c r="F41" i="4"/>
  <c r="BD99" i="1" s="1"/>
  <c r="BK135" i="3"/>
  <c r="BK177" i="3"/>
  <c r="BK165" i="3"/>
  <c r="BK152" i="3"/>
  <c r="J184" i="3"/>
  <c r="J158" i="3"/>
  <c r="BK140" i="3"/>
  <c r="BK167" i="3"/>
  <c r="J179" i="3"/>
  <c r="BK153" i="3"/>
  <c r="J145" i="3"/>
  <c r="F39" i="4"/>
  <c r="BB99" i="1" s="1"/>
  <c r="F38" i="2"/>
  <c r="J162" i="2"/>
  <c r="BK159" i="2"/>
  <c r="BK156" i="2"/>
  <c r="BK153" i="2"/>
  <c r="BK146" i="2"/>
  <c r="J144" i="2"/>
  <c r="BK140" i="2"/>
  <c r="BK137" i="2"/>
  <c r="J182" i="3"/>
  <c r="J174" i="3"/>
  <c r="BK162" i="3"/>
  <c r="BK148" i="3"/>
  <c r="BK178" i="3"/>
  <c r="J165" i="3"/>
  <c r="J153" i="3"/>
  <c r="BK136" i="3"/>
  <c r="BK159" i="3"/>
  <c r="J134" i="3"/>
  <c r="J150" i="3"/>
  <c r="J172" i="3"/>
  <c r="J161" i="3"/>
  <c r="J129" i="4"/>
  <c r="F41" i="2"/>
  <c r="J161" i="2"/>
  <c r="BK157" i="2"/>
  <c r="BK154" i="2"/>
  <c r="J149" i="2"/>
  <c r="BK145" i="2"/>
  <c r="J143" i="2"/>
  <c r="J139" i="2"/>
  <c r="BK135" i="2"/>
  <c r="F40" i="2"/>
  <c r="BK145" i="3"/>
  <c r="J137" i="3"/>
  <c r="J162" i="3"/>
  <c r="J146" i="3"/>
  <c r="J176" i="3"/>
  <c r="J180" i="3"/>
  <c r="BK166" i="3"/>
  <c r="J148" i="3"/>
  <c r="F40" i="4"/>
  <c r="BC99" i="1" s="1"/>
  <c r="BK142" i="2" l="1"/>
  <c r="J142" i="2"/>
  <c r="J104" i="2" s="1"/>
  <c r="T142" i="2"/>
  <c r="P148" i="2"/>
  <c r="BK169" i="2"/>
  <c r="J169" i="2" s="1"/>
  <c r="J108" i="2" s="1"/>
  <c r="T133" i="3"/>
  <c r="P136" i="2"/>
  <c r="P133" i="2" s="1"/>
  <c r="R152" i="2"/>
  <c r="R133" i="3"/>
  <c r="P142" i="2"/>
  <c r="BK148" i="2"/>
  <c r="J148" i="2"/>
  <c r="J105" i="2" s="1"/>
  <c r="T148" i="2"/>
  <c r="T169" i="2"/>
  <c r="BK133" i="3"/>
  <c r="J133" i="3"/>
  <c r="J101" i="3"/>
  <c r="P133" i="3"/>
  <c r="P138" i="3"/>
  <c r="R138" i="3"/>
  <c r="T138" i="3"/>
  <c r="BK157" i="3"/>
  <c r="J157" i="3"/>
  <c r="J105" i="3"/>
  <c r="P168" i="3"/>
  <c r="P173" i="3"/>
  <c r="R181" i="3"/>
  <c r="BK136" i="2"/>
  <c r="J136" i="2"/>
  <c r="J103" i="2" s="1"/>
  <c r="T152" i="2"/>
  <c r="T151" i="2"/>
  <c r="T136" i="2"/>
  <c r="T133" i="2" s="1"/>
  <c r="R142" i="2"/>
  <c r="R148" i="2"/>
  <c r="R169" i="2"/>
  <c r="BK141" i="3"/>
  <c r="J141" i="3"/>
  <c r="J103" i="3"/>
  <c r="R157" i="3"/>
  <c r="BK173" i="3"/>
  <c r="J173" i="3" s="1"/>
  <c r="J107" i="3" s="1"/>
  <c r="BK181" i="3"/>
  <c r="J181" i="3" s="1"/>
  <c r="J108" i="3" s="1"/>
  <c r="T141" i="3"/>
  <c r="T157" i="3"/>
  <c r="R168" i="3"/>
  <c r="T173" i="3"/>
  <c r="R136" i="2"/>
  <c r="R133" i="2"/>
  <c r="P152" i="2"/>
  <c r="BK138" i="3"/>
  <c r="J138" i="3"/>
  <c r="J102" i="3"/>
  <c r="P141" i="3"/>
  <c r="BK168" i="3"/>
  <c r="J168" i="3"/>
  <c r="J106" i="3"/>
  <c r="R173" i="3"/>
  <c r="P181" i="3"/>
  <c r="BK152" i="2"/>
  <c r="J152" i="2" s="1"/>
  <c r="J107" i="2" s="1"/>
  <c r="BK151" i="2"/>
  <c r="J151" i="2" s="1"/>
  <c r="J106" i="2" s="1"/>
  <c r="P169" i="2"/>
  <c r="R141" i="3"/>
  <c r="P157" i="3"/>
  <c r="T168" i="3"/>
  <c r="T181" i="3"/>
  <c r="BK155" i="3"/>
  <c r="J155" i="3" s="1"/>
  <c r="J104" i="3" s="1"/>
  <c r="BK134" i="2"/>
  <c r="J134" i="2"/>
  <c r="J102" i="2" s="1"/>
  <c r="BK128" i="4"/>
  <c r="J128" i="4"/>
  <c r="J102" i="4"/>
  <c r="J120" i="4"/>
  <c r="BE129" i="4"/>
  <c r="F96" i="4"/>
  <c r="E85" i="4"/>
  <c r="BE142" i="3"/>
  <c r="BE149" i="3"/>
  <c r="BE158" i="3"/>
  <c r="BE161" i="3"/>
  <c r="BE169" i="3"/>
  <c r="BE172" i="3"/>
  <c r="BE143" i="3"/>
  <c r="BE146" i="3"/>
  <c r="BE152" i="3"/>
  <c r="BE159" i="3"/>
  <c r="BE171" i="3"/>
  <c r="BE178" i="3"/>
  <c r="BE183" i="3"/>
  <c r="F96" i="3"/>
  <c r="BE137" i="3"/>
  <c r="BE139" i="3"/>
  <c r="BE140" i="3"/>
  <c r="BE148" i="3"/>
  <c r="BE154" i="3"/>
  <c r="BE144" i="3"/>
  <c r="BE145" i="3"/>
  <c r="BE150" i="3"/>
  <c r="BE156" i="3"/>
  <c r="BE165" i="3"/>
  <c r="BE166" i="3"/>
  <c r="BE167" i="3"/>
  <c r="BE175" i="3"/>
  <c r="BE182" i="3"/>
  <c r="E118" i="3"/>
  <c r="BE134" i="3"/>
  <c r="BE135" i="3"/>
  <c r="BE153" i="3"/>
  <c r="BE160" i="3"/>
  <c r="BE162" i="3"/>
  <c r="BE170" i="3"/>
  <c r="BE174" i="3"/>
  <c r="BE176" i="3"/>
  <c r="J93" i="3"/>
  <c r="BE147" i="3"/>
  <c r="BE151" i="3"/>
  <c r="BE163" i="3"/>
  <c r="BE164" i="3"/>
  <c r="BE177" i="3"/>
  <c r="BE180" i="3"/>
  <c r="BE184" i="3"/>
  <c r="BE185" i="3"/>
  <c r="BE136" i="3"/>
  <c r="BE179" i="3"/>
  <c r="BC97" i="1"/>
  <c r="AW97" i="1"/>
  <c r="E85" i="2"/>
  <c r="J93" i="2"/>
  <c r="F96" i="2"/>
  <c r="BE135" i="2"/>
  <c r="BE137" i="2"/>
  <c r="BE138" i="2"/>
  <c r="BE139" i="2"/>
  <c r="BE140" i="2"/>
  <c r="BE141" i="2"/>
  <c r="BE143" i="2"/>
  <c r="BE144" i="2"/>
  <c r="BE145" i="2"/>
  <c r="BE146" i="2"/>
  <c r="BE147" i="2"/>
  <c r="BE149" i="2"/>
  <c r="BE150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70" i="2"/>
  <c r="BE171" i="2"/>
  <c r="BE172" i="2"/>
  <c r="BE173" i="2"/>
  <c r="BE174" i="2"/>
  <c r="BE175" i="2"/>
  <c r="BB97" i="1"/>
  <c r="BA97" i="1"/>
  <c r="BD97" i="1"/>
  <c r="F41" i="3"/>
  <c r="BD98" i="1" s="1"/>
  <c r="BD96" i="1" s="1"/>
  <c r="BD95" i="1" s="1"/>
  <c r="BD94" i="1" s="1"/>
  <c r="W33" i="1" s="1"/>
  <c r="J38" i="3"/>
  <c r="AW98" i="1"/>
  <c r="F38" i="3"/>
  <c r="BA98" i="1" s="1"/>
  <c r="BA96" i="1" s="1"/>
  <c r="AW96" i="1" s="1"/>
  <c r="AS95" i="1"/>
  <c r="AS94" i="1" s="1"/>
  <c r="F40" i="3"/>
  <c r="BC98" i="1"/>
  <c r="BC96" i="1" s="1"/>
  <c r="AY96" i="1" s="1"/>
  <c r="J37" i="4"/>
  <c r="AV99" i="1"/>
  <c r="J38" i="4"/>
  <c r="AW99" i="1" s="1"/>
  <c r="F39" i="3"/>
  <c r="BB98" i="1"/>
  <c r="BB96" i="1"/>
  <c r="AX96" i="1" s="1"/>
  <c r="BK132" i="3" l="1"/>
  <c r="J132" i="3" s="1"/>
  <c r="J100" i="3" s="1"/>
  <c r="R151" i="2"/>
  <c r="R132" i="2"/>
  <c r="P151" i="2"/>
  <c r="P132" i="2" s="1"/>
  <c r="AU97" i="1" s="1"/>
  <c r="R132" i="3"/>
  <c r="T132" i="3"/>
  <c r="T132" i="2"/>
  <c r="P132" i="3"/>
  <c r="AU98" i="1"/>
  <c r="BK133" i="2"/>
  <c r="BK132" i="2" s="1"/>
  <c r="J132" i="2" s="1"/>
  <c r="J100" i="2" s="1"/>
  <c r="BK127" i="4"/>
  <c r="J127" i="4" s="1"/>
  <c r="J101" i="4" s="1"/>
  <c r="F37" i="3"/>
  <c r="AZ98" i="1"/>
  <c r="J34" i="3"/>
  <c r="AG98" i="1"/>
  <c r="BB95" i="1"/>
  <c r="AX95" i="1"/>
  <c r="F37" i="2"/>
  <c r="AZ97" i="1" s="1"/>
  <c r="F37" i="4"/>
  <c r="AZ99" i="1"/>
  <c r="BA95" i="1"/>
  <c r="AW95" i="1"/>
  <c r="J37" i="3"/>
  <c r="AV98" i="1"/>
  <c r="AT98" i="1"/>
  <c r="J37" i="2"/>
  <c r="AV97" i="1"/>
  <c r="AT97" i="1"/>
  <c r="AT99" i="1"/>
  <c r="BC95" i="1"/>
  <c r="AY95" i="1" s="1"/>
  <c r="J133" i="2" l="1"/>
  <c r="J101" i="2" s="1"/>
  <c r="BK126" i="4"/>
  <c r="J126" i="4"/>
  <c r="J100" i="4"/>
  <c r="AN98" i="1"/>
  <c r="J43" i="3"/>
  <c r="AU96" i="1"/>
  <c r="AU95" i="1" s="1"/>
  <c r="AU94" i="1" s="1"/>
  <c r="BA94" i="1"/>
  <c r="W30" i="1"/>
  <c r="J34" i="2"/>
  <c r="AG97" i="1" s="1"/>
  <c r="BB94" i="1"/>
  <c r="W31" i="1" s="1"/>
  <c r="AZ96" i="1"/>
  <c r="AV96" i="1" s="1"/>
  <c r="AT96" i="1" s="1"/>
  <c r="BC94" i="1"/>
  <c r="W32" i="1"/>
  <c r="J43" i="2" l="1"/>
  <c r="AN97" i="1"/>
  <c r="AZ95" i="1"/>
  <c r="AV95" i="1"/>
  <c r="AT95" i="1" s="1"/>
  <c r="J34" i="4"/>
  <c r="AG99" i="1" s="1"/>
  <c r="AX94" i="1"/>
  <c r="AW94" i="1"/>
  <c r="AK30" i="1"/>
  <c r="AY94" i="1"/>
  <c r="J43" i="4" l="1"/>
  <c r="AG96" i="1"/>
  <c r="AG95" i="1"/>
  <c r="AG94" i="1" s="1"/>
  <c r="AK26" i="1" s="1"/>
  <c r="AN99" i="1"/>
  <c r="AN96" i="1"/>
  <c r="AN95" i="1"/>
  <c r="AZ94" i="1"/>
  <c r="W29" i="1" s="1"/>
  <c r="AV94" i="1" l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<sst xmlns="http://schemas.openxmlformats.org/spreadsheetml/2006/main" count="1808" uniqueCount="472">
  <si>
    <t>Export Komplet</t>
  </si>
  <si>
    <t/>
  </si>
  <si>
    <t>2.0</t>
  </si>
  <si>
    <t>ZAMOK</t>
  </si>
  <si>
    <t>False</t>
  </si>
  <si>
    <t>{6feb5597-1526-429f-98ff-e8b2d6c572d4}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</si>
  <si>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</si>
  <si>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</si>
  <si>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</si>
  <si>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</si>
  <si>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</si>
  <si>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</si>
  <si>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</si>
  <si>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</si>
  <si>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</si>
  <si>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</si>
  <si>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</si>
  <si>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FVE</t>
  </si>
  <si>
    <t>KSO:</t>
  </si>
  <si>
    <t>CC-CZ:</t>
  </si>
  <si>
    <t>Místo:</t>
  </si>
  <si>
    <t xml:space="preserve"> </t>
  </si>
  <si>
    <t>Datum:</t>
  </si>
  <si>
    <t>17. 10. 2024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</si>
  <si>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</si>
  <si>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</si>
  <si>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</si>
  <si>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</si>
  <si>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</si>
  <si>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</si>
  <si>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</si>
  <si>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</si>
  <si>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</si>
  <si>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</si>
  <si>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</si>
  <si>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</si>
  <si>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</si>
  <si>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</si>
  <si>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</si>
  <si>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</si>
  <si>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</si>
  <si>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</si>
  <si>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</si>
  <si>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</si>
  <si>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</si>
  <si>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</si>
  <si>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</si>
  <si>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</si>
  <si>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</si>
  <si>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</si>
  <si>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</si>
  <si>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</si>
  <si>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</si>
  <si>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</si>
  <si>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</si>
  <si>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</si>
  <si>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</si>
  <si>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</si>
  <si>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</si>
  <si>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</si>
  <si>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</si>
  <si>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</si>
  <si>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</si>
  <si>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</si>
  <si>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</si>
  <si>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</si>
  <si>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</si>
  <si>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</si>
  <si>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</si>
  <si>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</si>
  <si>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</si>
  <si>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</si>
  <si>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</si>
  <si>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</si>
  <si>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</si>
  <si>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</si>
  <si>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</si>
  <si>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2024-028</t>
  </si>
  <si>
    <t>Rekonstrukce a přístavba areálu FSV UK v Jinonicích</t>
  </si>
  <si>
    <t>STA</t>
  </si>
  <si>
    <t>1</t>
  </si>
  <si>
    <t>{58bf8149-a2c5-4235-b574-14ef72534a50}</t>
  </si>
  <si>
    <t>2</t>
  </si>
  <si>
    <t>01</t>
  </si>
  <si>
    <t>Fotovoltaická elektrárna na střechách budov A a B</t>
  </si>
  <si>
    <t>Soupis</t>
  </si>
  <si>
    <t>{cd1cf38d-f5a8-436d-8c9e-c6628431923c}</t>
  </si>
  <si>
    <t>/</t>
  </si>
  <si>
    <t>A00</t>
  </si>
  <si>
    <t>Stavební část</t>
  </si>
  <si>
    <t>3</t>
  </si>
  <si>
    <t>{b6c8078f-3745-4c32-b8c1-c5cff3a79fa3}</t>
  </si>
  <si>
    <t>S00</t>
  </si>
  <si>
    <t>{fc1bd1ed-d59c-45e3-a2b1-1c75360f7be7}</t>
  </si>
  <si>
    <t>VRN</t>
  </si>
  <si>
    <t>Vedlejší a ostatní náklady</t>
  </si>
  <si>
    <t>{67bd8be6-78d1-425a-8e8e-7eac72cf083d}</t>
  </si>
  <si>
    <t>KRYCÍ LIST SOUPISU PRACÍ</t>
  </si>
  <si>
    <t>Objekt:</t>
  </si>
  <si>
    <t>2024-028 - Rekonstrukce a přístavba areálu FSV UK v Jinonicích</t>
  </si>
  <si>
    <t>Soupis:</t>
  </si>
  <si>
    <t>01 - Fotovoltaická elektrárna na střechách budov A a B</t>
  </si>
  <si>
    <t>Úroveň 3:</t>
  </si>
  <si>
    <t>A00 - Stavební část</t>
  </si>
  <si>
    <t>U Kříže 661/8, Praha 5 – Jinonice, 15800</t>
  </si>
  <si>
    <t>Fakulta sociálních věd, Univerzita Karlova</t>
  </si>
  <si>
    <t>VPÚ DECO PRAHA a.s.</t>
  </si>
  <si>
    <t>TMI Building s.r.o.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</si>
  <si>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</si>
  <si>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</si>
  <si>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</si>
  <si>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</si>
  <si>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</si>
  <si>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</si>
  <si>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</si>
  <si>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</si>
  <si>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</si>
  <si>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</si>
  <si>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</si>
  <si>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</si>
  <si>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</si>
  <si>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</si>
  <si>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</si>
  <si>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</si>
  <si>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</si>
  <si>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</si>
  <si>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</si>
  <si>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</si>
  <si>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</si>
  <si>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</si>
  <si>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</si>
  <si>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</si>
  <si>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</si>
  <si>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</si>
  <si>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</si>
  <si>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</si>
  <si>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</si>
  <si>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</si>
  <si>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</si>
  <si>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</si>
  <si>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</si>
  <si>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</si>
  <si>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</si>
  <si>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</si>
  <si>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</si>
  <si>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2016148937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</si>
  <si>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</si>
  <si>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</si>
  <si>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</si>
  <si>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</si>
  <si>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m2</t>
  </si>
  <si>
    <t>1938856695</t>
  </si>
  <si>
    <t>971038431</t>
  </si>
  <si>
    <t>Vybourání otvorů ve zdivu z dutých tvárnic nebo příčkovek pl do 0,25 m2 tl do 150 mm</t>
  </si>
  <si>
    <t>kus</t>
  </si>
  <si>
    <t>1673119127</t>
  </si>
  <si>
    <t>971038441</t>
  </si>
  <si>
    <t>Vybourání otvorů ve zdivu z dutých tvárnic nebo příčkovek pl do 0,25 m2 tl do 300 mm</t>
  </si>
  <si>
    <t>356170869</t>
  </si>
  <si>
    <t>5</t>
  </si>
  <si>
    <t>977151111</t>
  </si>
  <si>
    <t>Jádrové vrty diamantovými korunkami do stavebních materiálů D do 35 mm</t>
  </si>
  <si>
    <t>-32582567</t>
  </si>
  <si>
    <t>989001901.R</t>
  </si>
  <si>
    <t>Protipožární ucpávky/uzávěry - kompletní provedení</t>
  </si>
  <si>
    <t>soubor</t>
  </si>
  <si>
    <t>749943400</t>
  </si>
  <si>
    <t>997</t>
  </si>
  <si>
    <t>Přesun sutě</t>
  </si>
  <si>
    <t>7</t>
  </si>
  <si>
    <t>997013217</t>
  </si>
  <si>
    <t>Vnitrostaveništní doprava suti a vybouraných hmot pro budovy v přes 21 do 24 m ručně</t>
  </si>
  <si>
    <t>t</t>
  </si>
  <si>
    <t>-152884920</t>
  </si>
  <si>
    <t>8</t>
  </si>
  <si>
    <t>997013219</t>
  </si>
  <si>
    <t>Příplatek k vnitrostaveništní dopravě suti a vybouraných hmot za zvětšenou dopravu suti ZKD 10 m</t>
  </si>
  <si>
    <t>-967155642</t>
  </si>
  <si>
    <t>997013501</t>
  </si>
  <si>
    <t>Odvoz suti a vybouraných hmot na skládku nebo meziskládku do 1 km se složením</t>
  </si>
  <si>
    <t>559251336</t>
  </si>
  <si>
    <t>10</t>
  </si>
  <si>
    <t>997013509</t>
  </si>
  <si>
    <t>Příplatek k odvozu suti a vybouraných hmot na skládku ZKD 1 km přes 1 km</t>
  </si>
  <si>
    <t>1283876030</t>
  </si>
  <si>
    <t>11</t>
  </si>
  <si>
    <t>997013631</t>
  </si>
  <si>
    <t>Poplatek za uložení na skládce (skládkovné) stavebního odpadu směsného kód odpadu 17 09 04</t>
  </si>
  <si>
    <t>224348028</t>
  </si>
  <si>
    <t>998</t>
  </si>
  <si>
    <t>Přesun hmot</t>
  </si>
  <si>
    <t>998018003</t>
  </si>
  <si>
    <t>Přesun hmot pro budovy ruční pro budovy v přes 12 do 24 m</t>
  </si>
  <si>
    <t>163057664</t>
  </si>
  <si>
    <t>13</t>
  </si>
  <si>
    <t>998018011</t>
  </si>
  <si>
    <t>Příplatek k ručnímu přesunu hmot pro budovy za zvětšený přesun ZKD 100 m</t>
  </si>
  <si>
    <t>549303953</t>
  </si>
  <si>
    <t>PSV</t>
  </si>
  <si>
    <t>Práce a dodávky PSV</t>
  </si>
  <si>
    <t>763</t>
  </si>
  <si>
    <t>Konstrukce suché výstavby</t>
  </si>
  <si>
    <t>14</t>
  </si>
  <si>
    <t>763121912</t>
  </si>
  <si>
    <t>Zhotovení otvoru vel. přes 0,1 do 0,25 m2 v SDK předsazené stěně tl do 100 mm s vyztužením profily</t>
  </si>
  <si>
    <t>16</t>
  </si>
  <si>
    <t>1274864056</t>
  </si>
  <si>
    <t>15</t>
  </si>
  <si>
    <t>763121913</t>
  </si>
  <si>
    <t>Zhotovení otvoru vel. přes 0,25 do 0,5 m2 v SDK předsazené stěně tl do 100 mm s vyztužením profily</t>
  </si>
  <si>
    <t>-966909471</t>
  </si>
  <si>
    <t>763121914</t>
  </si>
  <si>
    <t>Zhotovení otvoru vel. přes 0,5 do 1 m2 v SDK předsazené stěně tl do 100 mm s vyztužením profily</t>
  </si>
  <si>
    <t>-645361010</t>
  </si>
  <si>
    <t>17</t>
  </si>
  <si>
    <t>763121915</t>
  </si>
  <si>
    <t>Zhotovení otvoru vel. přes 1 do 2 m2 v SDK předsazené stěně tl do 100 mm s vyztužením profily</t>
  </si>
  <si>
    <t>-877421448</t>
  </si>
  <si>
    <t>18</t>
  </si>
  <si>
    <t>763131912</t>
  </si>
  <si>
    <t>Zhotovení otvoru vel. přes 0,1 do 0,25 m2 v SDK podhledu a podkroví s vyztužením profily</t>
  </si>
  <si>
    <t>-1975187475</t>
  </si>
  <si>
    <t>19</t>
  </si>
  <si>
    <t>763131913</t>
  </si>
  <si>
    <t>Zhotovení otvoru vel. přes 0,25 do 0,5 m2 v SDK podhledu a podkroví s vyztužením profily</t>
  </si>
  <si>
    <t>-1997785115</t>
  </si>
  <si>
    <t>20</t>
  </si>
  <si>
    <t>763131914</t>
  </si>
  <si>
    <t>Zhotovení otvoru vel. přes 0,5 do 1 m2 v SDK podhledu a podkroví s vyztužením profily</t>
  </si>
  <si>
    <t>-1541442945</t>
  </si>
  <si>
    <t>763131915</t>
  </si>
  <si>
    <t>Zhotovení otvoru vel. přes 1 do 2 m2 v SDK podhledu a podkroví s vyztužením profily</t>
  </si>
  <si>
    <t>-1769359969</t>
  </si>
  <si>
    <t>22</t>
  </si>
  <si>
    <t>763131916</t>
  </si>
  <si>
    <t>Zhotovení otvoru vel. přes 2 do 4 m2 v SDK podhledu a podkroví s vyztužením profily</t>
  </si>
  <si>
    <t>927634782</t>
  </si>
  <si>
    <t>23</t>
  </si>
  <si>
    <t>763132931</t>
  </si>
  <si>
    <t>Vyspravení SDK podhledu, podkroví pl přes 0,1 do 0,25 m2 deska 1xA 12,5</t>
  </si>
  <si>
    <t>593239051</t>
  </si>
  <si>
    <t>24</t>
  </si>
  <si>
    <t>763132951</t>
  </si>
  <si>
    <t>Vyspravení SDK podhledu, podkroví pl přes 0,25 do 0,5 m2 deska 1xA 12,5</t>
  </si>
  <si>
    <t>168835894</t>
  </si>
  <si>
    <t>25</t>
  </si>
  <si>
    <t>763132971</t>
  </si>
  <si>
    <t>Vyspravení SDK podhledu, podkroví pl přes 0,5 do 1 m2 deska 1xA 12,5</t>
  </si>
  <si>
    <t>-2092170865</t>
  </si>
  <si>
    <t>26</t>
  </si>
  <si>
    <t>763132985</t>
  </si>
  <si>
    <t>Vyspravení SDK podhledu, podkroví pl přes 1 do 1,5 m2 deska 1xA 12,5</t>
  </si>
  <si>
    <t>1859805869</t>
  </si>
  <si>
    <t>27</t>
  </si>
  <si>
    <t>763132998</t>
  </si>
  <si>
    <t>-734558470</t>
  </si>
  <si>
    <t>28</t>
  </si>
  <si>
    <t>998763333</t>
  </si>
  <si>
    <t>Přesun hmot tonážní pro konstrukce montované z desek ruční v objektech v přes 12 do 24 m</t>
  </si>
  <si>
    <t>-826999003</t>
  </si>
  <si>
    <t>29</t>
  </si>
  <si>
    <t>998763339</t>
  </si>
  <si>
    <t>Příplatek k ručnímu přesunu hmot tonážnímu pro konstrukce montované z desek za zvětšený přesun ZKD 50 m</t>
  </si>
  <si>
    <t>-1091428389</t>
  </si>
  <si>
    <t>784</t>
  </si>
  <si>
    <t>Dokončovací práce - malby a tapety</t>
  </si>
  <si>
    <t>30</t>
  </si>
  <si>
    <t>784171101</t>
  </si>
  <si>
    <t>Zakrytí vnitřních podlah včetně pozdějšího odkrytí</t>
  </si>
  <si>
    <t>-1463523229</t>
  </si>
  <si>
    <t>31</t>
  </si>
  <si>
    <t>M</t>
  </si>
  <si>
    <t>28323156</t>
  </si>
  <si>
    <t>fólie pro malířské potřeby zakrývací tl 41µ 4x5m</t>
  </si>
  <si>
    <t>32</t>
  </si>
  <si>
    <t>830866639</t>
  </si>
  <si>
    <t>784171111</t>
  </si>
  <si>
    <t>Zakrytí vnitřních ploch stěn v místnostech v do 3,80 m</t>
  </si>
  <si>
    <t>-1783643228</t>
  </si>
  <si>
    <t>33</t>
  </si>
  <si>
    <t>28323157</t>
  </si>
  <si>
    <t>fólie pro malířské potřeby zakrývací tl 14µ 4x5m</t>
  </si>
  <si>
    <t>-216262906</t>
  </si>
  <si>
    <t>34</t>
  </si>
  <si>
    <t>784181101</t>
  </si>
  <si>
    <t>Základní akrylátová jednonásobná bezbarvá penetrace podkladu v místnostech v do 3,80 m</t>
  </si>
  <si>
    <t>1372835778</t>
  </si>
  <si>
    <t>35</t>
  </si>
  <si>
    <t>784211101</t>
  </si>
  <si>
    <t>Dvojnásobné bílé malby ze směsí za mokra výborně oděruvzdorných v místnostech v do 3,80 m</t>
  </si>
  <si>
    <t>-312265795</t>
  </si>
  <si>
    <t>S00 - FVE</t>
  </si>
  <si>
    <t>D1 - Montáž</t>
  </si>
  <si>
    <t>D2 - Dodávka zařízení</t>
  </si>
  <si>
    <t>D3 - Elektromontáže</t>
  </si>
  <si>
    <t>D4 - Výchozí revize elektro</t>
  </si>
  <si>
    <t>D5 - Materiály</t>
  </si>
  <si>
    <t>D6 - Dozbrojení NN</t>
  </si>
  <si>
    <t>D7 - Dodávky zařízení</t>
  </si>
  <si>
    <t>D8 - Ostatní</t>
  </si>
  <si>
    <t>D1</t>
  </si>
  <si>
    <t>Montáž</t>
  </si>
  <si>
    <t>1.1</t>
  </si>
  <si>
    <t>Instalace konstrukcí (pro FV panely)</t>
  </si>
  <si>
    <t>ks</t>
  </si>
  <si>
    <t>-1818447384</t>
  </si>
  <si>
    <t>1.2</t>
  </si>
  <si>
    <t>Instalace FV panelu</t>
  </si>
  <si>
    <t>302548785</t>
  </si>
  <si>
    <t>1.3</t>
  </si>
  <si>
    <t>Instalace konstrukce pro rozvaděč + střídač (na střechu)</t>
  </si>
  <si>
    <t>1828740485</t>
  </si>
  <si>
    <t>1.4</t>
  </si>
  <si>
    <t>Instalace optimizeru (rapid shut down)</t>
  </si>
  <si>
    <t>-2133085854</t>
  </si>
  <si>
    <t>D2</t>
  </si>
  <si>
    <t>Dodávka zařízení</t>
  </si>
  <si>
    <t>2.1</t>
  </si>
  <si>
    <t>Nosná konstrukce pro rozvaděč + střídač</t>
  </si>
  <si>
    <t>704648710</t>
  </si>
  <si>
    <t>46</t>
  </si>
  <si>
    <t>2.2</t>
  </si>
  <si>
    <t>Stříška proti povětrnstním vlivům nad střídač</t>
  </si>
  <si>
    <t>1838600099</t>
  </si>
  <si>
    <t>D3</t>
  </si>
  <si>
    <t>Elektromontáže</t>
  </si>
  <si>
    <t>3.1</t>
  </si>
  <si>
    <t>Instalace solárního kabelu DC 6mm</t>
  </si>
  <si>
    <t>177103258</t>
  </si>
  <si>
    <t>3.2</t>
  </si>
  <si>
    <t>Instalace CYA 16 z/žl</t>
  </si>
  <si>
    <t>1302185552</t>
  </si>
  <si>
    <t>3.3</t>
  </si>
  <si>
    <t>Instalace CYKY-J 5x16</t>
  </si>
  <si>
    <t>109516030</t>
  </si>
  <si>
    <t>3.4</t>
  </si>
  <si>
    <t>Instalace 1-CXKE-R 3x1,5 (stop tlačítko + rapid shut down rozvod)</t>
  </si>
  <si>
    <t>1109636033</t>
  </si>
  <si>
    <t>3.5</t>
  </si>
  <si>
    <t>Instalace elektromontážní lišty 25x25 (pro stop tlačítko)</t>
  </si>
  <si>
    <t>2063398678</t>
  </si>
  <si>
    <t>3.6</t>
  </si>
  <si>
    <t>Instalace chráničky KOPOS KOPOFLEX 40</t>
  </si>
  <si>
    <t>720349249</t>
  </si>
  <si>
    <t>3.7</t>
  </si>
  <si>
    <t>Instalace elektroinstalačního žlabu (150x100 nebo 200x50) (pro FVE panely)</t>
  </si>
  <si>
    <t>1548626997</t>
  </si>
  <si>
    <t>3.8</t>
  </si>
  <si>
    <t>Pospojování žlabů a konstrukcí</t>
  </si>
  <si>
    <t>komplet</t>
  </si>
  <si>
    <t>2001624922</t>
  </si>
  <si>
    <t>3.9</t>
  </si>
  <si>
    <t>Dozbrojení NN rozvaděče</t>
  </si>
  <si>
    <t>801223599</t>
  </si>
  <si>
    <t>3.10</t>
  </si>
  <si>
    <t>Instalace nouzového tlačítka</t>
  </si>
  <si>
    <t>-1437484255</t>
  </si>
  <si>
    <t>3.11</t>
  </si>
  <si>
    <t>Montáž protipožárních prostupů</t>
  </si>
  <si>
    <t>-124244255</t>
  </si>
  <si>
    <t>3.12</t>
  </si>
  <si>
    <t>Úprava odběrného místa</t>
  </si>
  <si>
    <t>141930447</t>
  </si>
  <si>
    <t>43</t>
  </si>
  <si>
    <t>3.13</t>
  </si>
  <si>
    <t>Elektromontážní práce (rozebírání podhledů, instalace kabelů ve stavájících kabelových trasách)</t>
  </si>
  <si>
    <t>1009993710</t>
  </si>
  <si>
    <t>D4</t>
  </si>
  <si>
    <t>Výchozí revize elektro</t>
  </si>
  <si>
    <t>Celková prohlídka el. zařízení a vyhotovení zprávy nad 250 tis. montážních prací</t>
  </si>
  <si>
    <t>397743418</t>
  </si>
  <si>
    <t>D5</t>
  </si>
  <si>
    <t>Materiály</t>
  </si>
  <si>
    <t>5.1</t>
  </si>
  <si>
    <t>Solární kabel DC 6mm</t>
  </si>
  <si>
    <t>1431834392</t>
  </si>
  <si>
    <t>5.2</t>
  </si>
  <si>
    <t>CYA 16 z/žl</t>
  </si>
  <si>
    <t>-363149843</t>
  </si>
  <si>
    <t>5.3</t>
  </si>
  <si>
    <t>CYKY-J 5x16</t>
  </si>
  <si>
    <t>279806826</t>
  </si>
  <si>
    <t>5.4</t>
  </si>
  <si>
    <t>1-CXKE-R 3x1,5</t>
  </si>
  <si>
    <t>1177543291</t>
  </si>
  <si>
    <t>5.5</t>
  </si>
  <si>
    <t>Elektromontážní lišta 25x25 (pro stop tlačítko)</t>
  </si>
  <si>
    <t>-361507219</t>
  </si>
  <si>
    <t>5.6</t>
  </si>
  <si>
    <t>Elektroinstalační žlab (150x100 nebo 200x50)</t>
  </si>
  <si>
    <t>1276220951</t>
  </si>
  <si>
    <t>5.7</t>
  </si>
  <si>
    <t>Chránička KOPOS KOPOFLEX 40 KF 09040 UVFA černá UV stabilní 40mm</t>
  </si>
  <si>
    <t>-23949252</t>
  </si>
  <si>
    <t>5.8</t>
  </si>
  <si>
    <t>Ruční stop tlačítko OA1 – W01-B.G\30-230</t>
  </si>
  <si>
    <t>723564123</t>
  </si>
  <si>
    <t>5.9</t>
  </si>
  <si>
    <t>Protipožární ucpávka</t>
  </si>
  <si>
    <t>-817092096</t>
  </si>
  <si>
    <t>42</t>
  </si>
  <si>
    <t>5.10</t>
  </si>
  <si>
    <t>Drobný instalační materiál</t>
  </si>
  <si>
    <t>1043423245</t>
  </si>
  <si>
    <t>D6</t>
  </si>
  <si>
    <t>Dozbrojení NN</t>
  </si>
  <si>
    <t>6.1</t>
  </si>
  <si>
    <t>Smartmeter</t>
  </si>
  <si>
    <t>-1579465790</t>
  </si>
  <si>
    <t>6.2</t>
  </si>
  <si>
    <t>Jistič 63A/3/B (střídač)</t>
  </si>
  <si>
    <t>-1296885599</t>
  </si>
  <si>
    <t>6.3</t>
  </si>
  <si>
    <t>Jistič 6A/3/B (smartmeter)</t>
  </si>
  <si>
    <t>1969561494</t>
  </si>
  <si>
    <t>6.4</t>
  </si>
  <si>
    <t>Jistič 6A/1/B (rapid shut down)</t>
  </si>
  <si>
    <t>746363950</t>
  </si>
  <si>
    <t>D7</t>
  </si>
  <si>
    <t>Dodávky zařízení</t>
  </si>
  <si>
    <t>7.1</t>
  </si>
  <si>
    <t>Rozvaděče RFVE1</t>
  </si>
  <si>
    <t>1801507299</t>
  </si>
  <si>
    <t>7.2</t>
  </si>
  <si>
    <t>Rozvaděče RFVE2</t>
  </si>
  <si>
    <t>168148667</t>
  </si>
  <si>
    <t>7.3</t>
  </si>
  <si>
    <t>Střídač Goodwe 30K-MT</t>
  </si>
  <si>
    <t>1775913674</t>
  </si>
  <si>
    <t>7.4</t>
  </si>
  <si>
    <t>Střídač Goodwe 20K-DK</t>
  </si>
  <si>
    <t>-1802797665</t>
  </si>
  <si>
    <t>36</t>
  </si>
  <si>
    <t>7.5</t>
  </si>
  <si>
    <t>FV panel 460Wp</t>
  </si>
  <si>
    <t>285623998</t>
  </si>
  <si>
    <t>37</t>
  </si>
  <si>
    <t>7.6</t>
  </si>
  <si>
    <t>Konstrukce pro FV panel, v případě záměny plastových van za kovové konstrukce ocenit také položku 8.4</t>
  </si>
  <si>
    <t>1177464935</t>
  </si>
  <si>
    <t>38</t>
  </si>
  <si>
    <t>7.7</t>
  </si>
  <si>
    <t>Optimizer výkonový (Rapid Shut Down)</t>
  </si>
  <si>
    <t>1722990592</t>
  </si>
  <si>
    <t>D8</t>
  </si>
  <si>
    <t>Ostatní</t>
  </si>
  <si>
    <t>39</t>
  </si>
  <si>
    <t>8.1</t>
  </si>
  <si>
    <t>Dokumentace skutečného provedení</t>
  </si>
  <si>
    <t>-1942087611</t>
  </si>
  <si>
    <t>40</t>
  </si>
  <si>
    <t>8.2</t>
  </si>
  <si>
    <t>Přesun materiálu a doprava</t>
  </si>
  <si>
    <t>1390775147</t>
  </si>
  <si>
    <t>41</t>
  </si>
  <si>
    <t>8.3</t>
  </si>
  <si>
    <t>Manipulační technika pro přesun materiálu</t>
  </si>
  <si>
    <t>520514345</t>
  </si>
  <si>
    <t>45</t>
  </si>
  <si>
    <t>8.4</t>
  </si>
  <si>
    <t xml:space="preserve">Odstranění kačírku ze střech - položka bude oceněna v případě dodávky kovových nosných konstrukcí (výměna za navržené plastových vany), v ceně položky je dodávky textilních žoků, naplnění žoků, přesun žoků jeřábem  na přilehlou zpevněnou plochu </t>
  </si>
  <si>
    <t>kpl</t>
  </si>
  <si>
    <t>-1955880092</t>
  </si>
  <si>
    <t>VRN - Vedlejší a ostatní náklady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</si>
  <si>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</si>
  <si>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</si>
  <si>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</si>
  <si>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</si>
  <si>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</si>
  <si>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</si>
  <si>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</si>
  <si>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-1428604256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</si>
</sst>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opLeftCell="A13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90" t="s">
        <v>14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R5" s="16"/>
      <c r="BE5" s="187" t="s">
        <v>15</v>
      </c>
      <c r="BS5" s="13" t="s">
        <v>6</v>
      </c>
    </row>
    <row r="6" spans="1:74" ht="36.9" customHeight="1">
      <c r="B6" s="16"/>
      <c r="D6" s="22" t="s">
        <v>16</v>
      </c>
      <c r="K6" s="192" t="s">
        <v>17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R6" s="16"/>
      <c r="BE6" s="188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88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88"/>
      <c r="BS8" s="13" t="s">
        <v>6</v>
      </c>
    </row>
    <row r="9" spans="1:74" ht="14.4" customHeight="1">
      <c r="B9" s="16"/>
      <c r="AR9" s="16"/>
      <c r="BE9" s="188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88"/>
      <c r="BS10" s="13" t="s">
        <v>6</v>
      </c>
    </row>
    <row r="11" spans="1:74" ht="18.45" customHeight="1">
      <c r="B11" s="16"/>
      <c r="E11" s="21" t="s">
        <v>21</v>
      </c>
      <c r="AK11" s="23" t="s">
        <v>26</v>
      </c>
      <c r="AN11" s="21" t="s">
        <v>1</v>
      </c>
      <c r="AR11" s="16"/>
      <c r="BE11" s="188"/>
      <c r="BS11" s="13" t="s">
        <v>6</v>
      </c>
    </row>
    <row r="12" spans="1:74" ht="6.9" customHeight="1">
      <c r="B12" s="16"/>
      <c r="AR12" s="16"/>
      <c r="BE12" s="188"/>
      <c r="BS12" s="13" t="s">
        <v>6</v>
      </c>
    </row>
    <row r="13" spans="1:74" ht="12" customHeight="1">
      <c r="B13" s="16"/>
      <c r="D13" s="23" t="s">
        <v>27</v>
      </c>
      <c r="AK13" s="23" t="s">
        <v>25</v>
      </c>
      <c r="AN13" s="25" t="s">
        <v>28</v>
      </c>
      <c r="AR13" s="16"/>
      <c r="BE13" s="188"/>
      <c r="BS13" s="13" t="s">
        <v>6</v>
      </c>
    </row>
    <row r="14" spans="1:74" ht="13.2">
      <c r="B14" s="16"/>
      <c r="E14" s="193" t="s">
        <v>28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3" t="s">
        <v>26</v>
      </c>
      <c r="AN14" s="25" t="s">
        <v>28</v>
      </c>
      <c r="AR14" s="16"/>
      <c r="BE14" s="188"/>
      <c r="BS14" s="13" t="s">
        <v>6</v>
      </c>
    </row>
    <row r="15" spans="1:74" ht="6.9" customHeight="1">
      <c r="B15" s="16"/>
      <c r="AR15" s="16"/>
      <c r="BE15" s="188"/>
      <c r="BS15" s="13" t="s">
        <v>4</v>
      </c>
    </row>
    <row r="16" spans="1:74" ht="12" customHeight="1">
      <c r="B16" s="16"/>
      <c r="D16" s="23" t="s">
        <v>29</v>
      </c>
      <c r="AK16" s="23" t="s">
        <v>25</v>
      </c>
      <c r="AN16" s="21" t="s">
        <v>1</v>
      </c>
      <c r="AR16" s="16"/>
      <c r="BE16" s="188"/>
      <c r="BS16" s="13" t="s">
        <v>4</v>
      </c>
    </row>
    <row r="17" spans="2:71" ht="18.45" customHeight="1">
      <c r="B17" s="16"/>
      <c r="E17" s="21" t="s">
        <v>21</v>
      </c>
      <c r="AK17" s="23" t="s">
        <v>26</v>
      </c>
      <c r="AN17" s="21" t="s">
        <v>1</v>
      </c>
      <c r="AR17" s="16"/>
      <c r="BE17" s="188"/>
      <c r="BS17" s="13" t="s">
        <v>30</v>
      </c>
    </row>
    <row r="18" spans="2:71" ht="6.9" customHeight="1">
      <c r="B18" s="16"/>
      <c r="AR18" s="16"/>
      <c r="BE18" s="188"/>
      <c r="BS18" s="13" t="s">
        <v>6</v>
      </c>
    </row>
    <row r="19" spans="2:71" ht="12" customHeight="1">
      <c r="B19" s="16"/>
      <c r="D19" s="23" t="s">
        <v>31</v>
      </c>
      <c r="AK19" s="23" t="s">
        <v>25</v>
      </c>
      <c r="AN19" s="21" t="s">
        <v>1</v>
      </c>
      <c r="AR19" s="16"/>
      <c r="BE19" s="188"/>
      <c r="BS19" s="13" t="s">
        <v>6</v>
      </c>
    </row>
    <row r="20" spans="2:71" ht="18.45" customHeight="1">
      <c r="B20" s="16"/>
      <c r="E20" s="21" t="s">
        <v>21</v>
      </c>
      <c r="AK20" s="23" t="s">
        <v>26</v>
      </c>
      <c r="AN20" s="21" t="s">
        <v>1</v>
      </c>
      <c r="AR20" s="16"/>
      <c r="BE20" s="188"/>
      <c r="BS20" s="13" t="s">
        <v>30</v>
      </c>
    </row>
    <row r="21" spans="2:71" ht="6.9" customHeight="1">
      <c r="B21" s="16"/>
      <c r="AR21" s="16"/>
      <c r="BE21" s="188"/>
    </row>
    <row r="22" spans="2:71" ht="12" customHeight="1">
      <c r="B22" s="16"/>
      <c r="D22" s="23" t="s">
        <v>32</v>
      </c>
      <c r="AR22" s="16"/>
      <c r="BE22" s="188"/>
    </row>
    <row r="23" spans="2:71" ht="16.5" customHeight="1">
      <c r="B23" s="16"/>
      <c r="E23" s="195" t="s">
        <v>1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R23" s="16"/>
      <c r="BE23" s="188"/>
    </row>
    <row r="24" spans="2:71" ht="6.9" customHeight="1">
      <c r="B24" s="16"/>
      <c r="AR24" s="16"/>
      <c r="BE24" s="188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88"/>
    </row>
    <row r="26" spans="2:71" s="1" customFormat="1" ht="25.95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6">
        <f>ROUND(AG94,2)</f>
        <v>0</v>
      </c>
      <c r="AL26" s="197"/>
      <c r="AM26" s="197"/>
      <c r="AN26" s="197"/>
      <c r="AO26" s="197"/>
      <c r="AR26" s="28"/>
      <c r="BE26" s="188"/>
    </row>
    <row r="27" spans="2:71" s="1" customFormat="1" ht="6.9" customHeight="1">
      <c r="B27" s="28"/>
      <c r="AR27" s="28"/>
      <c r="BE27" s="188"/>
    </row>
    <row r="28" spans="2:71" s="1" customFormat="1" ht="13.2">
      <c r="B28" s="28"/>
      <c r="L28" s="198" t="s">
        <v>34</v>
      </c>
      <c r="M28" s="198"/>
      <c r="N28" s="198"/>
      <c r="O28" s="198"/>
      <c r="P28" s="198"/>
      <c r="W28" s="198" t="s">
        <v>35</v>
      </c>
      <c r="X28" s="198"/>
      <c r="Y28" s="198"/>
      <c r="Z28" s="198"/>
      <c r="AA28" s="198"/>
      <c r="AB28" s="198"/>
      <c r="AC28" s="198"/>
      <c r="AD28" s="198"/>
      <c r="AE28" s="198"/>
      <c r="AK28" s="198" t="s">
        <v>36</v>
      </c>
      <c r="AL28" s="198"/>
      <c r="AM28" s="198"/>
      <c r="AN28" s="198"/>
      <c r="AO28" s="198"/>
      <c r="AR28" s="28"/>
      <c r="BE28" s="188"/>
    </row>
    <row r="29" spans="2:71" s="2" customFormat="1" ht="14.4" customHeight="1">
      <c r="B29" s="32"/>
      <c r="D29" s="23" t="s">
        <v>37</v>
      </c>
      <c r="F29" s="23" t="s">
        <v>38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2"/>
      <c r="BE29" s="189"/>
    </row>
    <row r="30" spans="2:71" s="2" customFormat="1" ht="14.4" customHeight="1">
      <c r="B30" s="32"/>
      <c r="F30" s="23" t="s">
        <v>39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2"/>
      <c r="BE30" s="189"/>
    </row>
    <row r="31" spans="2:71" s="2" customFormat="1" ht="14.4" hidden="1" customHeight="1">
      <c r="B31" s="32"/>
      <c r="F31" s="23" t="s">
        <v>40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2"/>
      <c r="BE31" s="189"/>
    </row>
    <row r="32" spans="2:71" s="2" customFormat="1" ht="14.4" hidden="1" customHeight="1">
      <c r="B32" s="32"/>
      <c r="F32" s="23" t="s">
        <v>41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2"/>
      <c r="BE32" s="189"/>
    </row>
    <row r="33" spans="2:57" s="2" customFormat="1" ht="14.4" hidden="1" customHeight="1">
      <c r="B33" s="32"/>
      <c r="F33" s="23" t="s">
        <v>42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2"/>
      <c r="BE33" s="189"/>
    </row>
    <row r="34" spans="2:57" s="1" customFormat="1" ht="6.9" customHeight="1">
      <c r="B34" s="28"/>
      <c r="AR34" s="28"/>
      <c r="BE34" s="188"/>
    </row>
    <row r="35" spans="2:57" s="1" customFormat="1" ht="25.95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205" t="s">
        <v>45</v>
      </c>
      <c r="Y35" s="203"/>
      <c r="Z35" s="203"/>
      <c r="AA35" s="203"/>
      <c r="AB35" s="203"/>
      <c r="AC35" s="35"/>
      <c r="AD35" s="35"/>
      <c r="AE35" s="35"/>
      <c r="AF35" s="35"/>
      <c r="AG35" s="35"/>
      <c r="AH35" s="35"/>
      <c r="AI35" s="35"/>
      <c r="AJ35" s="35"/>
      <c r="AK35" s="202">
        <f>SUM(AK26:AK33)</f>
        <v>0</v>
      </c>
      <c r="AL35" s="203"/>
      <c r="AM35" s="203"/>
      <c r="AN35" s="203"/>
      <c r="AO35" s="204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0.199999999999999">
      <c r="B50" s="16"/>
      <c r="AR50" s="16"/>
    </row>
    <row r="51" spans="2:44" ht="10.199999999999999">
      <c r="B51" s="16"/>
      <c r="AR51" s="16"/>
    </row>
    <row r="52" spans="2:44" ht="10.199999999999999">
      <c r="B52" s="16"/>
      <c r="AR52" s="16"/>
    </row>
    <row r="53" spans="2:44" ht="10.199999999999999">
      <c r="B53" s="16"/>
      <c r="AR53" s="16"/>
    </row>
    <row r="54" spans="2:44" ht="10.199999999999999">
      <c r="B54" s="16"/>
      <c r="AR54" s="16"/>
    </row>
    <row r="55" spans="2:44" ht="10.199999999999999">
      <c r="B55" s="16"/>
      <c r="AR55" s="16"/>
    </row>
    <row r="56" spans="2:44" ht="10.199999999999999">
      <c r="B56" s="16"/>
      <c r="AR56" s="16"/>
    </row>
    <row r="57" spans="2:44" ht="10.199999999999999">
      <c r="B57" s="16"/>
      <c r="AR57" s="16"/>
    </row>
    <row r="58" spans="2:44" ht="10.199999999999999">
      <c r="B58" s="16"/>
      <c r="AR58" s="16"/>
    </row>
    <row r="59" spans="2:44" ht="10.199999999999999">
      <c r="B59" s="16"/>
      <c r="AR59" s="16"/>
    </row>
    <row r="60" spans="2:44" s="1" customFormat="1" ht="13.2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0.199999999999999">
      <c r="B61" s="16"/>
      <c r="AR61" s="16"/>
    </row>
    <row r="62" spans="2:44" ht="10.199999999999999">
      <c r="B62" s="16"/>
      <c r="AR62" s="16"/>
    </row>
    <row r="63" spans="2:44" ht="10.199999999999999">
      <c r="B63" s="16"/>
      <c r="AR63" s="16"/>
    </row>
    <row r="64" spans="2:44" s="1" customFormat="1" ht="13.2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0.199999999999999">
      <c r="B65" s="16"/>
      <c r="AR65" s="16"/>
    </row>
    <row r="66" spans="2:44" ht="10.199999999999999">
      <c r="B66" s="16"/>
      <c r="AR66" s="16"/>
    </row>
    <row r="67" spans="2:44" ht="10.199999999999999">
      <c r="B67" s="16"/>
      <c r="AR67" s="16"/>
    </row>
    <row r="68" spans="2:44" ht="10.199999999999999">
      <c r="B68" s="16"/>
      <c r="AR68" s="16"/>
    </row>
    <row r="69" spans="2:44" ht="10.199999999999999">
      <c r="B69" s="16"/>
      <c r="AR69" s="16"/>
    </row>
    <row r="70" spans="2:44" ht="10.199999999999999">
      <c r="B70" s="16"/>
      <c r="AR70" s="16"/>
    </row>
    <row r="71" spans="2:44" ht="10.199999999999999">
      <c r="B71" s="16"/>
      <c r="AR71" s="16"/>
    </row>
    <row r="72" spans="2:44" ht="10.199999999999999">
      <c r="B72" s="16"/>
      <c r="AR72" s="16"/>
    </row>
    <row r="73" spans="2:44" ht="10.199999999999999">
      <c r="B73" s="16"/>
      <c r="AR73" s="16"/>
    </row>
    <row r="74" spans="2:44" ht="10.199999999999999">
      <c r="B74" s="16"/>
      <c r="AR74" s="16"/>
    </row>
    <row r="75" spans="2:44" s="1" customFormat="1" ht="13.2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0.199999999999999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2:91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2:91" s="1" customFormat="1" ht="24.9" customHeight="1">
      <c r="B82" s="28"/>
      <c r="C82" s="17" t="s">
        <v>52</v>
      </c>
      <c r="AR82" s="28"/>
    </row>
    <row r="83" spans="2:91" s="1" customFormat="1" ht="6.9" customHeight="1">
      <c r="B83" s="28"/>
      <c r="AR83" s="28"/>
    </row>
    <row r="84" spans="2:91" s="3" customFormat="1" ht="12" customHeight="1">
      <c r="B84" s="44"/>
      <c r="C84" s="23" t="s">
        <v>13</v>
      </c>
      <c r="L84" s="3" t="str">
        <f>K5</f>
        <v>111</v>
      </c>
      <c r="AR84" s="44"/>
    </row>
    <row r="85" spans="2:91" s="4" customFormat="1" ht="36.9" customHeight="1">
      <c r="B85" s="45"/>
      <c r="C85" s="46" t="s">
        <v>16</v>
      </c>
      <c r="L85" s="163" t="str">
        <f>K6</f>
        <v>FVE</v>
      </c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R85" s="45"/>
    </row>
    <row r="86" spans="2:91" s="1" customFormat="1" ht="6.9" customHeight="1">
      <c r="B86" s="28"/>
      <c r="AR86" s="28"/>
    </row>
    <row r="87" spans="2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65" t="str">
        <f>IF(AN8= "","",AN8)</f>
        <v>17. 10. 2024</v>
      </c>
      <c r="AN87" s="165"/>
      <c r="AR87" s="28"/>
    </row>
    <row r="88" spans="2:91" s="1" customFormat="1" ht="6.9" customHeight="1">
      <c r="B88" s="28"/>
      <c r="AR88" s="28"/>
    </row>
    <row r="89" spans="2:91" s="1" customFormat="1" ht="15.15" customHeight="1">
      <c r="B89" s="28"/>
      <c r="C89" s="23" t="s">
        <v>24</v>
      </c>
      <c r="L89" s="3" t="str">
        <f>IF(E11= "","",E11)</f>
        <v xml:space="preserve"> </v>
      </c>
      <c r="AI89" s="23" t="s">
        <v>29</v>
      </c>
      <c r="AM89" s="170" t="str">
        <f>IF(E17="","",E17)</f>
        <v xml:space="preserve"> </v>
      </c>
      <c r="AN89" s="171"/>
      <c r="AO89" s="171"/>
      <c r="AP89" s="171"/>
      <c r="AR89" s="28"/>
      <c r="AS89" s="166" t="s">
        <v>53</v>
      </c>
      <c r="AT89" s="167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2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70" t="str">
        <f>IF(E20="","",E20)</f>
        <v xml:space="preserve"> </v>
      </c>
      <c r="AN90" s="171"/>
      <c r="AO90" s="171"/>
      <c r="AP90" s="171"/>
      <c r="AR90" s="28"/>
      <c r="AS90" s="168"/>
      <c r="AT90" s="169"/>
      <c r="BD90" s="52"/>
    </row>
    <row r="91" spans="2:91" s="1" customFormat="1" ht="10.8" customHeight="1">
      <c r="B91" s="28"/>
      <c r="AR91" s="28"/>
      <c r="AS91" s="168"/>
      <c r="AT91" s="169"/>
      <c r="BD91" s="52"/>
    </row>
    <row r="92" spans="2:91" s="1" customFormat="1" ht="29.25" customHeight="1">
      <c r="B92" s="28"/>
      <c r="C92" s="172" t="s">
        <v>54</v>
      </c>
      <c r="D92" s="173"/>
      <c r="E92" s="173"/>
      <c r="F92" s="173"/>
      <c r="G92" s="173"/>
      <c r="H92" s="53"/>
      <c r="I92" s="175" t="s">
        <v>55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4" t="s">
        <v>56</v>
      </c>
      <c r="AH92" s="173"/>
      <c r="AI92" s="173"/>
      <c r="AJ92" s="173"/>
      <c r="AK92" s="173"/>
      <c r="AL92" s="173"/>
      <c r="AM92" s="173"/>
      <c r="AN92" s="175" t="s">
        <v>57</v>
      </c>
      <c r="AO92" s="173"/>
      <c r="AP92" s="176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2:91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2:91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85">
        <f>ROUND(AG95,2)</f>
        <v>0</v>
      </c>
      <c r="AH94" s="185"/>
      <c r="AI94" s="185"/>
      <c r="AJ94" s="185"/>
      <c r="AK94" s="185"/>
      <c r="AL94" s="185"/>
      <c r="AM94" s="185"/>
      <c r="AN94" s="186">
        <f t="shared" ref="AN94:AN99" si="0">SUM(AG94,AT94)</f>
        <v>0</v>
      </c>
      <c r="AO94" s="186"/>
      <c r="AP94" s="186"/>
      <c r="AQ94" s="63" t="s">
        <v>1</v>
      </c>
      <c r="AR94" s="59"/>
      <c r="AS94" s="64">
        <f>ROUND(AS95,2)</f>
        <v>0</v>
      </c>
      <c r="AT94" s="65">
        <f t="shared" ref="AT94:AT99" si="1"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 t="shared" ref="AZ94:BD95" si="2">ROUND(AZ95,2)</f>
        <v>0</v>
      </c>
      <c r="BA94" s="65">
        <f t="shared" si="2"/>
        <v>0</v>
      </c>
      <c r="BB94" s="65">
        <f t="shared" si="2"/>
        <v>0</v>
      </c>
      <c r="BC94" s="65">
        <f t="shared" si="2"/>
        <v>0</v>
      </c>
      <c r="BD94" s="67">
        <f t="shared" si="2"/>
        <v>0</v>
      </c>
      <c r="BS94" s="68" t="s">
        <v>72</v>
      </c>
      <c r="BT94" s="68" t="s">
        <v>73</v>
      </c>
      <c r="BU94" s="69" t="s">
        <v>74</v>
      </c>
      <c r="BV94" s="68" t="s">
        <v>75</v>
      </c>
      <c r="BW94" s="68" t="s">
        <v>5</v>
      </c>
      <c r="BX94" s="68" t="s">
        <v>76</v>
      </c>
      <c r="CL94" s="68" t="s">
        <v>1</v>
      </c>
    </row>
    <row r="95" spans="2:91" s="6" customFormat="1" ht="24.75" customHeight="1">
      <c r="B95" s="70"/>
      <c r="C95" s="71"/>
      <c r="D95" s="180" t="s">
        <v>77</v>
      </c>
      <c r="E95" s="180"/>
      <c r="F95" s="180"/>
      <c r="G95" s="180"/>
      <c r="H95" s="180"/>
      <c r="I95" s="72"/>
      <c r="J95" s="180" t="s">
        <v>78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7">
        <f>ROUND(AG96,2)</f>
        <v>0</v>
      </c>
      <c r="AH95" s="178"/>
      <c r="AI95" s="178"/>
      <c r="AJ95" s="178"/>
      <c r="AK95" s="178"/>
      <c r="AL95" s="178"/>
      <c r="AM95" s="178"/>
      <c r="AN95" s="179">
        <f t="shared" si="0"/>
        <v>0</v>
      </c>
      <c r="AO95" s="178"/>
      <c r="AP95" s="178"/>
      <c r="AQ95" s="73" t="s">
        <v>79</v>
      </c>
      <c r="AR95" s="70"/>
      <c r="AS95" s="74">
        <f>ROUND(AS96,2)</f>
        <v>0</v>
      </c>
      <c r="AT95" s="75">
        <f t="shared" si="1"/>
        <v>0</v>
      </c>
      <c r="AU95" s="76">
        <f>ROUND(AU96,5)</f>
        <v>0</v>
      </c>
      <c r="AV95" s="75">
        <f>ROUND(AZ95*L29,2)</f>
        <v>0</v>
      </c>
      <c r="AW95" s="75">
        <f>ROUND(BA95*L30,2)</f>
        <v>0</v>
      </c>
      <c r="AX95" s="75">
        <f>ROUND(BB95*L29,2)</f>
        <v>0</v>
      </c>
      <c r="AY95" s="75">
        <f>ROUND(BC95*L30,2)</f>
        <v>0</v>
      </c>
      <c r="AZ95" s="75">
        <f t="shared" si="2"/>
        <v>0</v>
      </c>
      <c r="BA95" s="75">
        <f t="shared" si="2"/>
        <v>0</v>
      </c>
      <c r="BB95" s="75">
        <f t="shared" si="2"/>
        <v>0</v>
      </c>
      <c r="BC95" s="75">
        <f t="shared" si="2"/>
        <v>0</v>
      </c>
      <c r="BD95" s="77">
        <f t="shared" si="2"/>
        <v>0</v>
      </c>
      <c r="BS95" s="78" t="s">
        <v>72</v>
      </c>
      <c r="BT95" s="78" t="s">
        <v>80</v>
      </c>
      <c r="BU95" s="78" t="s">
        <v>74</v>
      </c>
      <c r="BV95" s="78" t="s">
        <v>75</v>
      </c>
      <c r="BW95" s="78" t="s">
        <v>81</v>
      </c>
      <c r="BX95" s="78" t="s">
        <v>5</v>
      </c>
      <c r="CL95" s="78" t="s">
        <v>1</v>
      </c>
      <c r="CM95" s="78" t="s">
        <v>82</v>
      </c>
    </row>
    <row r="96" spans="2:91" s="3" customFormat="1" ht="23.25" customHeight="1">
      <c r="B96" s="44"/>
      <c r="C96" s="9"/>
      <c r="D96" s="9"/>
      <c r="E96" s="183" t="s">
        <v>83</v>
      </c>
      <c r="F96" s="183"/>
      <c r="G96" s="183"/>
      <c r="H96" s="183"/>
      <c r="I96" s="183"/>
      <c r="J96" s="9"/>
      <c r="K96" s="183" t="s">
        <v>84</v>
      </c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4">
        <f>ROUND(SUM(AG97:AG99),2)</f>
        <v>0</v>
      </c>
      <c r="AH96" s="182"/>
      <c r="AI96" s="182"/>
      <c r="AJ96" s="182"/>
      <c r="AK96" s="182"/>
      <c r="AL96" s="182"/>
      <c r="AM96" s="182"/>
      <c r="AN96" s="181">
        <f t="shared" si="0"/>
        <v>0</v>
      </c>
      <c r="AO96" s="182"/>
      <c r="AP96" s="182"/>
      <c r="AQ96" s="79" t="s">
        <v>85</v>
      </c>
      <c r="AR96" s="44"/>
      <c r="AS96" s="80">
        <f>ROUND(SUM(AS97:AS99),2)</f>
        <v>0</v>
      </c>
      <c r="AT96" s="81">
        <f t="shared" si="1"/>
        <v>0</v>
      </c>
      <c r="AU96" s="82">
        <f>ROUND(SUM(AU97:AU99),5)</f>
        <v>0</v>
      </c>
      <c r="AV96" s="81">
        <f>ROUND(AZ96*L29,2)</f>
        <v>0</v>
      </c>
      <c r="AW96" s="81">
        <f>ROUND(BA96*L30,2)</f>
        <v>0</v>
      </c>
      <c r="AX96" s="81">
        <f>ROUND(BB96*L29,2)</f>
        <v>0</v>
      </c>
      <c r="AY96" s="81">
        <f>ROUND(BC96*L30,2)</f>
        <v>0</v>
      </c>
      <c r="AZ96" s="81">
        <f>ROUND(SUM(AZ97:AZ99),2)</f>
        <v>0</v>
      </c>
      <c r="BA96" s="81">
        <f>ROUND(SUM(BA97:BA99),2)</f>
        <v>0</v>
      </c>
      <c r="BB96" s="81">
        <f>ROUND(SUM(BB97:BB99),2)</f>
        <v>0</v>
      </c>
      <c r="BC96" s="81">
        <f>ROUND(SUM(BC97:BC99),2)</f>
        <v>0</v>
      </c>
      <c r="BD96" s="83">
        <f>ROUND(SUM(BD97:BD99),2)</f>
        <v>0</v>
      </c>
      <c r="BS96" s="21" t="s">
        <v>72</v>
      </c>
      <c r="BT96" s="21" t="s">
        <v>82</v>
      </c>
      <c r="BU96" s="21" t="s">
        <v>74</v>
      </c>
      <c r="BV96" s="21" t="s">
        <v>75</v>
      </c>
      <c r="BW96" s="21" t="s">
        <v>86</v>
      </c>
      <c r="BX96" s="21" t="s">
        <v>81</v>
      </c>
      <c r="CL96" s="21" t="s">
        <v>1</v>
      </c>
    </row>
    <row r="97" spans="1:90" s="3" customFormat="1" ht="16.5" customHeight="1">
      <c r="A97" s="84" t="s">
        <v>87</v>
      </c>
      <c r="B97" s="44"/>
      <c r="C97" s="9"/>
      <c r="D97" s="9"/>
      <c r="E97" s="9"/>
      <c r="F97" s="183" t="s">
        <v>88</v>
      </c>
      <c r="G97" s="183"/>
      <c r="H97" s="183"/>
      <c r="I97" s="183"/>
      <c r="J97" s="183"/>
      <c r="K97" s="9"/>
      <c r="L97" s="183" t="s">
        <v>89</v>
      </c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1">
        <f>'A00 - Stavební část'!J34</f>
        <v>0</v>
      </c>
      <c r="AH97" s="182"/>
      <c r="AI97" s="182"/>
      <c r="AJ97" s="182"/>
      <c r="AK97" s="182"/>
      <c r="AL97" s="182"/>
      <c r="AM97" s="182"/>
      <c r="AN97" s="181">
        <f t="shared" si="0"/>
        <v>0</v>
      </c>
      <c r="AO97" s="182"/>
      <c r="AP97" s="182"/>
      <c r="AQ97" s="79" t="s">
        <v>85</v>
      </c>
      <c r="AR97" s="44"/>
      <c r="AS97" s="80">
        <v>0</v>
      </c>
      <c r="AT97" s="81">
        <f t="shared" si="1"/>
        <v>0</v>
      </c>
      <c r="AU97" s="82">
        <f>'A00 - Stavební část'!P132</f>
        <v>0</v>
      </c>
      <c r="AV97" s="81">
        <f>'A00 - Stavební část'!J37</f>
        <v>0</v>
      </c>
      <c r="AW97" s="81">
        <f>'A00 - Stavební část'!J38</f>
        <v>0</v>
      </c>
      <c r="AX97" s="81">
        <f>'A00 - Stavební část'!J39</f>
        <v>0</v>
      </c>
      <c r="AY97" s="81">
        <f>'A00 - Stavební část'!J40</f>
        <v>0</v>
      </c>
      <c r="AZ97" s="81">
        <f>'A00 - Stavební část'!F37</f>
        <v>0</v>
      </c>
      <c r="BA97" s="81">
        <f>'A00 - Stavební část'!F38</f>
        <v>0</v>
      </c>
      <c r="BB97" s="81">
        <f>'A00 - Stavební část'!F39</f>
        <v>0</v>
      </c>
      <c r="BC97" s="81">
        <f>'A00 - Stavební část'!F40</f>
        <v>0</v>
      </c>
      <c r="BD97" s="83">
        <f>'A00 - Stavební část'!F41</f>
        <v>0</v>
      </c>
      <c r="BT97" s="21" t="s">
        <v>90</v>
      </c>
      <c r="BV97" s="21" t="s">
        <v>75</v>
      </c>
      <c r="BW97" s="21" t="s">
        <v>91</v>
      </c>
      <c r="BX97" s="21" t="s">
        <v>86</v>
      </c>
      <c r="CL97" s="21" t="s">
        <v>1</v>
      </c>
    </row>
    <row r="98" spans="1:90" s="3" customFormat="1" ht="16.5" customHeight="1">
      <c r="A98" s="84" t="s">
        <v>87</v>
      </c>
      <c r="B98" s="44"/>
      <c r="C98" s="9"/>
      <c r="D98" s="9"/>
      <c r="E98" s="9"/>
      <c r="F98" s="183" t="s">
        <v>92</v>
      </c>
      <c r="G98" s="183"/>
      <c r="H98" s="183"/>
      <c r="I98" s="183"/>
      <c r="J98" s="183"/>
      <c r="K98" s="9"/>
      <c r="L98" s="183" t="s">
        <v>17</v>
      </c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1">
        <f>'S00 - FVE'!J34</f>
        <v>0</v>
      </c>
      <c r="AH98" s="182"/>
      <c r="AI98" s="182"/>
      <c r="AJ98" s="182"/>
      <c r="AK98" s="182"/>
      <c r="AL98" s="182"/>
      <c r="AM98" s="182"/>
      <c r="AN98" s="181">
        <f t="shared" si="0"/>
        <v>0</v>
      </c>
      <c r="AO98" s="182"/>
      <c r="AP98" s="182"/>
      <c r="AQ98" s="79" t="s">
        <v>85</v>
      </c>
      <c r="AR98" s="44"/>
      <c r="AS98" s="80">
        <v>0</v>
      </c>
      <c r="AT98" s="81">
        <f t="shared" si="1"/>
        <v>0</v>
      </c>
      <c r="AU98" s="82">
        <f>'S00 - FVE'!P132</f>
        <v>0</v>
      </c>
      <c r="AV98" s="81">
        <f>'S00 - FVE'!J37</f>
        <v>0</v>
      </c>
      <c r="AW98" s="81">
        <f>'S00 - FVE'!J38</f>
        <v>0</v>
      </c>
      <c r="AX98" s="81">
        <f>'S00 - FVE'!J39</f>
        <v>0</v>
      </c>
      <c r="AY98" s="81">
        <f>'S00 - FVE'!J40</f>
        <v>0</v>
      </c>
      <c r="AZ98" s="81">
        <f>'S00 - FVE'!F37</f>
        <v>0</v>
      </c>
      <c r="BA98" s="81">
        <f>'S00 - FVE'!F38</f>
        <v>0</v>
      </c>
      <c r="BB98" s="81">
        <f>'S00 - FVE'!F39</f>
        <v>0</v>
      </c>
      <c r="BC98" s="81">
        <f>'S00 - FVE'!F40</f>
        <v>0</v>
      </c>
      <c r="BD98" s="83">
        <f>'S00 - FVE'!F41</f>
        <v>0</v>
      </c>
      <c r="BT98" s="21" t="s">
        <v>90</v>
      </c>
      <c r="BV98" s="21" t="s">
        <v>75</v>
      </c>
      <c r="BW98" s="21" t="s">
        <v>93</v>
      </c>
      <c r="BX98" s="21" t="s">
        <v>86</v>
      </c>
      <c r="CL98" s="21" t="s">
        <v>1</v>
      </c>
    </row>
    <row r="99" spans="1:90" s="3" customFormat="1" ht="16.5" customHeight="1">
      <c r="A99" s="84" t="s">
        <v>87</v>
      </c>
      <c r="B99" s="44"/>
      <c r="C99" s="9"/>
      <c r="D99" s="9"/>
      <c r="E99" s="9"/>
      <c r="F99" s="183" t="s">
        <v>94</v>
      </c>
      <c r="G99" s="183"/>
      <c r="H99" s="183"/>
      <c r="I99" s="183"/>
      <c r="J99" s="183"/>
      <c r="K99" s="9"/>
      <c r="L99" s="183" t="s">
        <v>95</v>
      </c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1">
        <f>'VRN - Vedlejší a ostatní ...'!J34</f>
        <v>0</v>
      </c>
      <c r="AH99" s="182"/>
      <c r="AI99" s="182"/>
      <c r="AJ99" s="182"/>
      <c r="AK99" s="182"/>
      <c r="AL99" s="182"/>
      <c r="AM99" s="182"/>
      <c r="AN99" s="181">
        <f t="shared" si="0"/>
        <v>0</v>
      </c>
      <c r="AO99" s="182"/>
      <c r="AP99" s="182"/>
      <c r="AQ99" s="79" t="s">
        <v>85</v>
      </c>
      <c r="AR99" s="44"/>
      <c r="AS99" s="85">
        <v>0</v>
      </c>
      <c r="AT99" s="86">
        <f t="shared" si="1"/>
        <v>0</v>
      </c>
      <c r="AU99" s="87">
        <f>'VRN - Vedlejší a ostatní ...'!P126</f>
        <v>0</v>
      </c>
      <c r="AV99" s="86">
        <f>'VRN - Vedlejší a ostatní ...'!J37</f>
        <v>0</v>
      </c>
      <c r="AW99" s="86">
        <f>'VRN - Vedlejší a ostatní ...'!J38</f>
        <v>0</v>
      </c>
      <c r="AX99" s="86">
        <f>'VRN - Vedlejší a ostatní ...'!J39</f>
        <v>0</v>
      </c>
      <c r="AY99" s="86">
        <f>'VRN - Vedlejší a ostatní ...'!J40</f>
        <v>0</v>
      </c>
      <c r="AZ99" s="86">
        <f>'VRN - Vedlejší a ostatní ...'!F37</f>
        <v>0</v>
      </c>
      <c r="BA99" s="86">
        <f>'VRN - Vedlejší a ostatní ...'!F38</f>
        <v>0</v>
      </c>
      <c r="BB99" s="86">
        <f>'VRN - Vedlejší a ostatní ...'!F39</f>
        <v>0</v>
      </c>
      <c r="BC99" s="86">
        <f>'VRN - Vedlejší a ostatní ...'!F40</f>
        <v>0</v>
      </c>
      <c r="BD99" s="88">
        <f>'VRN - Vedlejší a ostatní ...'!F41</f>
        <v>0</v>
      </c>
      <c r="BT99" s="21" t="s">
        <v>90</v>
      </c>
      <c r="BV99" s="21" t="s">
        <v>75</v>
      </c>
      <c r="BW99" s="21" t="s">
        <v>96</v>
      </c>
      <c r="BX99" s="21" t="s">
        <v>86</v>
      </c>
      <c r="CL99" s="21" t="s">
        <v>1</v>
      </c>
    </row>
    <row r="100" spans="1:90" s="1" customFormat="1" ht="30" customHeight="1">
      <c r="B100" s="28"/>
      <c r="AR100" s="28"/>
    </row>
    <row r="101" spans="1:90" s="1" customFormat="1" ht="6.9" customHeight="1"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8"/>
    </row>
  </sheetData>
  <sheetProtection algorithmName="SHA-512" hashValue="ovoenLw5Vev+sIVIE1ZKBhGYpM+XIxk9TELTGwV2HQoh8XpqmONhObRD8Wu5fwT+u1h600h1vKU8rVlXFKf2AA==" saltValue="LZcKRw3VL/LQsJz6d2f8DqxEN9nIQzNXhrh7T6o/S7RZ3rjVskCx6bBUmU/dgeHHbGB95m+1RGCwfxfKVHxk7w==" spinCount="100000" sheet="1" objects="1" scenarios="1" formatColumns="0" formatRows="0"/>
  <mergeCells count="58">
    <mergeCell ref="AR2:BE2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AG98:AM98"/>
    <mergeCell ref="AN98:AP98"/>
    <mergeCell ref="F98:J98"/>
    <mergeCell ref="L98:AF98"/>
    <mergeCell ref="AN99:AP99"/>
    <mergeCell ref="AG99:AM99"/>
    <mergeCell ref="F99:J99"/>
    <mergeCell ref="L99:AF99"/>
    <mergeCell ref="AN96:AP96"/>
    <mergeCell ref="E96:I96"/>
    <mergeCell ref="K96:AF96"/>
    <mergeCell ref="AG96:AM96"/>
    <mergeCell ref="L97:AF97"/>
    <mergeCell ref="AN97:AP97"/>
    <mergeCell ref="F97:J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J85"/>
    <mergeCell ref="AM87:AN87"/>
    <mergeCell ref="AS89:AT91"/>
    <mergeCell ref="AM89:AP89"/>
    <mergeCell ref="AM90:AP90"/>
  </mergeCells>
  <hyperlinks>
    <hyperlink ref="A97" location="'A00 - Stavební část'!C2" display="/" xr:uid="{00000000-0004-0000-0000-000000000000}"/>
    <hyperlink ref="A98" location="'S00 - FVE'!C2" display="/" xr:uid="{00000000-0004-0000-0000-000001000000}"/>
    <hyperlink ref="A99" location="'VR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6"/>
  <sheetViews>
    <sheetView showGridLines="0" topLeftCell="A126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91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97</v>
      </c>
      <c r="L4" s="16"/>
      <c r="M4" s="89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6" t="str">
        <f>'Rekapitulace stavby'!K6</f>
        <v>FVE</v>
      </c>
      <c r="F7" s="207"/>
      <c r="G7" s="207"/>
      <c r="H7" s="207"/>
      <c r="L7" s="16"/>
    </row>
    <row r="8" spans="2:46" ht="13.2" hidden="1">
      <c r="B8" s="16"/>
      <c r="D8" s="23" t="s">
        <v>98</v>
      </c>
      <c r="L8" s="16"/>
    </row>
    <row r="9" spans="2:46" ht="16.5" hidden="1" customHeight="1">
      <c r="B9" s="16"/>
      <c r="E9" s="206" t="s">
        <v>99</v>
      </c>
      <c r="F9" s="191"/>
      <c r="G9" s="191"/>
      <c r="H9" s="191"/>
      <c r="L9" s="16"/>
    </row>
    <row r="10" spans="2:46" ht="12" hidden="1" customHeight="1">
      <c r="B10" s="16"/>
      <c r="D10" s="23" t="s">
        <v>100</v>
      </c>
      <c r="L10" s="16"/>
    </row>
    <row r="11" spans="2:46" s="1" customFormat="1" ht="16.5" hidden="1" customHeight="1">
      <c r="B11" s="28"/>
      <c r="E11" s="169" t="s">
        <v>101</v>
      </c>
      <c r="F11" s="208"/>
      <c r="G11" s="208"/>
      <c r="H11" s="208"/>
      <c r="L11" s="28"/>
    </row>
    <row r="12" spans="2:46" s="1" customFormat="1" ht="12" hidden="1" customHeight="1">
      <c r="B12" s="28"/>
      <c r="D12" s="23" t="s">
        <v>102</v>
      </c>
      <c r="L12" s="28"/>
    </row>
    <row r="13" spans="2:46" s="1" customFormat="1" ht="16.5" hidden="1" customHeight="1">
      <c r="B13" s="28"/>
      <c r="E13" s="163" t="s">
        <v>103</v>
      </c>
      <c r="F13" s="208"/>
      <c r="G13" s="208"/>
      <c r="H13" s="208"/>
      <c r="L13" s="28"/>
    </row>
    <row r="14" spans="2:46" s="1" customFormat="1" ht="10.199999999999999" hidden="1">
      <c r="B14" s="28"/>
      <c r="L14" s="28"/>
    </row>
    <row r="15" spans="2:46" s="1" customFormat="1" ht="12" hidden="1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hidden="1" customHeight="1">
      <c r="B16" s="28"/>
      <c r="D16" s="23" t="s">
        <v>20</v>
      </c>
      <c r="F16" s="21" t="s">
        <v>104</v>
      </c>
      <c r="I16" s="23" t="s">
        <v>22</v>
      </c>
      <c r="J16" s="48" t="str">
        <f>'Rekapitulace stavby'!AN8</f>
        <v>17. 10. 2024</v>
      </c>
      <c r="L16" s="28"/>
    </row>
    <row r="17" spans="2:12" s="1" customFormat="1" ht="10.8" hidden="1" customHeight="1">
      <c r="B17" s="28"/>
      <c r="L17" s="28"/>
    </row>
    <row r="18" spans="2:12" s="1" customFormat="1" ht="12" hidden="1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hidden="1" customHeight="1">
      <c r="B19" s="28"/>
      <c r="E19" s="21" t="s">
        <v>105</v>
      </c>
      <c r="I19" s="23" t="s">
        <v>26</v>
      </c>
      <c r="J19" s="21" t="s">
        <v>1</v>
      </c>
      <c r="L19" s="28"/>
    </row>
    <row r="20" spans="2:12" s="1" customFormat="1" ht="6.9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hidden="1" customHeight="1">
      <c r="B22" s="28"/>
      <c r="E22" s="209" t="str">
        <f>'Rekapitulace stavby'!E14</f>
        <v>Vyplň údaj</v>
      </c>
      <c r="F22" s="190"/>
      <c r="G22" s="190"/>
      <c r="H22" s="190"/>
      <c r="I22" s="23" t="s">
        <v>26</v>
      </c>
      <c r="J22" s="24" t="str">
        <f>'Rekapitulace stavby'!AN14</f>
        <v>Vyplň údaj</v>
      </c>
      <c r="L22" s="28"/>
    </row>
    <row r="23" spans="2:12" s="1" customFormat="1" ht="6.9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25</v>
      </c>
      <c r="J24" s="21" t="s">
        <v>1</v>
      </c>
      <c r="L24" s="28"/>
    </row>
    <row r="25" spans="2:12" s="1" customFormat="1" ht="18" hidden="1" customHeight="1">
      <c r="B25" s="28"/>
      <c r="E25" s="21" t="s">
        <v>106</v>
      </c>
      <c r="I25" s="23" t="s">
        <v>26</v>
      </c>
      <c r="J25" s="21" t="s">
        <v>1</v>
      </c>
      <c r="L25" s="28"/>
    </row>
    <row r="26" spans="2:12" s="1" customFormat="1" ht="6.9" hidden="1" customHeight="1">
      <c r="B26" s="28"/>
      <c r="L26" s="28"/>
    </row>
    <row r="27" spans="2:12" s="1" customFormat="1" ht="12" hidden="1" customHeight="1">
      <c r="B27" s="28"/>
      <c r="D27" s="23" t="s">
        <v>31</v>
      </c>
      <c r="I27" s="23" t="s">
        <v>25</v>
      </c>
      <c r="J27" s="21" t="s">
        <v>1</v>
      </c>
      <c r="L27" s="28"/>
    </row>
    <row r="28" spans="2:12" s="1" customFormat="1" ht="18" hidden="1" customHeight="1">
      <c r="B28" s="28"/>
      <c r="E28" s="21" t="s">
        <v>107</v>
      </c>
      <c r="I28" s="23" t="s">
        <v>26</v>
      </c>
      <c r="J28" s="21" t="s">
        <v>1</v>
      </c>
      <c r="L28" s="28"/>
    </row>
    <row r="29" spans="2:12" s="1" customFormat="1" ht="6.9" hidden="1" customHeight="1">
      <c r="B29" s="28"/>
      <c r="L29" s="28"/>
    </row>
    <row r="30" spans="2:12" s="1" customFormat="1" ht="12" hidden="1" customHeight="1">
      <c r="B30" s="28"/>
      <c r="D30" s="23" t="s">
        <v>32</v>
      </c>
      <c r="L30" s="28"/>
    </row>
    <row r="31" spans="2:12" s="7" customFormat="1" ht="71.25" hidden="1" customHeight="1">
      <c r="B31" s="90"/>
      <c r="E31" s="195" t="s">
        <v>108</v>
      </c>
      <c r="F31" s="195"/>
      <c r="G31" s="195"/>
      <c r="H31" s="195"/>
      <c r="L31" s="90"/>
    </row>
    <row r="32" spans="2:12" s="1" customFormat="1" ht="6.9" hidden="1" customHeight="1">
      <c r="B32" s="28"/>
      <c r="L32" s="28"/>
    </row>
    <row r="33" spans="2:12" s="1" customFormat="1" ht="6.9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33</v>
      </c>
      <c r="J34" s="62">
        <f>ROUND(J132, 2)</f>
        <v>0</v>
      </c>
      <c r="L34" s="28"/>
    </row>
    <row r="35" spans="2:12" s="1" customFormat="1" ht="6.9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hidden="1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hidden="1" customHeight="1">
      <c r="B37" s="28"/>
      <c r="D37" s="51" t="s">
        <v>37</v>
      </c>
      <c r="E37" s="23" t="s">
        <v>38</v>
      </c>
      <c r="F37" s="81">
        <f>ROUND((SUM(BE132:BE175)),  2)</f>
        <v>0</v>
      </c>
      <c r="I37" s="92">
        <v>0.21</v>
      </c>
      <c r="J37" s="81">
        <f>ROUND(((SUM(BE132:BE175))*I37),  2)</f>
        <v>0</v>
      </c>
      <c r="L37" s="28"/>
    </row>
    <row r="38" spans="2:12" s="1" customFormat="1" ht="14.4" hidden="1" customHeight="1">
      <c r="B38" s="28"/>
      <c r="E38" s="23" t="s">
        <v>39</v>
      </c>
      <c r="F38" s="81">
        <f>ROUND((SUM(BF132:BF175)),  2)</f>
        <v>0</v>
      </c>
      <c r="I38" s="92">
        <v>0.12</v>
      </c>
      <c r="J38" s="81">
        <f>ROUND(((SUM(BF132:BF175))*I38),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1">
        <f>ROUND((SUM(BG132:BG175)),  2)</f>
        <v>0</v>
      </c>
      <c r="I39" s="92">
        <v>0.21</v>
      </c>
      <c r="J39" s="81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1">
        <f>ROUND((SUM(BH132:BH175)),  2)</f>
        <v>0</v>
      </c>
      <c r="I40" s="92">
        <v>0.12</v>
      </c>
      <c r="J40" s="81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1">
        <f>ROUND((SUM(BI132:BI175)),  2)</f>
        <v>0</v>
      </c>
      <c r="I41" s="92">
        <v>0</v>
      </c>
      <c r="J41" s="81">
        <f>0</f>
        <v>0</v>
      </c>
      <c r="L41" s="28"/>
    </row>
    <row r="42" spans="2:12" s="1" customFormat="1" ht="6.9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43</v>
      </c>
      <c r="E43" s="53"/>
      <c r="F43" s="53"/>
      <c r="G43" s="95" t="s">
        <v>44</v>
      </c>
      <c r="H43" s="96" t="s">
        <v>45</v>
      </c>
      <c r="I43" s="53"/>
      <c r="J43" s="97">
        <f>SUM(J34:J41)</f>
        <v>0</v>
      </c>
      <c r="K43" s="98"/>
      <c r="L43" s="28"/>
    </row>
    <row r="44" spans="2:12" s="1" customFormat="1" ht="14.4" hidden="1" customHeight="1">
      <c r="B44" s="28"/>
      <c r="L44" s="28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 hidden="1">
      <c r="B51" s="16"/>
      <c r="L51" s="16"/>
    </row>
    <row r="52" spans="2:12" ht="10.199999999999999" hidden="1">
      <c r="B52" s="16"/>
      <c r="L52" s="16"/>
    </row>
    <row r="53" spans="2:12" ht="10.199999999999999" hidden="1">
      <c r="B53" s="16"/>
      <c r="L53" s="16"/>
    </row>
    <row r="54" spans="2:12" ht="10.199999999999999" hidden="1">
      <c r="B54" s="16"/>
      <c r="L54" s="16"/>
    </row>
    <row r="55" spans="2:12" ht="10.199999999999999" hidden="1">
      <c r="B55" s="16"/>
      <c r="L55" s="16"/>
    </row>
    <row r="56" spans="2:12" ht="10.199999999999999" hidden="1">
      <c r="B56" s="16"/>
      <c r="L56" s="16"/>
    </row>
    <row r="57" spans="2:12" ht="10.199999999999999" hidden="1">
      <c r="B57" s="16"/>
      <c r="L57" s="16"/>
    </row>
    <row r="58" spans="2:12" ht="10.199999999999999" hidden="1">
      <c r="B58" s="16"/>
      <c r="L58" s="16"/>
    </row>
    <row r="59" spans="2:12" ht="10.199999999999999" hidden="1">
      <c r="B59" s="16"/>
      <c r="L59" s="16"/>
    </row>
    <row r="60" spans="2:12" ht="10.199999999999999" hidden="1">
      <c r="B60" s="16"/>
      <c r="L60" s="16"/>
    </row>
    <row r="61" spans="2:12" s="1" customFormat="1" ht="13.2" hidden="1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 ht="10.199999999999999" hidden="1">
      <c r="B62" s="16"/>
      <c r="L62" s="16"/>
    </row>
    <row r="63" spans="2:12" ht="10.199999999999999" hidden="1">
      <c r="B63" s="16"/>
      <c r="L63" s="16"/>
    </row>
    <row r="64" spans="2:12" ht="10.199999999999999" hidden="1">
      <c r="B64" s="16"/>
      <c r="L64" s="16"/>
    </row>
    <row r="65" spans="2:12" s="1" customFormat="1" ht="13.2" hidden="1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 hidden="1">
      <c r="B66" s="16"/>
      <c r="L66" s="16"/>
    </row>
    <row r="67" spans="2:12" ht="10.199999999999999" hidden="1">
      <c r="B67" s="16"/>
      <c r="L67" s="16"/>
    </row>
    <row r="68" spans="2:12" ht="10.199999999999999" hidden="1">
      <c r="B68" s="16"/>
      <c r="L68" s="16"/>
    </row>
    <row r="69" spans="2:12" ht="10.199999999999999" hidden="1">
      <c r="B69" s="16"/>
      <c r="L69" s="16"/>
    </row>
    <row r="70" spans="2:12" ht="10.199999999999999" hidden="1">
      <c r="B70" s="16"/>
      <c r="L70" s="16"/>
    </row>
    <row r="71" spans="2:12" ht="10.199999999999999" hidden="1">
      <c r="B71" s="16"/>
      <c r="L71" s="16"/>
    </row>
    <row r="72" spans="2:12" ht="10.199999999999999" hidden="1">
      <c r="B72" s="16"/>
      <c r="L72" s="16"/>
    </row>
    <row r="73" spans="2:12" ht="10.199999999999999" hidden="1">
      <c r="B73" s="16"/>
      <c r="L73" s="16"/>
    </row>
    <row r="74" spans="2:12" ht="10.199999999999999" hidden="1">
      <c r="B74" s="16"/>
      <c r="L74" s="16"/>
    </row>
    <row r="75" spans="2:12" ht="10.199999999999999" hidden="1">
      <c r="B75" s="16"/>
      <c r="L75" s="16"/>
    </row>
    <row r="76" spans="2:12" s="1" customFormat="1" ht="13.2" hidden="1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t="10.199999999999999" hidden="1"/>
    <row r="79" spans="2:12" ht="10.199999999999999" hidden="1"/>
    <row r="80" spans="2:12" ht="10.199999999999999" hidden="1"/>
    <row r="81" spans="2:12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>
      <c r="B82" s="28"/>
      <c r="C82" s="17" t="s">
        <v>109</v>
      </c>
      <c r="L82" s="28"/>
    </row>
    <row r="83" spans="2:12" s="1" customFormat="1" ht="6.9" hidden="1" customHeight="1">
      <c r="B83" s="28"/>
      <c r="L83" s="28"/>
    </row>
    <row r="84" spans="2:12" s="1" customFormat="1" ht="12" hidden="1" customHeight="1">
      <c r="B84" s="28"/>
      <c r="C84" s="23" t="s">
        <v>16</v>
      </c>
      <c r="L84" s="28"/>
    </row>
    <row r="85" spans="2:12" s="1" customFormat="1" ht="16.5" hidden="1" customHeight="1">
      <c r="B85" s="28"/>
      <c r="E85" s="206" t="str">
        <f>E7</f>
        <v>FVE</v>
      </c>
      <c r="F85" s="207"/>
      <c r="G85" s="207"/>
      <c r="H85" s="207"/>
      <c r="L85" s="28"/>
    </row>
    <row r="86" spans="2:12" ht="12" hidden="1" customHeight="1">
      <c r="B86" s="16"/>
      <c r="C86" s="23" t="s">
        <v>98</v>
      </c>
      <c r="L86" s="16"/>
    </row>
    <row r="87" spans="2:12" ht="16.5" hidden="1" customHeight="1">
      <c r="B87" s="16"/>
      <c r="E87" s="206" t="s">
        <v>99</v>
      </c>
      <c r="F87" s="191"/>
      <c r="G87" s="191"/>
      <c r="H87" s="191"/>
      <c r="L87" s="16"/>
    </row>
    <row r="88" spans="2:12" ht="12" hidden="1" customHeight="1">
      <c r="B88" s="16"/>
      <c r="C88" s="23" t="s">
        <v>100</v>
      </c>
      <c r="L88" s="16"/>
    </row>
    <row r="89" spans="2:12" s="1" customFormat="1" ht="16.5" hidden="1" customHeight="1">
      <c r="B89" s="28"/>
      <c r="E89" s="169" t="s">
        <v>101</v>
      </c>
      <c r="F89" s="208"/>
      <c r="G89" s="208"/>
      <c r="H89" s="208"/>
      <c r="L89" s="28"/>
    </row>
    <row r="90" spans="2:12" s="1" customFormat="1" ht="12" hidden="1" customHeight="1">
      <c r="B90" s="28"/>
      <c r="C90" s="23" t="s">
        <v>102</v>
      </c>
      <c r="L90" s="28"/>
    </row>
    <row r="91" spans="2:12" s="1" customFormat="1" ht="16.5" hidden="1" customHeight="1">
      <c r="B91" s="28"/>
      <c r="E91" s="163" t="str">
        <f>E13</f>
        <v>A00 - Stavební část</v>
      </c>
      <c r="F91" s="208"/>
      <c r="G91" s="208"/>
      <c r="H91" s="208"/>
      <c r="L91" s="28"/>
    </row>
    <row r="92" spans="2:12" s="1" customFormat="1" ht="6.9" hidden="1" customHeight="1">
      <c r="B92" s="28"/>
      <c r="L92" s="28"/>
    </row>
    <row r="93" spans="2:12" s="1" customFormat="1" ht="12" hidden="1" customHeight="1">
      <c r="B93" s="28"/>
      <c r="C93" s="23" t="s">
        <v>20</v>
      </c>
      <c r="F93" s="21" t="str">
        <f>F16</f>
        <v>U Kříže 661/8, Praha 5 – Jinonice, 15800</v>
      </c>
      <c r="I93" s="23" t="s">
        <v>22</v>
      </c>
      <c r="J93" s="48" t="str">
        <f>IF(J16="","",J16)</f>
        <v>17. 10. 2024</v>
      </c>
      <c r="L93" s="28"/>
    </row>
    <row r="94" spans="2:12" s="1" customFormat="1" ht="6.9" hidden="1" customHeight="1">
      <c r="B94" s="28"/>
      <c r="L94" s="28"/>
    </row>
    <row r="95" spans="2:12" s="1" customFormat="1" ht="25.65" hidden="1" customHeight="1">
      <c r="B95" s="28"/>
      <c r="C95" s="23" t="s">
        <v>24</v>
      </c>
      <c r="F95" s="21" t="str">
        <f>E19</f>
        <v>Fakulta sociálních věd, Univerzita Karlova</v>
      </c>
      <c r="I95" s="23" t="s">
        <v>29</v>
      </c>
      <c r="J95" s="26" t="str">
        <f>E25</f>
        <v>VPÚ DECO PRAHA a.s.</v>
      </c>
      <c r="L95" s="28"/>
    </row>
    <row r="96" spans="2:12" s="1" customFormat="1" ht="15.15" hidden="1" customHeight="1">
      <c r="B96" s="28"/>
      <c r="C96" s="23" t="s">
        <v>27</v>
      </c>
      <c r="F96" s="21" t="str">
        <f>IF(E22="","",E22)</f>
        <v>Vyplň údaj</v>
      </c>
      <c r="I96" s="23" t="s">
        <v>31</v>
      </c>
      <c r="J96" s="26" t="str">
        <f>E28</f>
        <v>TMI Building s.r.o.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110</v>
      </c>
      <c r="D98" s="93"/>
      <c r="E98" s="93"/>
      <c r="F98" s="93"/>
      <c r="G98" s="93"/>
      <c r="H98" s="93"/>
      <c r="I98" s="93"/>
      <c r="J98" s="102" t="s">
        <v>111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8" hidden="1" customHeight="1">
      <c r="B100" s="28"/>
      <c r="C100" s="103" t="s">
        <v>112</v>
      </c>
      <c r="J100" s="62">
        <f>J132</f>
        <v>0</v>
      </c>
      <c r="L100" s="28"/>
      <c r="AU100" s="13" t="s">
        <v>113</v>
      </c>
    </row>
    <row r="101" spans="2:47" s="8" customFormat="1" ht="24.9" hidden="1" customHeight="1">
      <c r="B101" s="104"/>
      <c r="D101" s="105" t="s">
        <v>114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95" hidden="1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9" customFormat="1" ht="19.95" hidden="1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J136</f>
        <v>0</v>
      </c>
      <c r="L103" s="108"/>
    </row>
    <row r="104" spans="2:47" s="9" customFormat="1" ht="19.95" hidden="1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J142</f>
        <v>0</v>
      </c>
      <c r="L104" s="108"/>
    </row>
    <row r="105" spans="2:47" s="9" customFormat="1" ht="19.95" hidden="1" customHeight="1">
      <c r="B105" s="108"/>
      <c r="D105" s="109" t="s">
        <v>118</v>
      </c>
      <c r="E105" s="110"/>
      <c r="F105" s="110"/>
      <c r="G105" s="110"/>
      <c r="H105" s="110"/>
      <c r="I105" s="110"/>
      <c r="J105" s="111">
        <f>J148</f>
        <v>0</v>
      </c>
      <c r="L105" s="108"/>
    </row>
    <row r="106" spans="2:47" s="8" customFormat="1" ht="24.9" hidden="1" customHeight="1">
      <c r="B106" s="104"/>
      <c r="D106" s="105" t="s">
        <v>119</v>
      </c>
      <c r="E106" s="106"/>
      <c r="F106" s="106"/>
      <c r="G106" s="106"/>
      <c r="H106" s="106"/>
      <c r="I106" s="106"/>
      <c r="J106" s="107">
        <f>J151</f>
        <v>0</v>
      </c>
      <c r="L106" s="104"/>
    </row>
    <row r="107" spans="2:47" s="9" customFormat="1" ht="19.95" hidden="1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J152</f>
        <v>0</v>
      </c>
      <c r="L107" s="108"/>
    </row>
    <row r="108" spans="2:47" s="9" customFormat="1" ht="19.95" hidden="1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J169</f>
        <v>0</v>
      </c>
      <c r="L108" s="108"/>
    </row>
    <row r="109" spans="2:47" s="1" customFormat="1" ht="21.75" hidden="1" customHeight="1">
      <c r="B109" s="28"/>
      <c r="L109" s="28"/>
    </row>
    <row r="110" spans="2:47" s="1" customFormat="1" ht="6.9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47" ht="10.199999999999999" hidden="1"/>
    <row r="112" spans="2:47" ht="10.199999999999999" hidden="1"/>
    <row r="113" spans="2:12" ht="10.199999999999999" hidden="1"/>
    <row r="114" spans="2:12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" customHeight="1">
      <c r="B115" s="28"/>
      <c r="C115" s="17" t="s">
        <v>122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16</v>
      </c>
      <c r="L117" s="28"/>
    </row>
    <row r="118" spans="2:12" s="1" customFormat="1" ht="16.5" customHeight="1">
      <c r="B118" s="28"/>
      <c r="E118" s="206" t="str">
        <f>E7</f>
        <v>FVE</v>
      </c>
      <c r="F118" s="207"/>
      <c r="G118" s="207"/>
      <c r="H118" s="207"/>
      <c r="L118" s="28"/>
    </row>
    <row r="119" spans="2:12" ht="12" customHeight="1">
      <c r="B119" s="16"/>
      <c r="C119" s="23" t="s">
        <v>98</v>
      </c>
      <c r="L119" s="16"/>
    </row>
    <row r="120" spans="2:12" ht="16.5" customHeight="1">
      <c r="B120" s="16"/>
      <c r="E120" s="206" t="s">
        <v>99</v>
      </c>
      <c r="F120" s="191"/>
      <c r="G120" s="191"/>
      <c r="H120" s="191"/>
      <c r="L120" s="16"/>
    </row>
    <row r="121" spans="2:12" ht="12" customHeight="1">
      <c r="B121" s="16"/>
      <c r="C121" s="23" t="s">
        <v>100</v>
      </c>
      <c r="L121" s="16"/>
    </row>
    <row r="122" spans="2:12" s="1" customFormat="1" ht="16.5" customHeight="1">
      <c r="B122" s="28"/>
      <c r="E122" s="169" t="s">
        <v>101</v>
      </c>
      <c r="F122" s="208"/>
      <c r="G122" s="208"/>
      <c r="H122" s="208"/>
      <c r="L122" s="28"/>
    </row>
    <row r="123" spans="2:12" s="1" customFormat="1" ht="12" customHeight="1">
      <c r="B123" s="28"/>
      <c r="C123" s="23" t="s">
        <v>102</v>
      </c>
      <c r="L123" s="28"/>
    </row>
    <row r="124" spans="2:12" s="1" customFormat="1" ht="16.5" customHeight="1">
      <c r="B124" s="28"/>
      <c r="E124" s="163" t="str">
        <f>E13</f>
        <v>A00 - Stavební část</v>
      </c>
      <c r="F124" s="208"/>
      <c r="G124" s="208"/>
      <c r="H124" s="20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20</v>
      </c>
      <c r="F126" s="21" t="str">
        <f>F16</f>
        <v>U Kříže 661/8, Praha 5 – Jinonice, 15800</v>
      </c>
      <c r="I126" s="23" t="s">
        <v>22</v>
      </c>
      <c r="J126" s="48" t="str">
        <f>IF(J16="","",J16)</f>
        <v>17. 10. 2024</v>
      </c>
      <c r="L126" s="28"/>
    </row>
    <row r="127" spans="2:12" s="1" customFormat="1" ht="6.9" customHeight="1">
      <c r="B127" s="28"/>
      <c r="L127" s="28"/>
    </row>
    <row r="128" spans="2:12" s="1" customFormat="1" ht="25.65" customHeight="1">
      <c r="B128" s="28"/>
      <c r="C128" s="23" t="s">
        <v>24</v>
      </c>
      <c r="F128" s="21" t="str">
        <f>E19</f>
        <v>Fakulta sociálních věd, Univerzita Karlova</v>
      </c>
      <c r="I128" s="23" t="s">
        <v>29</v>
      </c>
      <c r="J128" s="26" t="str">
        <f>E25</f>
        <v>VPÚ DECO PRAHA a.s.</v>
      </c>
      <c r="L128" s="28"/>
    </row>
    <row r="129" spans="2:65" s="1" customFormat="1" ht="15.15" customHeight="1">
      <c r="B129" s="28"/>
      <c r="C129" s="23" t="s">
        <v>27</v>
      </c>
      <c r="F129" s="21" t="str">
        <f>IF(E22="","",E22)</f>
        <v>Vyplň údaj</v>
      </c>
      <c r="I129" s="23" t="s">
        <v>31</v>
      </c>
      <c r="J129" s="26" t="str">
        <f>E28</f>
        <v>TMI Building s.r.o.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2"/>
      <c r="C131" s="113" t="s">
        <v>123</v>
      </c>
      <c r="D131" s="114" t="s">
        <v>58</v>
      </c>
      <c r="E131" s="114" t="s">
        <v>54</v>
      </c>
      <c r="F131" s="114" t="s">
        <v>55</v>
      </c>
      <c r="G131" s="114" t="s">
        <v>124</v>
      </c>
      <c r="H131" s="114" t="s">
        <v>125</v>
      </c>
      <c r="I131" s="114" t="s">
        <v>126</v>
      </c>
      <c r="J131" s="115" t="s">
        <v>111</v>
      </c>
      <c r="K131" s="116" t="s">
        <v>127</v>
      </c>
      <c r="L131" s="112"/>
      <c r="M131" s="55" t="s">
        <v>1</v>
      </c>
      <c r="N131" s="56" t="s">
        <v>37</v>
      </c>
      <c r="O131" s="56" t="s">
        <v>128</v>
      </c>
      <c r="P131" s="56" t="s">
        <v>129</v>
      </c>
      <c r="Q131" s="56" t="s">
        <v>130</v>
      </c>
      <c r="R131" s="56" t="s">
        <v>131</v>
      </c>
      <c r="S131" s="56" t="s">
        <v>132</v>
      </c>
      <c r="T131" s="57" t="s">
        <v>133</v>
      </c>
    </row>
    <row r="132" spans="2:65" s="1" customFormat="1" ht="22.8" customHeight="1">
      <c r="B132" s="28"/>
      <c r="C132" s="60" t="s">
        <v>134</v>
      </c>
      <c r="J132" s="117">
        <f>BK132</f>
        <v>0</v>
      </c>
      <c r="L132" s="28"/>
      <c r="M132" s="58"/>
      <c r="N132" s="49"/>
      <c r="O132" s="49"/>
      <c r="P132" s="118">
        <f>P133+P151</f>
        <v>0</v>
      </c>
      <c r="Q132" s="49"/>
      <c r="R132" s="118">
        <f>R133+R151</f>
        <v>0.40996500000000002</v>
      </c>
      <c r="S132" s="49"/>
      <c r="T132" s="119">
        <f>T133+T151</f>
        <v>0.76654</v>
      </c>
      <c r="AT132" s="13" t="s">
        <v>72</v>
      </c>
      <c r="AU132" s="13" t="s">
        <v>113</v>
      </c>
      <c r="BK132" s="120">
        <f>BK133+BK151</f>
        <v>0</v>
      </c>
    </row>
    <row r="133" spans="2:65" s="11" customFormat="1" ht="25.95" customHeight="1">
      <c r="B133" s="121"/>
      <c r="D133" s="122" t="s">
        <v>72</v>
      </c>
      <c r="E133" s="123" t="s">
        <v>135</v>
      </c>
      <c r="F133" s="123" t="s">
        <v>136</v>
      </c>
      <c r="I133" s="124"/>
      <c r="J133" s="125">
        <f>BK133</f>
        <v>0</v>
      </c>
      <c r="L133" s="121"/>
      <c r="M133" s="126"/>
      <c r="P133" s="127">
        <f>P134+P136+P142+P148</f>
        <v>0</v>
      </c>
      <c r="R133" s="127">
        <f>R134+R136+R142+R148</f>
        <v>2.835E-2</v>
      </c>
      <c r="T133" s="128">
        <f>T134+T136+T142+T148</f>
        <v>0.21920000000000001</v>
      </c>
      <c r="AR133" s="122" t="s">
        <v>80</v>
      </c>
      <c r="AT133" s="129" t="s">
        <v>72</v>
      </c>
      <c r="AU133" s="129" t="s">
        <v>73</v>
      </c>
      <c r="AY133" s="122" t="s">
        <v>137</v>
      </c>
      <c r="BK133" s="130">
        <f>BK134+BK136+BK142+BK148</f>
        <v>0</v>
      </c>
    </row>
    <row r="134" spans="2:65" s="11" customFormat="1" ht="22.8" customHeight="1">
      <c r="B134" s="121"/>
      <c r="D134" s="122" t="s">
        <v>72</v>
      </c>
      <c r="E134" s="131" t="s">
        <v>138</v>
      </c>
      <c r="F134" s="131" t="s">
        <v>139</v>
      </c>
      <c r="I134" s="124"/>
      <c r="J134" s="132">
        <f>BK134</f>
        <v>0</v>
      </c>
      <c r="L134" s="121"/>
      <c r="M134" s="126"/>
      <c r="P134" s="127">
        <f>P135</f>
        <v>0</v>
      </c>
      <c r="R134" s="127">
        <f>R135</f>
        <v>2.358E-2</v>
      </c>
      <c r="T134" s="128">
        <f>T135</f>
        <v>0</v>
      </c>
      <c r="AR134" s="122" t="s">
        <v>80</v>
      </c>
      <c r="AT134" s="129" t="s">
        <v>72</v>
      </c>
      <c r="AU134" s="129" t="s">
        <v>80</v>
      </c>
      <c r="AY134" s="122" t="s">
        <v>137</v>
      </c>
      <c r="BK134" s="130">
        <f>BK135</f>
        <v>0</v>
      </c>
    </row>
    <row r="135" spans="2:65" s="1" customFormat="1" ht="24.15" customHeight="1">
      <c r="B135" s="28"/>
      <c r="C135" s="133" t="s">
        <v>80</v>
      </c>
      <c r="D135" s="133" t="s">
        <v>140</v>
      </c>
      <c r="E135" s="134" t="s">
        <v>141</v>
      </c>
      <c r="F135" s="135" t="s">
        <v>142</v>
      </c>
      <c r="G135" s="136" t="s">
        <v>143</v>
      </c>
      <c r="H135" s="137">
        <v>15.72</v>
      </c>
      <c r="I135" s="138"/>
      <c r="J135" s="139">
        <f>ROUND(I135*H135,2)</f>
        <v>0</v>
      </c>
      <c r="K135" s="140"/>
      <c r="L135" s="28"/>
      <c r="M135" s="141" t="s">
        <v>1</v>
      </c>
      <c r="N135" s="142" t="s">
        <v>38</v>
      </c>
      <c r="P135" s="143">
        <f>O135*H135</f>
        <v>0</v>
      </c>
      <c r="Q135" s="143">
        <v>1.5E-3</v>
      </c>
      <c r="R135" s="143">
        <f>Q135*H135</f>
        <v>2.358E-2</v>
      </c>
      <c r="S135" s="143">
        <v>0</v>
      </c>
      <c r="T135" s="144">
        <f>S135*H135</f>
        <v>0</v>
      </c>
      <c r="AR135" s="145" t="s">
        <v>144</v>
      </c>
      <c r="AT135" s="145" t="s">
        <v>140</v>
      </c>
      <c r="AU135" s="145" t="s">
        <v>82</v>
      </c>
      <c r="AY135" s="13" t="s">
        <v>137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80</v>
      </c>
      <c r="BK135" s="146">
        <f>ROUND(I135*H135,2)</f>
        <v>0</v>
      </c>
      <c r="BL135" s="13" t="s">
        <v>144</v>
      </c>
      <c r="BM135" s="145" t="s">
        <v>145</v>
      </c>
    </row>
    <row r="136" spans="2:65" s="11" customFormat="1" ht="22.8" customHeight="1">
      <c r="B136" s="121"/>
      <c r="D136" s="122" t="s">
        <v>72</v>
      </c>
      <c r="E136" s="131" t="s">
        <v>146</v>
      </c>
      <c r="F136" s="131" t="s">
        <v>147</v>
      </c>
      <c r="I136" s="124"/>
      <c r="J136" s="132">
        <f>BK136</f>
        <v>0</v>
      </c>
      <c r="L136" s="121"/>
      <c r="M136" s="126"/>
      <c r="P136" s="127">
        <f>SUM(P137:P141)</f>
        <v>0</v>
      </c>
      <c r="R136" s="127">
        <f>SUM(R137:R141)</f>
        <v>4.7699999999999999E-3</v>
      </c>
      <c r="T136" s="128">
        <f>SUM(T137:T141)</f>
        <v>0.21920000000000001</v>
      </c>
      <c r="AR136" s="122" t="s">
        <v>80</v>
      </c>
      <c r="AT136" s="129" t="s">
        <v>72</v>
      </c>
      <c r="AU136" s="129" t="s">
        <v>80</v>
      </c>
      <c r="AY136" s="122" t="s">
        <v>137</v>
      </c>
      <c r="BK136" s="130">
        <f>SUM(BK137:BK141)</f>
        <v>0</v>
      </c>
    </row>
    <row r="137" spans="2:65" s="1" customFormat="1" ht="33" customHeight="1">
      <c r="B137" s="28"/>
      <c r="C137" s="133" t="s">
        <v>82</v>
      </c>
      <c r="D137" s="133" t="s">
        <v>140</v>
      </c>
      <c r="E137" s="134" t="s">
        <v>148</v>
      </c>
      <c r="F137" s="135" t="s">
        <v>149</v>
      </c>
      <c r="G137" s="136" t="s">
        <v>150</v>
      </c>
      <c r="H137" s="137">
        <v>25</v>
      </c>
      <c r="I137" s="138"/>
      <c r="J137" s="139">
        <f>ROUND(I137*H137,2)</f>
        <v>0</v>
      </c>
      <c r="K137" s="140"/>
      <c r="L137" s="28"/>
      <c r="M137" s="141" t="s">
        <v>1</v>
      </c>
      <c r="N137" s="142" t="s">
        <v>38</v>
      </c>
      <c r="P137" s="143">
        <f>O137*H137</f>
        <v>0</v>
      </c>
      <c r="Q137" s="143">
        <v>1.2999999999999999E-4</v>
      </c>
      <c r="R137" s="143">
        <f>Q137*H137</f>
        <v>3.2499999999999999E-3</v>
      </c>
      <c r="S137" s="143">
        <v>0</v>
      </c>
      <c r="T137" s="144">
        <f>S137*H137</f>
        <v>0</v>
      </c>
      <c r="AR137" s="145" t="s">
        <v>144</v>
      </c>
      <c r="AT137" s="145" t="s">
        <v>140</v>
      </c>
      <c r="AU137" s="145" t="s">
        <v>82</v>
      </c>
      <c r="AY137" s="13" t="s">
        <v>137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80</v>
      </c>
      <c r="BK137" s="146">
        <f>ROUND(I137*H137,2)</f>
        <v>0</v>
      </c>
      <c r="BL137" s="13" t="s">
        <v>144</v>
      </c>
      <c r="BM137" s="145" t="s">
        <v>151</v>
      </c>
    </row>
    <row r="138" spans="2:65" s="1" customFormat="1" ht="24.15" customHeight="1">
      <c r="B138" s="28"/>
      <c r="C138" s="133" t="s">
        <v>90</v>
      </c>
      <c r="D138" s="133" t="s">
        <v>140</v>
      </c>
      <c r="E138" s="134" t="s">
        <v>152</v>
      </c>
      <c r="F138" s="135" t="s">
        <v>153</v>
      </c>
      <c r="G138" s="136" t="s">
        <v>154</v>
      </c>
      <c r="H138" s="137">
        <v>3</v>
      </c>
      <c r="I138" s="138"/>
      <c r="J138" s="139">
        <f>ROUND(I138*H138,2)</f>
        <v>0</v>
      </c>
      <c r="K138" s="140"/>
      <c r="L138" s="28"/>
      <c r="M138" s="141" t="s">
        <v>1</v>
      </c>
      <c r="N138" s="142" t="s">
        <v>38</v>
      </c>
      <c r="P138" s="143">
        <f>O138*H138</f>
        <v>0</v>
      </c>
      <c r="Q138" s="143">
        <v>0</v>
      </c>
      <c r="R138" s="143">
        <f>Q138*H138</f>
        <v>0</v>
      </c>
      <c r="S138" s="143">
        <v>4.2999999999999997E-2</v>
      </c>
      <c r="T138" s="144">
        <f>S138*H138</f>
        <v>0.129</v>
      </c>
      <c r="AR138" s="145" t="s">
        <v>144</v>
      </c>
      <c r="AT138" s="145" t="s">
        <v>140</v>
      </c>
      <c r="AU138" s="145" t="s">
        <v>82</v>
      </c>
      <c r="AY138" s="13" t="s">
        <v>137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3" t="s">
        <v>80</v>
      </c>
      <c r="BK138" s="146">
        <f>ROUND(I138*H138,2)</f>
        <v>0</v>
      </c>
      <c r="BL138" s="13" t="s">
        <v>144</v>
      </c>
      <c r="BM138" s="145" t="s">
        <v>155</v>
      </c>
    </row>
    <row r="139" spans="2:65" s="1" customFormat="1" ht="24.15" customHeight="1">
      <c r="B139" s="28"/>
      <c r="C139" s="133" t="s">
        <v>144</v>
      </c>
      <c r="D139" s="133" t="s">
        <v>140</v>
      </c>
      <c r="E139" s="134" t="s">
        <v>156</v>
      </c>
      <c r="F139" s="135" t="s">
        <v>157</v>
      </c>
      <c r="G139" s="136" t="s">
        <v>154</v>
      </c>
      <c r="H139" s="137">
        <v>1</v>
      </c>
      <c r="I139" s="138"/>
      <c r="J139" s="139">
        <f>ROUND(I139*H139,2)</f>
        <v>0</v>
      </c>
      <c r="K139" s="140"/>
      <c r="L139" s="28"/>
      <c r="M139" s="141" t="s">
        <v>1</v>
      </c>
      <c r="N139" s="142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8.5999999999999993E-2</v>
      </c>
      <c r="T139" s="144">
        <f>S139*H139</f>
        <v>8.5999999999999993E-2</v>
      </c>
      <c r="AR139" s="145" t="s">
        <v>144</v>
      </c>
      <c r="AT139" s="145" t="s">
        <v>140</v>
      </c>
      <c r="AU139" s="145" t="s">
        <v>82</v>
      </c>
      <c r="AY139" s="13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80</v>
      </c>
      <c r="BK139" s="146">
        <f>ROUND(I139*H139,2)</f>
        <v>0</v>
      </c>
      <c r="BL139" s="13" t="s">
        <v>144</v>
      </c>
      <c r="BM139" s="145" t="s">
        <v>158</v>
      </c>
    </row>
    <row r="140" spans="2:65" s="1" customFormat="1" ht="24.15" customHeight="1">
      <c r="B140" s="28"/>
      <c r="C140" s="133" t="s">
        <v>159</v>
      </c>
      <c r="D140" s="133" t="s">
        <v>140</v>
      </c>
      <c r="E140" s="134" t="s">
        <v>160</v>
      </c>
      <c r="F140" s="135" t="s">
        <v>161</v>
      </c>
      <c r="G140" s="136" t="s">
        <v>143</v>
      </c>
      <c r="H140" s="137">
        <v>2</v>
      </c>
      <c r="I140" s="138"/>
      <c r="J140" s="139">
        <f>ROUND(I140*H140,2)</f>
        <v>0</v>
      </c>
      <c r="K140" s="140"/>
      <c r="L140" s="28"/>
      <c r="M140" s="141" t="s">
        <v>1</v>
      </c>
      <c r="N140" s="142" t="s">
        <v>38</v>
      </c>
      <c r="P140" s="143">
        <f>O140*H140</f>
        <v>0</v>
      </c>
      <c r="Q140" s="143">
        <v>7.6000000000000004E-4</v>
      </c>
      <c r="R140" s="143">
        <f>Q140*H140</f>
        <v>1.5200000000000001E-3</v>
      </c>
      <c r="S140" s="143">
        <v>2.0999999999999999E-3</v>
      </c>
      <c r="T140" s="144">
        <f>S140*H140</f>
        <v>4.1999999999999997E-3</v>
      </c>
      <c r="AR140" s="145" t="s">
        <v>144</v>
      </c>
      <c r="AT140" s="145" t="s">
        <v>140</v>
      </c>
      <c r="AU140" s="145" t="s">
        <v>82</v>
      </c>
      <c r="AY140" s="13" t="s">
        <v>137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80</v>
      </c>
      <c r="BK140" s="146">
        <f>ROUND(I140*H140,2)</f>
        <v>0</v>
      </c>
      <c r="BL140" s="13" t="s">
        <v>144</v>
      </c>
      <c r="BM140" s="145" t="s">
        <v>162</v>
      </c>
    </row>
    <row r="141" spans="2:65" s="1" customFormat="1" ht="21.75" customHeight="1">
      <c r="B141" s="28"/>
      <c r="C141" s="133" t="s">
        <v>138</v>
      </c>
      <c r="D141" s="133" t="s">
        <v>140</v>
      </c>
      <c r="E141" s="134" t="s">
        <v>163</v>
      </c>
      <c r="F141" s="135" t="s">
        <v>164</v>
      </c>
      <c r="G141" s="136" t="s">
        <v>165</v>
      </c>
      <c r="H141" s="137">
        <v>1</v>
      </c>
      <c r="I141" s="138"/>
      <c r="J141" s="139">
        <f>ROUND(I141*H141,2)</f>
        <v>0</v>
      </c>
      <c r="K141" s="140"/>
      <c r="L141" s="28"/>
      <c r="M141" s="141" t="s">
        <v>1</v>
      </c>
      <c r="N141" s="142" t="s">
        <v>38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144</v>
      </c>
      <c r="AT141" s="145" t="s">
        <v>140</v>
      </c>
      <c r="AU141" s="145" t="s">
        <v>82</v>
      </c>
      <c r="AY141" s="13" t="s">
        <v>137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3" t="s">
        <v>80</v>
      </c>
      <c r="BK141" s="146">
        <f>ROUND(I141*H141,2)</f>
        <v>0</v>
      </c>
      <c r="BL141" s="13" t="s">
        <v>144</v>
      </c>
      <c r="BM141" s="145" t="s">
        <v>166</v>
      </c>
    </row>
    <row r="142" spans="2:65" s="11" customFormat="1" ht="22.8" customHeight="1">
      <c r="B142" s="121"/>
      <c r="D142" s="122" t="s">
        <v>72</v>
      </c>
      <c r="E142" s="131" t="s">
        <v>167</v>
      </c>
      <c r="F142" s="131" t="s">
        <v>168</v>
      </c>
      <c r="I142" s="124"/>
      <c r="J142" s="132">
        <f>BK142</f>
        <v>0</v>
      </c>
      <c r="L142" s="121"/>
      <c r="M142" s="126"/>
      <c r="P142" s="127">
        <f>SUM(P143:P147)</f>
        <v>0</v>
      </c>
      <c r="R142" s="127">
        <f>SUM(R143:R147)</f>
        <v>0</v>
      </c>
      <c r="T142" s="128">
        <f>SUM(T143:T147)</f>
        <v>0</v>
      </c>
      <c r="AR142" s="122" t="s">
        <v>80</v>
      </c>
      <c r="AT142" s="129" t="s">
        <v>72</v>
      </c>
      <c r="AU142" s="129" t="s">
        <v>80</v>
      </c>
      <c r="AY142" s="122" t="s">
        <v>137</v>
      </c>
      <c r="BK142" s="130">
        <f>SUM(BK143:BK147)</f>
        <v>0</v>
      </c>
    </row>
    <row r="143" spans="2:65" s="1" customFormat="1" ht="24.15" customHeight="1">
      <c r="B143" s="28"/>
      <c r="C143" s="133" t="s">
        <v>169</v>
      </c>
      <c r="D143" s="133" t="s">
        <v>140</v>
      </c>
      <c r="E143" s="134" t="s">
        <v>170</v>
      </c>
      <c r="F143" s="135" t="s">
        <v>171</v>
      </c>
      <c r="G143" s="136" t="s">
        <v>172</v>
      </c>
      <c r="H143" s="137">
        <v>0.76700000000000002</v>
      </c>
      <c r="I143" s="138"/>
      <c r="J143" s="139">
        <f>ROUND(I143*H143,2)</f>
        <v>0</v>
      </c>
      <c r="K143" s="140"/>
      <c r="L143" s="28"/>
      <c r="M143" s="141" t="s">
        <v>1</v>
      </c>
      <c r="N143" s="142" t="s">
        <v>38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144</v>
      </c>
      <c r="AT143" s="145" t="s">
        <v>140</v>
      </c>
      <c r="AU143" s="145" t="s">
        <v>82</v>
      </c>
      <c r="AY143" s="13" t="s">
        <v>137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3" t="s">
        <v>80</v>
      </c>
      <c r="BK143" s="146">
        <f>ROUND(I143*H143,2)</f>
        <v>0</v>
      </c>
      <c r="BL143" s="13" t="s">
        <v>144</v>
      </c>
      <c r="BM143" s="145" t="s">
        <v>173</v>
      </c>
    </row>
    <row r="144" spans="2:65" s="1" customFormat="1" ht="33" customHeight="1">
      <c r="B144" s="28"/>
      <c r="C144" s="133" t="s">
        <v>174</v>
      </c>
      <c r="D144" s="133" t="s">
        <v>140</v>
      </c>
      <c r="E144" s="134" t="s">
        <v>175</v>
      </c>
      <c r="F144" s="135" t="s">
        <v>176</v>
      </c>
      <c r="G144" s="136" t="s">
        <v>172</v>
      </c>
      <c r="H144" s="137">
        <v>11.505000000000001</v>
      </c>
      <c r="I144" s="138"/>
      <c r="J144" s="139">
        <f>ROUND(I144*H144,2)</f>
        <v>0</v>
      </c>
      <c r="K144" s="140"/>
      <c r="L144" s="28"/>
      <c r="M144" s="141" t="s">
        <v>1</v>
      </c>
      <c r="N144" s="142" t="s">
        <v>38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144</v>
      </c>
      <c r="AT144" s="145" t="s">
        <v>140</v>
      </c>
      <c r="AU144" s="145" t="s">
        <v>82</v>
      </c>
      <c r="AY144" s="13" t="s">
        <v>137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3" t="s">
        <v>80</v>
      </c>
      <c r="BK144" s="146">
        <f>ROUND(I144*H144,2)</f>
        <v>0</v>
      </c>
      <c r="BL144" s="13" t="s">
        <v>144</v>
      </c>
      <c r="BM144" s="145" t="s">
        <v>177</v>
      </c>
    </row>
    <row r="145" spans="2:65" s="1" customFormat="1" ht="24.15" customHeight="1">
      <c r="B145" s="28"/>
      <c r="C145" s="133" t="s">
        <v>146</v>
      </c>
      <c r="D145" s="133" t="s">
        <v>140</v>
      </c>
      <c r="E145" s="134" t="s">
        <v>178</v>
      </c>
      <c r="F145" s="135" t="s">
        <v>179</v>
      </c>
      <c r="G145" s="136" t="s">
        <v>172</v>
      </c>
      <c r="H145" s="137">
        <v>0.76700000000000002</v>
      </c>
      <c r="I145" s="138"/>
      <c r="J145" s="139">
        <f>ROUND(I145*H145,2)</f>
        <v>0</v>
      </c>
      <c r="K145" s="140"/>
      <c r="L145" s="28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144</v>
      </c>
      <c r="AT145" s="145" t="s">
        <v>140</v>
      </c>
      <c r="AU145" s="145" t="s">
        <v>82</v>
      </c>
      <c r="AY145" s="13" t="s">
        <v>137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3" t="s">
        <v>80</v>
      </c>
      <c r="BK145" s="146">
        <f>ROUND(I145*H145,2)</f>
        <v>0</v>
      </c>
      <c r="BL145" s="13" t="s">
        <v>144</v>
      </c>
      <c r="BM145" s="145" t="s">
        <v>180</v>
      </c>
    </row>
    <row r="146" spans="2:65" s="1" customFormat="1" ht="24.15" customHeight="1">
      <c r="B146" s="28"/>
      <c r="C146" s="133" t="s">
        <v>181</v>
      </c>
      <c r="D146" s="133" t="s">
        <v>140</v>
      </c>
      <c r="E146" s="134" t="s">
        <v>182</v>
      </c>
      <c r="F146" s="135" t="s">
        <v>183</v>
      </c>
      <c r="G146" s="136" t="s">
        <v>172</v>
      </c>
      <c r="H146" s="137">
        <v>14.573</v>
      </c>
      <c r="I146" s="138"/>
      <c r="J146" s="139">
        <f>ROUND(I146*H146,2)</f>
        <v>0</v>
      </c>
      <c r="K146" s="140"/>
      <c r="L146" s="28"/>
      <c r="M146" s="141" t="s">
        <v>1</v>
      </c>
      <c r="N146" s="142" t="s">
        <v>38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144</v>
      </c>
      <c r="AT146" s="145" t="s">
        <v>140</v>
      </c>
      <c r="AU146" s="145" t="s">
        <v>82</v>
      </c>
      <c r="AY146" s="13" t="s">
        <v>137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3" t="s">
        <v>80</v>
      </c>
      <c r="BK146" s="146">
        <f>ROUND(I146*H146,2)</f>
        <v>0</v>
      </c>
      <c r="BL146" s="13" t="s">
        <v>144</v>
      </c>
      <c r="BM146" s="145" t="s">
        <v>184</v>
      </c>
    </row>
    <row r="147" spans="2:65" s="1" customFormat="1" ht="33" customHeight="1">
      <c r="B147" s="28"/>
      <c r="C147" s="133" t="s">
        <v>185</v>
      </c>
      <c r="D147" s="133" t="s">
        <v>140</v>
      </c>
      <c r="E147" s="134" t="s">
        <v>186</v>
      </c>
      <c r="F147" s="135" t="s">
        <v>187</v>
      </c>
      <c r="G147" s="136" t="s">
        <v>172</v>
      </c>
      <c r="H147" s="137">
        <v>0.76600000000000001</v>
      </c>
      <c r="I147" s="138"/>
      <c r="J147" s="139">
        <f>ROUND(I147*H147,2)</f>
        <v>0</v>
      </c>
      <c r="K147" s="140"/>
      <c r="L147" s="28"/>
      <c r="M147" s="141" t="s">
        <v>1</v>
      </c>
      <c r="N147" s="142" t="s">
        <v>38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144</v>
      </c>
      <c r="AT147" s="145" t="s">
        <v>140</v>
      </c>
      <c r="AU147" s="145" t="s">
        <v>82</v>
      </c>
      <c r="AY147" s="13" t="s">
        <v>137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3" t="s">
        <v>80</v>
      </c>
      <c r="BK147" s="146">
        <f>ROUND(I147*H147,2)</f>
        <v>0</v>
      </c>
      <c r="BL147" s="13" t="s">
        <v>144</v>
      </c>
      <c r="BM147" s="145" t="s">
        <v>188</v>
      </c>
    </row>
    <row r="148" spans="2:65" s="11" customFormat="1" ht="22.8" customHeight="1">
      <c r="B148" s="121"/>
      <c r="D148" s="122" t="s">
        <v>72</v>
      </c>
      <c r="E148" s="131" t="s">
        <v>189</v>
      </c>
      <c r="F148" s="131" t="s">
        <v>190</v>
      </c>
      <c r="I148" s="124"/>
      <c r="J148" s="132">
        <f>BK148</f>
        <v>0</v>
      </c>
      <c r="L148" s="121"/>
      <c r="M148" s="126"/>
      <c r="P148" s="127">
        <f>SUM(P149:P150)</f>
        <v>0</v>
      </c>
      <c r="R148" s="127">
        <f>SUM(R149:R150)</f>
        <v>0</v>
      </c>
      <c r="T148" s="128">
        <f>SUM(T149:T150)</f>
        <v>0</v>
      </c>
      <c r="AR148" s="122" t="s">
        <v>80</v>
      </c>
      <c r="AT148" s="129" t="s">
        <v>72</v>
      </c>
      <c r="AU148" s="129" t="s">
        <v>80</v>
      </c>
      <c r="AY148" s="122" t="s">
        <v>137</v>
      </c>
      <c r="BK148" s="130">
        <f>SUM(BK149:BK150)</f>
        <v>0</v>
      </c>
    </row>
    <row r="149" spans="2:65" s="1" customFormat="1" ht="24.15" customHeight="1">
      <c r="B149" s="28"/>
      <c r="C149" s="133" t="s">
        <v>8</v>
      </c>
      <c r="D149" s="133" t="s">
        <v>140</v>
      </c>
      <c r="E149" s="134" t="s">
        <v>191</v>
      </c>
      <c r="F149" s="135" t="s">
        <v>192</v>
      </c>
      <c r="G149" s="136" t="s">
        <v>172</v>
      </c>
      <c r="H149" s="137">
        <v>2.8000000000000001E-2</v>
      </c>
      <c r="I149" s="138"/>
      <c r="J149" s="139">
        <f>ROUND(I149*H149,2)</f>
        <v>0</v>
      </c>
      <c r="K149" s="140"/>
      <c r="L149" s="28"/>
      <c r="M149" s="141" t="s">
        <v>1</v>
      </c>
      <c r="N149" s="142" t="s">
        <v>38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144</v>
      </c>
      <c r="AT149" s="145" t="s">
        <v>140</v>
      </c>
      <c r="AU149" s="145" t="s">
        <v>82</v>
      </c>
      <c r="AY149" s="13" t="s">
        <v>137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3" t="s">
        <v>80</v>
      </c>
      <c r="BK149" s="146">
        <f>ROUND(I149*H149,2)</f>
        <v>0</v>
      </c>
      <c r="BL149" s="13" t="s">
        <v>144</v>
      </c>
      <c r="BM149" s="145" t="s">
        <v>193</v>
      </c>
    </row>
    <row r="150" spans="2:65" s="1" customFormat="1" ht="24.15" customHeight="1">
      <c r="B150" s="28"/>
      <c r="C150" s="133" t="s">
        <v>194</v>
      </c>
      <c r="D150" s="133" t="s">
        <v>140</v>
      </c>
      <c r="E150" s="134" t="s">
        <v>195</v>
      </c>
      <c r="F150" s="135" t="s">
        <v>196</v>
      </c>
      <c r="G150" s="136" t="s">
        <v>172</v>
      </c>
      <c r="H150" s="137">
        <v>2.8000000000000001E-2</v>
      </c>
      <c r="I150" s="138"/>
      <c r="J150" s="139">
        <f>ROUND(I150*H150,2)</f>
        <v>0</v>
      </c>
      <c r="K150" s="140"/>
      <c r="L150" s="28"/>
      <c r="M150" s="141" t="s">
        <v>1</v>
      </c>
      <c r="N150" s="142" t="s">
        <v>38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144</v>
      </c>
      <c r="AT150" s="145" t="s">
        <v>140</v>
      </c>
      <c r="AU150" s="145" t="s">
        <v>82</v>
      </c>
      <c r="AY150" s="13" t="s">
        <v>137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3" t="s">
        <v>80</v>
      </c>
      <c r="BK150" s="146">
        <f>ROUND(I150*H150,2)</f>
        <v>0</v>
      </c>
      <c r="BL150" s="13" t="s">
        <v>144</v>
      </c>
      <c r="BM150" s="145" t="s">
        <v>197</v>
      </c>
    </row>
    <row r="151" spans="2:65" s="11" customFormat="1" ht="25.95" customHeight="1">
      <c r="B151" s="121"/>
      <c r="D151" s="122" t="s">
        <v>72</v>
      </c>
      <c r="E151" s="123" t="s">
        <v>198</v>
      </c>
      <c r="F151" s="123" t="s">
        <v>199</v>
      </c>
      <c r="I151" s="124"/>
      <c r="J151" s="125">
        <f>BK151</f>
        <v>0</v>
      </c>
      <c r="L151" s="121"/>
      <c r="M151" s="126"/>
      <c r="P151" s="127">
        <f>P152+P169</f>
        <v>0</v>
      </c>
      <c r="R151" s="127">
        <f>R152+R169</f>
        <v>0.38161500000000004</v>
      </c>
      <c r="T151" s="128">
        <f>T152+T169</f>
        <v>0.54733999999999994</v>
      </c>
      <c r="AR151" s="122" t="s">
        <v>82</v>
      </c>
      <c r="AT151" s="129" t="s">
        <v>72</v>
      </c>
      <c r="AU151" s="129" t="s">
        <v>73</v>
      </c>
      <c r="AY151" s="122" t="s">
        <v>137</v>
      </c>
      <c r="BK151" s="130">
        <f>BK152+BK169</f>
        <v>0</v>
      </c>
    </row>
    <row r="152" spans="2:65" s="11" customFormat="1" ht="22.8" customHeight="1">
      <c r="B152" s="121"/>
      <c r="D152" s="122" t="s">
        <v>72</v>
      </c>
      <c r="E152" s="131" t="s">
        <v>200</v>
      </c>
      <c r="F152" s="131" t="s">
        <v>201</v>
      </c>
      <c r="I152" s="124"/>
      <c r="J152" s="132">
        <f>BK152</f>
        <v>0</v>
      </c>
      <c r="L152" s="121"/>
      <c r="M152" s="126"/>
      <c r="P152" s="127">
        <f>SUM(P153:P168)</f>
        <v>0</v>
      </c>
      <c r="R152" s="127">
        <f>SUM(R153:R168)</f>
        <v>0.20459000000000002</v>
      </c>
      <c r="T152" s="128">
        <f>SUM(T153:T168)</f>
        <v>0.54103999999999997</v>
      </c>
      <c r="AR152" s="122" t="s">
        <v>82</v>
      </c>
      <c r="AT152" s="129" t="s">
        <v>72</v>
      </c>
      <c r="AU152" s="129" t="s">
        <v>80</v>
      </c>
      <c r="AY152" s="122" t="s">
        <v>137</v>
      </c>
      <c r="BK152" s="130">
        <f>SUM(BK153:BK168)</f>
        <v>0</v>
      </c>
    </row>
    <row r="153" spans="2:65" s="1" customFormat="1" ht="33" customHeight="1">
      <c r="B153" s="28"/>
      <c r="C153" s="133" t="s">
        <v>202</v>
      </c>
      <c r="D153" s="133" t="s">
        <v>140</v>
      </c>
      <c r="E153" s="134" t="s">
        <v>203</v>
      </c>
      <c r="F153" s="135" t="s">
        <v>204</v>
      </c>
      <c r="G153" s="136" t="s">
        <v>154</v>
      </c>
      <c r="H153" s="137">
        <v>1</v>
      </c>
      <c r="I153" s="138"/>
      <c r="J153" s="139">
        <f t="shared" ref="J153:J168" si="0">ROUND(I153*H153,2)</f>
        <v>0</v>
      </c>
      <c r="K153" s="140"/>
      <c r="L153" s="28"/>
      <c r="M153" s="141" t="s">
        <v>1</v>
      </c>
      <c r="N153" s="142" t="s">
        <v>38</v>
      </c>
      <c r="P153" s="143">
        <f t="shared" ref="P153:P168" si="1">O153*H153</f>
        <v>0</v>
      </c>
      <c r="Q153" s="143">
        <v>1.6800000000000001E-3</v>
      </c>
      <c r="R153" s="143">
        <f t="shared" ref="R153:R168" si="2">Q153*H153</f>
        <v>1.6800000000000001E-3</v>
      </c>
      <c r="S153" s="143">
        <v>4.2500000000000003E-3</v>
      </c>
      <c r="T153" s="144">
        <f t="shared" ref="T153:T168" si="3">S153*H153</f>
        <v>4.2500000000000003E-3</v>
      </c>
      <c r="AR153" s="145" t="s">
        <v>205</v>
      </c>
      <c r="AT153" s="145" t="s">
        <v>140</v>
      </c>
      <c r="AU153" s="145" t="s">
        <v>82</v>
      </c>
      <c r="AY153" s="13" t="s">
        <v>137</v>
      </c>
      <c r="BE153" s="146">
        <f t="shared" ref="BE153:BE168" si="4">IF(N153="základní",J153,0)</f>
        <v>0</v>
      </c>
      <c r="BF153" s="146">
        <f t="shared" ref="BF153:BF168" si="5">IF(N153="snížená",J153,0)</f>
        <v>0</v>
      </c>
      <c r="BG153" s="146">
        <f t="shared" ref="BG153:BG168" si="6">IF(N153="zákl. přenesená",J153,0)</f>
        <v>0</v>
      </c>
      <c r="BH153" s="146">
        <f t="shared" ref="BH153:BH168" si="7">IF(N153="sníž. přenesená",J153,0)</f>
        <v>0</v>
      </c>
      <c r="BI153" s="146">
        <f t="shared" ref="BI153:BI168" si="8">IF(N153="nulová",J153,0)</f>
        <v>0</v>
      </c>
      <c r="BJ153" s="13" t="s">
        <v>80</v>
      </c>
      <c r="BK153" s="146">
        <f t="shared" ref="BK153:BK168" si="9">ROUND(I153*H153,2)</f>
        <v>0</v>
      </c>
      <c r="BL153" s="13" t="s">
        <v>205</v>
      </c>
      <c r="BM153" s="145" t="s">
        <v>206</v>
      </c>
    </row>
    <row r="154" spans="2:65" s="1" customFormat="1" ht="33" customHeight="1">
      <c r="B154" s="28"/>
      <c r="C154" s="133" t="s">
        <v>207</v>
      </c>
      <c r="D154" s="133" t="s">
        <v>140</v>
      </c>
      <c r="E154" s="134" t="s">
        <v>208</v>
      </c>
      <c r="F154" s="135" t="s">
        <v>209</v>
      </c>
      <c r="G154" s="136" t="s">
        <v>154</v>
      </c>
      <c r="H154" s="137">
        <v>1</v>
      </c>
      <c r="I154" s="138"/>
      <c r="J154" s="139">
        <f t="shared" si="0"/>
        <v>0</v>
      </c>
      <c r="K154" s="140"/>
      <c r="L154" s="28"/>
      <c r="M154" s="141" t="s">
        <v>1</v>
      </c>
      <c r="N154" s="142" t="s">
        <v>38</v>
      </c>
      <c r="P154" s="143">
        <f t="shared" si="1"/>
        <v>0</v>
      </c>
      <c r="Q154" s="143">
        <v>2.2899999999999999E-3</v>
      </c>
      <c r="R154" s="143">
        <f t="shared" si="2"/>
        <v>2.2899999999999999E-3</v>
      </c>
      <c r="S154" s="143">
        <v>8.5000000000000006E-3</v>
      </c>
      <c r="T154" s="144">
        <f t="shared" si="3"/>
        <v>8.5000000000000006E-3</v>
      </c>
      <c r="AR154" s="145" t="s">
        <v>205</v>
      </c>
      <c r="AT154" s="145" t="s">
        <v>140</v>
      </c>
      <c r="AU154" s="145" t="s">
        <v>82</v>
      </c>
      <c r="AY154" s="13" t="s">
        <v>137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0</v>
      </c>
      <c r="BL154" s="13" t="s">
        <v>205</v>
      </c>
      <c r="BM154" s="145" t="s">
        <v>210</v>
      </c>
    </row>
    <row r="155" spans="2:65" s="1" customFormat="1" ht="33" customHeight="1">
      <c r="B155" s="28"/>
      <c r="C155" s="133" t="s">
        <v>205</v>
      </c>
      <c r="D155" s="133" t="s">
        <v>140</v>
      </c>
      <c r="E155" s="134" t="s">
        <v>211</v>
      </c>
      <c r="F155" s="135" t="s">
        <v>212</v>
      </c>
      <c r="G155" s="136" t="s">
        <v>154</v>
      </c>
      <c r="H155" s="137">
        <v>1</v>
      </c>
      <c r="I155" s="138"/>
      <c r="J155" s="139">
        <f t="shared" si="0"/>
        <v>0</v>
      </c>
      <c r="K155" s="140"/>
      <c r="L155" s="28"/>
      <c r="M155" s="141" t="s">
        <v>1</v>
      </c>
      <c r="N155" s="142" t="s">
        <v>38</v>
      </c>
      <c r="P155" s="143">
        <f t="shared" si="1"/>
        <v>0</v>
      </c>
      <c r="Q155" s="143">
        <v>3.3800000000000002E-3</v>
      </c>
      <c r="R155" s="143">
        <f t="shared" si="2"/>
        <v>3.3800000000000002E-3</v>
      </c>
      <c r="S155" s="143">
        <v>1.7000000000000001E-2</v>
      </c>
      <c r="T155" s="144">
        <f t="shared" si="3"/>
        <v>1.7000000000000001E-2</v>
      </c>
      <c r="AR155" s="145" t="s">
        <v>205</v>
      </c>
      <c r="AT155" s="145" t="s">
        <v>140</v>
      </c>
      <c r="AU155" s="145" t="s">
        <v>82</v>
      </c>
      <c r="AY155" s="13" t="s">
        <v>137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3" t="s">
        <v>80</v>
      </c>
      <c r="BK155" s="146">
        <f t="shared" si="9"/>
        <v>0</v>
      </c>
      <c r="BL155" s="13" t="s">
        <v>205</v>
      </c>
      <c r="BM155" s="145" t="s">
        <v>213</v>
      </c>
    </row>
    <row r="156" spans="2:65" s="1" customFormat="1" ht="33" customHeight="1">
      <c r="B156" s="28"/>
      <c r="C156" s="133" t="s">
        <v>214</v>
      </c>
      <c r="D156" s="133" t="s">
        <v>140</v>
      </c>
      <c r="E156" s="134" t="s">
        <v>215</v>
      </c>
      <c r="F156" s="135" t="s">
        <v>216</v>
      </c>
      <c r="G156" s="136" t="s">
        <v>154</v>
      </c>
      <c r="H156" s="137">
        <v>1</v>
      </c>
      <c r="I156" s="138"/>
      <c r="J156" s="139">
        <f t="shared" si="0"/>
        <v>0</v>
      </c>
      <c r="K156" s="140"/>
      <c r="L156" s="28"/>
      <c r="M156" s="141" t="s">
        <v>1</v>
      </c>
      <c r="N156" s="142" t="s">
        <v>38</v>
      </c>
      <c r="P156" s="143">
        <f t="shared" si="1"/>
        <v>0</v>
      </c>
      <c r="Q156" s="143">
        <v>4.7200000000000002E-3</v>
      </c>
      <c r="R156" s="143">
        <f t="shared" si="2"/>
        <v>4.7200000000000002E-3</v>
      </c>
      <c r="S156" s="143">
        <v>3.4000000000000002E-2</v>
      </c>
      <c r="T156" s="144">
        <f t="shared" si="3"/>
        <v>3.4000000000000002E-2</v>
      </c>
      <c r="AR156" s="145" t="s">
        <v>205</v>
      </c>
      <c r="AT156" s="145" t="s">
        <v>140</v>
      </c>
      <c r="AU156" s="145" t="s">
        <v>82</v>
      </c>
      <c r="AY156" s="13" t="s">
        <v>137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3" t="s">
        <v>80</v>
      </c>
      <c r="BK156" s="146">
        <f t="shared" si="9"/>
        <v>0</v>
      </c>
      <c r="BL156" s="13" t="s">
        <v>205</v>
      </c>
      <c r="BM156" s="145" t="s">
        <v>217</v>
      </c>
    </row>
    <row r="157" spans="2:65" s="1" customFormat="1" ht="24.15" customHeight="1">
      <c r="B157" s="28"/>
      <c r="C157" s="133" t="s">
        <v>218</v>
      </c>
      <c r="D157" s="133" t="s">
        <v>140</v>
      </c>
      <c r="E157" s="134" t="s">
        <v>219</v>
      </c>
      <c r="F157" s="135" t="s">
        <v>220</v>
      </c>
      <c r="G157" s="136" t="s">
        <v>154</v>
      </c>
      <c r="H157" s="137">
        <v>1</v>
      </c>
      <c r="I157" s="138"/>
      <c r="J157" s="139">
        <f t="shared" si="0"/>
        <v>0</v>
      </c>
      <c r="K157" s="140"/>
      <c r="L157" s="28"/>
      <c r="M157" s="141" t="s">
        <v>1</v>
      </c>
      <c r="N157" s="142" t="s">
        <v>38</v>
      </c>
      <c r="P157" s="143">
        <f t="shared" si="1"/>
        <v>0</v>
      </c>
      <c r="Q157" s="143">
        <v>1.0499999999999999E-3</v>
      </c>
      <c r="R157" s="143">
        <f t="shared" si="2"/>
        <v>1.0499999999999999E-3</v>
      </c>
      <c r="S157" s="143">
        <v>5.4999999999999997E-3</v>
      </c>
      <c r="T157" s="144">
        <f t="shared" si="3"/>
        <v>5.4999999999999997E-3</v>
      </c>
      <c r="AR157" s="145" t="s">
        <v>205</v>
      </c>
      <c r="AT157" s="145" t="s">
        <v>140</v>
      </c>
      <c r="AU157" s="145" t="s">
        <v>82</v>
      </c>
      <c r="AY157" s="13" t="s">
        <v>137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3" t="s">
        <v>80</v>
      </c>
      <c r="BK157" s="146">
        <f t="shared" si="9"/>
        <v>0</v>
      </c>
      <c r="BL157" s="13" t="s">
        <v>205</v>
      </c>
      <c r="BM157" s="145" t="s">
        <v>221</v>
      </c>
    </row>
    <row r="158" spans="2:65" s="1" customFormat="1" ht="24.15" customHeight="1">
      <c r="B158" s="28"/>
      <c r="C158" s="133" t="s">
        <v>222</v>
      </c>
      <c r="D158" s="133" t="s">
        <v>140</v>
      </c>
      <c r="E158" s="134" t="s">
        <v>223</v>
      </c>
      <c r="F158" s="135" t="s">
        <v>224</v>
      </c>
      <c r="G158" s="136" t="s">
        <v>154</v>
      </c>
      <c r="H158" s="137">
        <v>5</v>
      </c>
      <c r="I158" s="138"/>
      <c r="J158" s="139">
        <f t="shared" si="0"/>
        <v>0</v>
      </c>
      <c r="K158" s="140"/>
      <c r="L158" s="28"/>
      <c r="M158" s="141" t="s">
        <v>1</v>
      </c>
      <c r="N158" s="142" t="s">
        <v>38</v>
      </c>
      <c r="P158" s="143">
        <f t="shared" si="1"/>
        <v>0</v>
      </c>
      <c r="Q158" s="143">
        <v>1.4400000000000001E-3</v>
      </c>
      <c r="R158" s="143">
        <f t="shared" si="2"/>
        <v>7.2000000000000007E-3</v>
      </c>
      <c r="S158" s="143">
        <v>1.0999999999999999E-2</v>
      </c>
      <c r="T158" s="144">
        <f t="shared" si="3"/>
        <v>5.4999999999999993E-2</v>
      </c>
      <c r="AR158" s="145" t="s">
        <v>205</v>
      </c>
      <c r="AT158" s="145" t="s">
        <v>140</v>
      </c>
      <c r="AU158" s="145" t="s">
        <v>82</v>
      </c>
      <c r="AY158" s="13" t="s">
        <v>137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3" t="s">
        <v>80</v>
      </c>
      <c r="BK158" s="146">
        <f t="shared" si="9"/>
        <v>0</v>
      </c>
      <c r="BL158" s="13" t="s">
        <v>205</v>
      </c>
      <c r="BM158" s="145" t="s">
        <v>225</v>
      </c>
    </row>
    <row r="159" spans="2:65" s="1" customFormat="1" ht="24.15" customHeight="1">
      <c r="B159" s="28"/>
      <c r="C159" s="133" t="s">
        <v>226</v>
      </c>
      <c r="D159" s="133" t="s">
        <v>140</v>
      </c>
      <c r="E159" s="134" t="s">
        <v>227</v>
      </c>
      <c r="F159" s="135" t="s">
        <v>228</v>
      </c>
      <c r="G159" s="136" t="s">
        <v>154</v>
      </c>
      <c r="H159" s="137">
        <v>2</v>
      </c>
      <c r="I159" s="138"/>
      <c r="J159" s="139">
        <f t="shared" si="0"/>
        <v>0</v>
      </c>
      <c r="K159" s="140"/>
      <c r="L159" s="28"/>
      <c r="M159" s="141" t="s">
        <v>1</v>
      </c>
      <c r="N159" s="142" t="s">
        <v>38</v>
      </c>
      <c r="P159" s="143">
        <f t="shared" si="1"/>
        <v>0</v>
      </c>
      <c r="Q159" s="143">
        <v>2.1199999999999999E-3</v>
      </c>
      <c r="R159" s="143">
        <f t="shared" si="2"/>
        <v>4.2399999999999998E-3</v>
      </c>
      <c r="S159" s="143">
        <v>2.1999999999999999E-2</v>
      </c>
      <c r="T159" s="144">
        <f t="shared" si="3"/>
        <v>4.3999999999999997E-2</v>
      </c>
      <c r="AR159" s="145" t="s">
        <v>205</v>
      </c>
      <c r="AT159" s="145" t="s">
        <v>140</v>
      </c>
      <c r="AU159" s="145" t="s">
        <v>82</v>
      </c>
      <c r="AY159" s="13" t="s">
        <v>137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3" t="s">
        <v>80</v>
      </c>
      <c r="BK159" s="146">
        <f t="shared" si="9"/>
        <v>0</v>
      </c>
      <c r="BL159" s="13" t="s">
        <v>205</v>
      </c>
      <c r="BM159" s="145" t="s">
        <v>229</v>
      </c>
    </row>
    <row r="160" spans="2:65" s="1" customFormat="1" ht="24.15" customHeight="1">
      <c r="B160" s="28"/>
      <c r="C160" s="133" t="s">
        <v>7</v>
      </c>
      <c r="D160" s="133" t="s">
        <v>140</v>
      </c>
      <c r="E160" s="134" t="s">
        <v>230</v>
      </c>
      <c r="F160" s="135" t="s">
        <v>231</v>
      </c>
      <c r="G160" s="136" t="s">
        <v>154</v>
      </c>
      <c r="H160" s="137">
        <v>2</v>
      </c>
      <c r="I160" s="138"/>
      <c r="J160" s="139">
        <f t="shared" si="0"/>
        <v>0</v>
      </c>
      <c r="K160" s="140"/>
      <c r="L160" s="28"/>
      <c r="M160" s="141" t="s">
        <v>1</v>
      </c>
      <c r="N160" s="142" t="s">
        <v>38</v>
      </c>
      <c r="P160" s="143">
        <f t="shared" si="1"/>
        <v>0</v>
      </c>
      <c r="Q160" s="143">
        <v>2.98E-3</v>
      </c>
      <c r="R160" s="143">
        <f t="shared" si="2"/>
        <v>5.96E-3</v>
      </c>
      <c r="S160" s="143">
        <v>4.3999999999999997E-2</v>
      </c>
      <c r="T160" s="144">
        <f t="shared" si="3"/>
        <v>8.7999999999999995E-2</v>
      </c>
      <c r="AR160" s="145" t="s">
        <v>205</v>
      </c>
      <c r="AT160" s="145" t="s">
        <v>140</v>
      </c>
      <c r="AU160" s="145" t="s">
        <v>82</v>
      </c>
      <c r="AY160" s="13" t="s">
        <v>137</v>
      </c>
      <c r="BE160" s="146">
        <f t="shared" si="4"/>
        <v>0</v>
      </c>
      <c r="BF160" s="146">
        <f t="shared" si="5"/>
        <v>0</v>
      </c>
      <c r="BG160" s="146">
        <f t="shared" si="6"/>
        <v>0</v>
      </c>
      <c r="BH160" s="146">
        <f t="shared" si="7"/>
        <v>0</v>
      </c>
      <c r="BI160" s="146">
        <f t="shared" si="8"/>
        <v>0</v>
      </c>
      <c r="BJ160" s="13" t="s">
        <v>80</v>
      </c>
      <c r="BK160" s="146">
        <f t="shared" si="9"/>
        <v>0</v>
      </c>
      <c r="BL160" s="13" t="s">
        <v>205</v>
      </c>
      <c r="BM160" s="145" t="s">
        <v>232</v>
      </c>
    </row>
    <row r="161" spans="2:65" s="1" customFormat="1" ht="24.15" customHeight="1">
      <c r="B161" s="28"/>
      <c r="C161" s="133" t="s">
        <v>233</v>
      </c>
      <c r="D161" s="133" t="s">
        <v>140</v>
      </c>
      <c r="E161" s="134" t="s">
        <v>234</v>
      </c>
      <c r="F161" s="135" t="s">
        <v>235</v>
      </c>
      <c r="G161" s="136" t="s">
        <v>154</v>
      </c>
      <c r="H161" s="137">
        <v>2</v>
      </c>
      <c r="I161" s="138"/>
      <c r="J161" s="139">
        <f t="shared" si="0"/>
        <v>0</v>
      </c>
      <c r="K161" s="140"/>
      <c r="L161" s="28"/>
      <c r="M161" s="141" t="s">
        <v>1</v>
      </c>
      <c r="N161" s="142" t="s">
        <v>38</v>
      </c>
      <c r="P161" s="143">
        <f t="shared" si="1"/>
        <v>0</v>
      </c>
      <c r="Q161" s="143">
        <v>1.9650000000000001E-2</v>
      </c>
      <c r="R161" s="143">
        <f t="shared" si="2"/>
        <v>3.9300000000000002E-2</v>
      </c>
      <c r="S161" s="143">
        <v>8.7999999999999995E-2</v>
      </c>
      <c r="T161" s="144">
        <f t="shared" si="3"/>
        <v>0.17599999999999999</v>
      </c>
      <c r="AR161" s="145" t="s">
        <v>205</v>
      </c>
      <c r="AT161" s="145" t="s">
        <v>140</v>
      </c>
      <c r="AU161" s="145" t="s">
        <v>82</v>
      </c>
      <c r="AY161" s="13" t="s">
        <v>137</v>
      </c>
      <c r="BE161" s="146">
        <f t="shared" si="4"/>
        <v>0</v>
      </c>
      <c r="BF161" s="146">
        <f t="shared" si="5"/>
        <v>0</v>
      </c>
      <c r="BG161" s="146">
        <f t="shared" si="6"/>
        <v>0</v>
      </c>
      <c r="BH161" s="146">
        <f t="shared" si="7"/>
        <v>0</v>
      </c>
      <c r="BI161" s="146">
        <f t="shared" si="8"/>
        <v>0</v>
      </c>
      <c r="BJ161" s="13" t="s">
        <v>80</v>
      </c>
      <c r="BK161" s="146">
        <f t="shared" si="9"/>
        <v>0</v>
      </c>
      <c r="BL161" s="13" t="s">
        <v>205</v>
      </c>
      <c r="BM161" s="145" t="s">
        <v>236</v>
      </c>
    </row>
    <row r="162" spans="2:65" s="1" customFormat="1" ht="24.15" customHeight="1">
      <c r="B162" s="28"/>
      <c r="C162" s="133" t="s">
        <v>237</v>
      </c>
      <c r="D162" s="133" t="s">
        <v>140</v>
      </c>
      <c r="E162" s="134" t="s">
        <v>238</v>
      </c>
      <c r="F162" s="135" t="s">
        <v>239</v>
      </c>
      <c r="G162" s="136" t="s">
        <v>154</v>
      </c>
      <c r="H162" s="137">
        <v>1</v>
      </c>
      <c r="I162" s="138"/>
      <c r="J162" s="139">
        <f t="shared" si="0"/>
        <v>0</v>
      </c>
      <c r="K162" s="140"/>
      <c r="L162" s="28"/>
      <c r="M162" s="141" t="s">
        <v>1</v>
      </c>
      <c r="N162" s="142" t="s">
        <v>38</v>
      </c>
      <c r="P162" s="143">
        <f t="shared" si="1"/>
        <v>0</v>
      </c>
      <c r="Q162" s="143">
        <v>3.47E-3</v>
      </c>
      <c r="R162" s="143">
        <f t="shared" si="2"/>
        <v>3.47E-3</v>
      </c>
      <c r="S162" s="143">
        <v>2.5300000000000001E-3</v>
      </c>
      <c r="T162" s="144">
        <f t="shared" si="3"/>
        <v>2.5300000000000001E-3</v>
      </c>
      <c r="AR162" s="145" t="s">
        <v>205</v>
      </c>
      <c r="AT162" s="145" t="s">
        <v>140</v>
      </c>
      <c r="AU162" s="145" t="s">
        <v>82</v>
      </c>
      <c r="AY162" s="13" t="s">
        <v>137</v>
      </c>
      <c r="BE162" s="146">
        <f t="shared" si="4"/>
        <v>0</v>
      </c>
      <c r="BF162" s="146">
        <f t="shared" si="5"/>
        <v>0</v>
      </c>
      <c r="BG162" s="146">
        <f t="shared" si="6"/>
        <v>0</v>
      </c>
      <c r="BH162" s="146">
        <f t="shared" si="7"/>
        <v>0</v>
      </c>
      <c r="BI162" s="146">
        <f t="shared" si="8"/>
        <v>0</v>
      </c>
      <c r="BJ162" s="13" t="s">
        <v>80</v>
      </c>
      <c r="BK162" s="146">
        <f t="shared" si="9"/>
        <v>0</v>
      </c>
      <c r="BL162" s="13" t="s">
        <v>205</v>
      </c>
      <c r="BM162" s="145" t="s">
        <v>240</v>
      </c>
    </row>
    <row r="163" spans="2:65" s="1" customFormat="1" ht="24.15" customHeight="1">
      <c r="B163" s="28"/>
      <c r="C163" s="133" t="s">
        <v>241</v>
      </c>
      <c r="D163" s="133" t="s">
        <v>140</v>
      </c>
      <c r="E163" s="134" t="s">
        <v>242</v>
      </c>
      <c r="F163" s="135" t="s">
        <v>243</v>
      </c>
      <c r="G163" s="136" t="s">
        <v>154</v>
      </c>
      <c r="H163" s="137">
        <v>5</v>
      </c>
      <c r="I163" s="138"/>
      <c r="J163" s="139">
        <f t="shared" si="0"/>
        <v>0</v>
      </c>
      <c r="K163" s="140"/>
      <c r="L163" s="28"/>
      <c r="M163" s="141" t="s">
        <v>1</v>
      </c>
      <c r="N163" s="142" t="s">
        <v>38</v>
      </c>
      <c r="P163" s="143">
        <f t="shared" si="1"/>
        <v>0</v>
      </c>
      <c r="Q163" s="143">
        <v>6.4200000000000004E-3</v>
      </c>
      <c r="R163" s="143">
        <f t="shared" si="2"/>
        <v>3.2100000000000004E-2</v>
      </c>
      <c r="S163" s="143">
        <v>5.0600000000000003E-3</v>
      </c>
      <c r="T163" s="144">
        <f t="shared" si="3"/>
        <v>2.5300000000000003E-2</v>
      </c>
      <c r="AR163" s="145" t="s">
        <v>205</v>
      </c>
      <c r="AT163" s="145" t="s">
        <v>140</v>
      </c>
      <c r="AU163" s="145" t="s">
        <v>82</v>
      </c>
      <c r="AY163" s="13" t="s">
        <v>137</v>
      </c>
      <c r="BE163" s="146">
        <f t="shared" si="4"/>
        <v>0</v>
      </c>
      <c r="BF163" s="146">
        <f t="shared" si="5"/>
        <v>0</v>
      </c>
      <c r="BG163" s="146">
        <f t="shared" si="6"/>
        <v>0</v>
      </c>
      <c r="BH163" s="146">
        <f t="shared" si="7"/>
        <v>0</v>
      </c>
      <c r="BI163" s="146">
        <f t="shared" si="8"/>
        <v>0</v>
      </c>
      <c r="BJ163" s="13" t="s">
        <v>80</v>
      </c>
      <c r="BK163" s="146">
        <f t="shared" si="9"/>
        <v>0</v>
      </c>
      <c r="BL163" s="13" t="s">
        <v>205</v>
      </c>
      <c r="BM163" s="145" t="s">
        <v>244</v>
      </c>
    </row>
    <row r="164" spans="2:65" s="1" customFormat="1" ht="24.15" customHeight="1">
      <c r="B164" s="28"/>
      <c r="C164" s="133" t="s">
        <v>245</v>
      </c>
      <c r="D164" s="133" t="s">
        <v>140</v>
      </c>
      <c r="E164" s="134" t="s">
        <v>246</v>
      </c>
      <c r="F164" s="135" t="s">
        <v>247</v>
      </c>
      <c r="G164" s="136" t="s">
        <v>154</v>
      </c>
      <c r="H164" s="137">
        <v>2</v>
      </c>
      <c r="I164" s="138"/>
      <c r="J164" s="139">
        <f t="shared" si="0"/>
        <v>0</v>
      </c>
      <c r="K164" s="140"/>
      <c r="L164" s="28"/>
      <c r="M164" s="141" t="s">
        <v>1</v>
      </c>
      <c r="N164" s="142" t="s">
        <v>38</v>
      </c>
      <c r="P164" s="143">
        <f t="shared" si="1"/>
        <v>0</v>
      </c>
      <c r="Q164" s="143">
        <v>1.226E-2</v>
      </c>
      <c r="R164" s="143">
        <f t="shared" si="2"/>
        <v>2.452E-2</v>
      </c>
      <c r="S164" s="143">
        <v>1.0120000000000001E-2</v>
      </c>
      <c r="T164" s="144">
        <f t="shared" si="3"/>
        <v>2.0240000000000001E-2</v>
      </c>
      <c r="AR164" s="145" t="s">
        <v>205</v>
      </c>
      <c r="AT164" s="145" t="s">
        <v>140</v>
      </c>
      <c r="AU164" s="145" t="s">
        <v>82</v>
      </c>
      <c r="AY164" s="13" t="s">
        <v>137</v>
      </c>
      <c r="BE164" s="146">
        <f t="shared" si="4"/>
        <v>0</v>
      </c>
      <c r="BF164" s="146">
        <f t="shared" si="5"/>
        <v>0</v>
      </c>
      <c r="BG164" s="146">
        <f t="shared" si="6"/>
        <v>0</v>
      </c>
      <c r="BH164" s="146">
        <f t="shared" si="7"/>
        <v>0</v>
      </c>
      <c r="BI164" s="146">
        <f t="shared" si="8"/>
        <v>0</v>
      </c>
      <c r="BJ164" s="13" t="s">
        <v>80</v>
      </c>
      <c r="BK164" s="146">
        <f t="shared" si="9"/>
        <v>0</v>
      </c>
      <c r="BL164" s="13" t="s">
        <v>205</v>
      </c>
      <c r="BM164" s="145" t="s">
        <v>248</v>
      </c>
    </row>
    <row r="165" spans="2:65" s="1" customFormat="1" ht="24.15" customHeight="1">
      <c r="B165" s="28"/>
      <c r="C165" s="133" t="s">
        <v>249</v>
      </c>
      <c r="D165" s="133" t="s">
        <v>140</v>
      </c>
      <c r="E165" s="134" t="s">
        <v>250</v>
      </c>
      <c r="F165" s="135" t="s">
        <v>251</v>
      </c>
      <c r="G165" s="136" t="s">
        <v>154</v>
      </c>
      <c r="H165" s="137">
        <v>1</v>
      </c>
      <c r="I165" s="138"/>
      <c r="J165" s="139">
        <f t="shared" si="0"/>
        <v>0</v>
      </c>
      <c r="K165" s="140"/>
      <c r="L165" s="28"/>
      <c r="M165" s="141" t="s">
        <v>1</v>
      </c>
      <c r="N165" s="142" t="s">
        <v>38</v>
      </c>
      <c r="P165" s="143">
        <f t="shared" si="1"/>
        <v>0</v>
      </c>
      <c r="Q165" s="143">
        <v>1.8669999999999999E-2</v>
      </c>
      <c r="R165" s="143">
        <f t="shared" si="2"/>
        <v>1.8669999999999999E-2</v>
      </c>
      <c r="S165" s="143">
        <v>1.5180000000000001E-2</v>
      </c>
      <c r="T165" s="144">
        <f t="shared" si="3"/>
        <v>1.5180000000000001E-2</v>
      </c>
      <c r="AR165" s="145" t="s">
        <v>205</v>
      </c>
      <c r="AT165" s="145" t="s">
        <v>140</v>
      </c>
      <c r="AU165" s="145" t="s">
        <v>82</v>
      </c>
      <c r="AY165" s="13" t="s">
        <v>137</v>
      </c>
      <c r="BE165" s="146">
        <f t="shared" si="4"/>
        <v>0</v>
      </c>
      <c r="BF165" s="146">
        <f t="shared" si="5"/>
        <v>0</v>
      </c>
      <c r="BG165" s="146">
        <f t="shared" si="6"/>
        <v>0</v>
      </c>
      <c r="BH165" s="146">
        <f t="shared" si="7"/>
        <v>0</v>
      </c>
      <c r="BI165" s="146">
        <f t="shared" si="8"/>
        <v>0</v>
      </c>
      <c r="BJ165" s="13" t="s">
        <v>80</v>
      </c>
      <c r="BK165" s="146">
        <f t="shared" si="9"/>
        <v>0</v>
      </c>
      <c r="BL165" s="13" t="s">
        <v>205</v>
      </c>
      <c r="BM165" s="145" t="s">
        <v>252</v>
      </c>
    </row>
    <row r="166" spans="2:65" s="1" customFormat="1" ht="24.15" customHeight="1">
      <c r="B166" s="28"/>
      <c r="C166" s="133" t="s">
        <v>253</v>
      </c>
      <c r="D166" s="133" t="s">
        <v>140</v>
      </c>
      <c r="E166" s="134" t="s">
        <v>254</v>
      </c>
      <c r="F166" s="135" t="s">
        <v>251</v>
      </c>
      <c r="G166" s="136" t="s">
        <v>154</v>
      </c>
      <c r="H166" s="137">
        <v>3</v>
      </c>
      <c r="I166" s="138"/>
      <c r="J166" s="139">
        <f t="shared" si="0"/>
        <v>0</v>
      </c>
      <c r="K166" s="140"/>
      <c r="L166" s="28"/>
      <c r="M166" s="141" t="s">
        <v>1</v>
      </c>
      <c r="N166" s="142" t="s">
        <v>38</v>
      </c>
      <c r="P166" s="143">
        <f t="shared" si="1"/>
        <v>0</v>
      </c>
      <c r="Q166" s="143">
        <v>1.8669999999999999E-2</v>
      </c>
      <c r="R166" s="143">
        <f t="shared" si="2"/>
        <v>5.6009999999999997E-2</v>
      </c>
      <c r="S166" s="143">
        <v>1.5180000000000001E-2</v>
      </c>
      <c r="T166" s="144">
        <f t="shared" si="3"/>
        <v>4.5540000000000004E-2</v>
      </c>
      <c r="AR166" s="145" t="s">
        <v>205</v>
      </c>
      <c r="AT166" s="145" t="s">
        <v>140</v>
      </c>
      <c r="AU166" s="145" t="s">
        <v>82</v>
      </c>
      <c r="AY166" s="13" t="s">
        <v>137</v>
      </c>
      <c r="BE166" s="146">
        <f t="shared" si="4"/>
        <v>0</v>
      </c>
      <c r="BF166" s="146">
        <f t="shared" si="5"/>
        <v>0</v>
      </c>
      <c r="BG166" s="146">
        <f t="shared" si="6"/>
        <v>0</v>
      </c>
      <c r="BH166" s="146">
        <f t="shared" si="7"/>
        <v>0</v>
      </c>
      <c r="BI166" s="146">
        <f t="shared" si="8"/>
        <v>0</v>
      </c>
      <c r="BJ166" s="13" t="s">
        <v>80</v>
      </c>
      <c r="BK166" s="146">
        <f t="shared" si="9"/>
        <v>0</v>
      </c>
      <c r="BL166" s="13" t="s">
        <v>205</v>
      </c>
      <c r="BM166" s="145" t="s">
        <v>255</v>
      </c>
    </row>
    <row r="167" spans="2:65" s="1" customFormat="1" ht="24.15" customHeight="1">
      <c r="B167" s="28"/>
      <c r="C167" s="133" t="s">
        <v>256</v>
      </c>
      <c r="D167" s="133" t="s">
        <v>140</v>
      </c>
      <c r="E167" s="134" t="s">
        <v>257</v>
      </c>
      <c r="F167" s="135" t="s">
        <v>258</v>
      </c>
      <c r="G167" s="136" t="s">
        <v>172</v>
      </c>
      <c r="H167" s="137">
        <v>0.20499999999999999</v>
      </c>
      <c r="I167" s="138"/>
      <c r="J167" s="139">
        <f t="shared" si="0"/>
        <v>0</v>
      </c>
      <c r="K167" s="140"/>
      <c r="L167" s="28"/>
      <c r="M167" s="141" t="s">
        <v>1</v>
      </c>
      <c r="N167" s="142" t="s">
        <v>38</v>
      </c>
      <c r="P167" s="143">
        <f t="shared" si="1"/>
        <v>0</v>
      </c>
      <c r="Q167" s="143">
        <v>0</v>
      </c>
      <c r="R167" s="143">
        <f t="shared" si="2"/>
        <v>0</v>
      </c>
      <c r="S167" s="143">
        <v>0</v>
      </c>
      <c r="T167" s="144">
        <f t="shared" si="3"/>
        <v>0</v>
      </c>
      <c r="AR167" s="145" t="s">
        <v>205</v>
      </c>
      <c r="AT167" s="145" t="s">
        <v>140</v>
      </c>
      <c r="AU167" s="145" t="s">
        <v>82</v>
      </c>
      <c r="AY167" s="13" t="s">
        <v>137</v>
      </c>
      <c r="BE167" s="146">
        <f t="shared" si="4"/>
        <v>0</v>
      </c>
      <c r="BF167" s="146">
        <f t="shared" si="5"/>
        <v>0</v>
      </c>
      <c r="BG167" s="146">
        <f t="shared" si="6"/>
        <v>0</v>
      </c>
      <c r="BH167" s="146">
        <f t="shared" si="7"/>
        <v>0</v>
      </c>
      <c r="BI167" s="146">
        <f t="shared" si="8"/>
        <v>0</v>
      </c>
      <c r="BJ167" s="13" t="s">
        <v>80</v>
      </c>
      <c r="BK167" s="146">
        <f t="shared" si="9"/>
        <v>0</v>
      </c>
      <c r="BL167" s="13" t="s">
        <v>205</v>
      </c>
      <c r="BM167" s="145" t="s">
        <v>259</v>
      </c>
    </row>
    <row r="168" spans="2:65" s="1" customFormat="1" ht="37.799999999999997" customHeight="1">
      <c r="B168" s="28"/>
      <c r="C168" s="133" t="s">
        <v>260</v>
      </c>
      <c r="D168" s="133" t="s">
        <v>140</v>
      </c>
      <c r="E168" s="134" t="s">
        <v>261</v>
      </c>
      <c r="F168" s="135" t="s">
        <v>262</v>
      </c>
      <c r="G168" s="136" t="s">
        <v>172</v>
      </c>
      <c r="H168" s="137">
        <v>0.61499999999999999</v>
      </c>
      <c r="I168" s="138"/>
      <c r="J168" s="139">
        <f t="shared" si="0"/>
        <v>0</v>
      </c>
      <c r="K168" s="140"/>
      <c r="L168" s="28"/>
      <c r="M168" s="141" t="s">
        <v>1</v>
      </c>
      <c r="N168" s="142" t="s">
        <v>38</v>
      </c>
      <c r="P168" s="143">
        <f t="shared" si="1"/>
        <v>0</v>
      </c>
      <c r="Q168" s="143">
        <v>0</v>
      </c>
      <c r="R168" s="143">
        <f t="shared" si="2"/>
        <v>0</v>
      </c>
      <c r="S168" s="143">
        <v>0</v>
      </c>
      <c r="T168" s="144">
        <f t="shared" si="3"/>
        <v>0</v>
      </c>
      <c r="AR168" s="145" t="s">
        <v>205</v>
      </c>
      <c r="AT168" s="145" t="s">
        <v>140</v>
      </c>
      <c r="AU168" s="145" t="s">
        <v>82</v>
      </c>
      <c r="AY168" s="13" t="s">
        <v>137</v>
      </c>
      <c r="BE168" s="146">
        <f t="shared" si="4"/>
        <v>0</v>
      </c>
      <c r="BF168" s="146">
        <f t="shared" si="5"/>
        <v>0</v>
      </c>
      <c r="BG168" s="146">
        <f t="shared" si="6"/>
        <v>0</v>
      </c>
      <c r="BH168" s="146">
        <f t="shared" si="7"/>
        <v>0</v>
      </c>
      <c r="BI168" s="146">
        <f t="shared" si="8"/>
        <v>0</v>
      </c>
      <c r="BJ168" s="13" t="s">
        <v>80</v>
      </c>
      <c r="BK168" s="146">
        <f t="shared" si="9"/>
        <v>0</v>
      </c>
      <c r="BL168" s="13" t="s">
        <v>205</v>
      </c>
      <c r="BM168" s="145" t="s">
        <v>263</v>
      </c>
    </row>
    <row r="169" spans="2:65" s="11" customFormat="1" ht="22.8" customHeight="1">
      <c r="B169" s="121"/>
      <c r="D169" s="122" t="s">
        <v>72</v>
      </c>
      <c r="E169" s="131" t="s">
        <v>264</v>
      </c>
      <c r="F169" s="131" t="s">
        <v>265</v>
      </c>
      <c r="I169" s="124"/>
      <c r="J169" s="132">
        <f>BK169</f>
        <v>0</v>
      </c>
      <c r="L169" s="121"/>
      <c r="M169" s="126"/>
      <c r="P169" s="127">
        <f>SUM(P170:P175)</f>
        <v>0</v>
      </c>
      <c r="R169" s="127">
        <f>SUM(R170:R175)</f>
        <v>0.17702500000000002</v>
      </c>
      <c r="T169" s="128">
        <f>SUM(T170:T175)</f>
        <v>6.3E-3</v>
      </c>
      <c r="AR169" s="122" t="s">
        <v>82</v>
      </c>
      <c r="AT169" s="129" t="s">
        <v>72</v>
      </c>
      <c r="AU169" s="129" t="s">
        <v>80</v>
      </c>
      <c r="AY169" s="122" t="s">
        <v>137</v>
      </c>
      <c r="BK169" s="130">
        <f>SUM(BK170:BK175)</f>
        <v>0</v>
      </c>
    </row>
    <row r="170" spans="2:65" s="1" customFormat="1" ht="16.5" customHeight="1">
      <c r="B170" s="28"/>
      <c r="C170" s="133" t="s">
        <v>266</v>
      </c>
      <c r="D170" s="133" t="s">
        <v>140</v>
      </c>
      <c r="E170" s="134" t="s">
        <v>267</v>
      </c>
      <c r="F170" s="135" t="s">
        <v>268</v>
      </c>
      <c r="G170" s="136" t="s">
        <v>150</v>
      </c>
      <c r="H170" s="137">
        <v>120</v>
      </c>
      <c r="I170" s="138"/>
      <c r="J170" s="139">
        <f t="shared" ref="J170:J175" si="10">ROUND(I170*H170,2)</f>
        <v>0</v>
      </c>
      <c r="K170" s="140"/>
      <c r="L170" s="28"/>
      <c r="M170" s="141" t="s">
        <v>1</v>
      </c>
      <c r="N170" s="142" t="s">
        <v>38</v>
      </c>
      <c r="P170" s="143">
        <f t="shared" ref="P170:P175" si="11">O170*H170</f>
        <v>0</v>
      </c>
      <c r="Q170" s="143">
        <v>0</v>
      </c>
      <c r="R170" s="143">
        <f t="shared" ref="R170:R175" si="12">Q170*H170</f>
        <v>0</v>
      </c>
      <c r="S170" s="143">
        <v>3.0000000000000001E-5</v>
      </c>
      <c r="T170" s="144">
        <f t="shared" ref="T170:T175" si="13">S170*H170</f>
        <v>3.5999999999999999E-3</v>
      </c>
      <c r="AR170" s="145" t="s">
        <v>205</v>
      </c>
      <c r="AT170" s="145" t="s">
        <v>140</v>
      </c>
      <c r="AU170" s="145" t="s">
        <v>82</v>
      </c>
      <c r="AY170" s="13" t="s">
        <v>137</v>
      </c>
      <c r="BE170" s="146">
        <f t="shared" ref="BE170:BE175" si="14">IF(N170="základní",J170,0)</f>
        <v>0</v>
      </c>
      <c r="BF170" s="146">
        <f t="shared" ref="BF170:BF175" si="15">IF(N170="snížená",J170,0)</f>
        <v>0</v>
      </c>
      <c r="BG170" s="146">
        <f t="shared" ref="BG170:BG175" si="16">IF(N170="zákl. přenesená",J170,0)</f>
        <v>0</v>
      </c>
      <c r="BH170" s="146">
        <f t="shared" ref="BH170:BH175" si="17">IF(N170="sníž. přenesená",J170,0)</f>
        <v>0</v>
      </c>
      <c r="BI170" s="146">
        <f t="shared" ref="BI170:BI175" si="18">IF(N170="nulová",J170,0)</f>
        <v>0</v>
      </c>
      <c r="BJ170" s="13" t="s">
        <v>80</v>
      </c>
      <c r="BK170" s="146">
        <f t="shared" ref="BK170:BK175" si="19">ROUND(I170*H170,2)</f>
        <v>0</v>
      </c>
      <c r="BL170" s="13" t="s">
        <v>205</v>
      </c>
      <c r="BM170" s="145" t="s">
        <v>269</v>
      </c>
    </row>
    <row r="171" spans="2:65" s="1" customFormat="1" ht="16.5" customHeight="1">
      <c r="B171" s="28"/>
      <c r="C171" s="147" t="s">
        <v>270</v>
      </c>
      <c r="D171" s="147" t="s">
        <v>271</v>
      </c>
      <c r="E171" s="148" t="s">
        <v>272</v>
      </c>
      <c r="F171" s="149" t="s">
        <v>273</v>
      </c>
      <c r="G171" s="150" t="s">
        <v>150</v>
      </c>
      <c r="H171" s="151">
        <v>126</v>
      </c>
      <c r="I171" s="152"/>
      <c r="J171" s="153">
        <f t="shared" si="10"/>
        <v>0</v>
      </c>
      <c r="K171" s="154"/>
      <c r="L171" s="155"/>
      <c r="M171" s="156" t="s">
        <v>1</v>
      </c>
      <c r="N171" s="157" t="s">
        <v>38</v>
      </c>
      <c r="P171" s="143">
        <f t="shared" si="11"/>
        <v>0</v>
      </c>
      <c r="Q171" s="143">
        <v>8.9999999999999998E-4</v>
      </c>
      <c r="R171" s="143">
        <f t="shared" si="12"/>
        <v>0.1134</v>
      </c>
      <c r="S171" s="143">
        <v>0</v>
      </c>
      <c r="T171" s="144">
        <f t="shared" si="13"/>
        <v>0</v>
      </c>
      <c r="AR171" s="145" t="s">
        <v>274</v>
      </c>
      <c r="AT171" s="145" t="s">
        <v>271</v>
      </c>
      <c r="AU171" s="145" t="s">
        <v>82</v>
      </c>
      <c r="AY171" s="13" t="s">
        <v>137</v>
      </c>
      <c r="BE171" s="146">
        <f t="shared" si="14"/>
        <v>0</v>
      </c>
      <c r="BF171" s="146">
        <f t="shared" si="15"/>
        <v>0</v>
      </c>
      <c r="BG171" s="146">
        <f t="shared" si="16"/>
        <v>0</v>
      </c>
      <c r="BH171" s="146">
        <f t="shared" si="17"/>
        <v>0</v>
      </c>
      <c r="BI171" s="146">
        <f t="shared" si="18"/>
        <v>0</v>
      </c>
      <c r="BJ171" s="13" t="s">
        <v>80</v>
      </c>
      <c r="BK171" s="146">
        <f t="shared" si="19"/>
        <v>0</v>
      </c>
      <c r="BL171" s="13" t="s">
        <v>205</v>
      </c>
      <c r="BM171" s="145" t="s">
        <v>275</v>
      </c>
    </row>
    <row r="172" spans="2:65" s="1" customFormat="1" ht="21.75" customHeight="1">
      <c r="B172" s="28"/>
      <c r="C172" s="133" t="s">
        <v>274</v>
      </c>
      <c r="D172" s="133" t="s">
        <v>140</v>
      </c>
      <c r="E172" s="134" t="s">
        <v>276</v>
      </c>
      <c r="F172" s="135" t="s">
        <v>277</v>
      </c>
      <c r="G172" s="136" t="s">
        <v>150</v>
      </c>
      <c r="H172" s="137">
        <v>90</v>
      </c>
      <c r="I172" s="138"/>
      <c r="J172" s="139">
        <f t="shared" si="10"/>
        <v>0</v>
      </c>
      <c r="K172" s="140"/>
      <c r="L172" s="28"/>
      <c r="M172" s="141" t="s">
        <v>1</v>
      </c>
      <c r="N172" s="142" t="s">
        <v>38</v>
      </c>
      <c r="P172" s="143">
        <f t="shared" si="11"/>
        <v>0</v>
      </c>
      <c r="Q172" s="143">
        <v>0</v>
      </c>
      <c r="R172" s="143">
        <f t="shared" si="12"/>
        <v>0</v>
      </c>
      <c r="S172" s="143">
        <v>3.0000000000000001E-5</v>
      </c>
      <c r="T172" s="144">
        <f t="shared" si="13"/>
        <v>2.7000000000000001E-3</v>
      </c>
      <c r="AR172" s="145" t="s">
        <v>205</v>
      </c>
      <c r="AT172" s="145" t="s">
        <v>140</v>
      </c>
      <c r="AU172" s="145" t="s">
        <v>82</v>
      </c>
      <c r="AY172" s="13" t="s">
        <v>137</v>
      </c>
      <c r="BE172" s="146">
        <f t="shared" si="14"/>
        <v>0</v>
      </c>
      <c r="BF172" s="146">
        <f t="shared" si="15"/>
        <v>0</v>
      </c>
      <c r="BG172" s="146">
        <f t="shared" si="16"/>
        <v>0</v>
      </c>
      <c r="BH172" s="146">
        <f t="shared" si="17"/>
        <v>0</v>
      </c>
      <c r="BI172" s="146">
        <f t="shared" si="18"/>
        <v>0</v>
      </c>
      <c r="BJ172" s="13" t="s">
        <v>80</v>
      </c>
      <c r="BK172" s="146">
        <f t="shared" si="19"/>
        <v>0</v>
      </c>
      <c r="BL172" s="13" t="s">
        <v>205</v>
      </c>
      <c r="BM172" s="145" t="s">
        <v>278</v>
      </c>
    </row>
    <row r="173" spans="2:65" s="1" customFormat="1" ht="16.5" customHeight="1">
      <c r="B173" s="28"/>
      <c r="C173" s="147" t="s">
        <v>279</v>
      </c>
      <c r="D173" s="147" t="s">
        <v>271</v>
      </c>
      <c r="E173" s="148" t="s">
        <v>280</v>
      </c>
      <c r="F173" s="149" t="s">
        <v>281</v>
      </c>
      <c r="G173" s="150" t="s">
        <v>150</v>
      </c>
      <c r="H173" s="151">
        <v>94.5</v>
      </c>
      <c r="I173" s="152"/>
      <c r="J173" s="153">
        <f t="shared" si="10"/>
        <v>0</v>
      </c>
      <c r="K173" s="154"/>
      <c r="L173" s="155"/>
      <c r="M173" s="156" t="s">
        <v>1</v>
      </c>
      <c r="N173" s="157" t="s">
        <v>38</v>
      </c>
      <c r="P173" s="143">
        <f t="shared" si="11"/>
        <v>0</v>
      </c>
      <c r="Q173" s="143">
        <v>2.5000000000000001E-4</v>
      </c>
      <c r="R173" s="143">
        <f t="shared" si="12"/>
        <v>2.3625E-2</v>
      </c>
      <c r="S173" s="143">
        <v>0</v>
      </c>
      <c r="T173" s="144">
        <f t="shared" si="13"/>
        <v>0</v>
      </c>
      <c r="AR173" s="145" t="s">
        <v>274</v>
      </c>
      <c r="AT173" s="145" t="s">
        <v>271</v>
      </c>
      <c r="AU173" s="145" t="s">
        <v>82</v>
      </c>
      <c r="AY173" s="13" t="s">
        <v>137</v>
      </c>
      <c r="BE173" s="146">
        <f t="shared" si="14"/>
        <v>0</v>
      </c>
      <c r="BF173" s="146">
        <f t="shared" si="15"/>
        <v>0</v>
      </c>
      <c r="BG173" s="146">
        <f t="shared" si="16"/>
        <v>0</v>
      </c>
      <c r="BH173" s="146">
        <f t="shared" si="17"/>
        <v>0</v>
      </c>
      <c r="BI173" s="146">
        <f t="shared" si="18"/>
        <v>0</v>
      </c>
      <c r="BJ173" s="13" t="s">
        <v>80</v>
      </c>
      <c r="BK173" s="146">
        <f t="shared" si="19"/>
        <v>0</v>
      </c>
      <c r="BL173" s="13" t="s">
        <v>205</v>
      </c>
      <c r="BM173" s="145" t="s">
        <v>282</v>
      </c>
    </row>
    <row r="174" spans="2:65" s="1" customFormat="1" ht="24.15" customHeight="1">
      <c r="B174" s="28"/>
      <c r="C174" s="133" t="s">
        <v>283</v>
      </c>
      <c r="D174" s="133" t="s">
        <v>140</v>
      </c>
      <c r="E174" s="134" t="s">
        <v>284</v>
      </c>
      <c r="F174" s="135" t="s">
        <v>285</v>
      </c>
      <c r="G174" s="136" t="s">
        <v>150</v>
      </c>
      <c r="H174" s="137">
        <v>80</v>
      </c>
      <c r="I174" s="138"/>
      <c r="J174" s="139">
        <f t="shared" si="10"/>
        <v>0</v>
      </c>
      <c r="K174" s="140"/>
      <c r="L174" s="28"/>
      <c r="M174" s="141" t="s">
        <v>1</v>
      </c>
      <c r="N174" s="142" t="s">
        <v>38</v>
      </c>
      <c r="P174" s="143">
        <f t="shared" si="11"/>
        <v>0</v>
      </c>
      <c r="Q174" s="143">
        <v>2.1000000000000001E-4</v>
      </c>
      <c r="R174" s="143">
        <f t="shared" si="12"/>
        <v>1.6800000000000002E-2</v>
      </c>
      <c r="S174" s="143">
        <v>0</v>
      </c>
      <c r="T174" s="144">
        <f t="shared" si="13"/>
        <v>0</v>
      </c>
      <c r="AR174" s="145" t="s">
        <v>205</v>
      </c>
      <c r="AT174" s="145" t="s">
        <v>140</v>
      </c>
      <c r="AU174" s="145" t="s">
        <v>82</v>
      </c>
      <c r="AY174" s="13" t="s">
        <v>137</v>
      </c>
      <c r="BE174" s="146">
        <f t="shared" si="14"/>
        <v>0</v>
      </c>
      <c r="BF174" s="146">
        <f t="shared" si="15"/>
        <v>0</v>
      </c>
      <c r="BG174" s="146">
        <f t="shared" si="16"/>
        <v>0</v>
      </c>
      <c r="BH174" s="146">
        <f t="shared" si="17"/>
        <v>0</v>
      </c>
      <c r="BI174" s="146">
        <f t="shared" si="18"/>
        <v>0</v>
      </c>
      <c r="BJ174" s="13" t="s">
        <v>80</v>
      </c>
      <c r="BK174" s="146">
        <f t="shared" si="19"/>
        <v>0</v>
      </c>
      <c r="BL174" s="13" t="s">
        <v>205</v>
      </c>
      <c r="BM174" s="145" t="s">
        <v>286</v>
      </c>
    </row>
    <row r="175" spans="2:65" s="1" customFormat="1" ht="33" customHeight="1">
      <c r="B175" s="28"/>
      <c r="C175" s="133" t="s">
        <v>287</v>
      </c>
      <c r="D175" s="133" t="s">
        <v>140</v>
      </c>
      <c r="E175" s="134" t="s">
        <v>288</v>
      </c>
      <c r="F175" s="135" t="s">
        <v>289</v>
      </c>
      <c r="G175" s="136" t="s">
        <v>150</v>
      </c>
      <c r="H175" s="137">
        <v>80</v>
      </c>
      <c r="I175" s="138"/>
      <c r="J175" s="139">
        <f t="shared" si="10"/>
        <v>0</v>
      </c>
      <c r="K175" s="140"/>
      <c r="L175" s="28"/>
      <c r="M175" s="158" t="s">
        <v>1</v>
      </c>
      <c r="N175" s="159" t="s">
        <v>38</v>
      </c>
      <c r="O175" s="160"/>
      <c r="P175" s="161">
        <f t="shared" si="11"/>
        <v>0</v>
      </c>
      <c r="Q175" s="161">
        <v>2.9E-4</v>
      </c>
      <c r="R175" s="161">
        <f t="shared" si="12"/>
        <v>2.3199999999999998E-2</v>
      </c>
      <c r="S175" s="161">
        <v>0</v>
      </c>
      <c r="T175" s="162">
        <f t="shared" si="13"/>
        <v>0</v>
      </c>
      <c r="AR175" s="145" t="s">
        <v>205</v>
      </c>
      <c r="AT175" s="145" t="s">
        <v>140</v>
      </c>
      <c r="AU175" s="145" t="s">
        <v>82</v>
      </c>
      <c r="AY175" s="13" t="s">
        <v>137</v>
      </c>
      <c r="BE175" s="146">
        <f t="shared" si="14"/>
        <v>0</v>
      </c>
      <c r="BF175" s="146">
        <f t="shared" si="15"/>
        <v>0</v>
      </c>
      <c r="BG175" s="146">
        <f t="shared" si="16"/>
        <v>0</v>
      </c>
      <c r="BH175" s="146">
        <f t="shared" si="17"/>
        <v>0</v>
      </c>
      <c r="BI175" s="146">
        <f t="shared" si="18"/>
        <v>0</v>
      </c>
      <c r="BJ175" s="13" t="s">
        <v>80</v>
      </c>
      <c r="BK175" s="146">
        <f t="shared" si="19"/>
        <v>0</v>
      </c>
      <c r="BL175" s="13" t="s">
        <v>205</v>
      </c>
      <c r="BM175" s="145" t="s">
        <v>290</v>
      </c>
    </row>
    <row r="176" spans="2:65" s="1" customFormat="1" ht="6.9" customHeight="1">
      <c r="B176" s="40"/>
      <c r="C176" s="41"/>
      <c r="D176" s="41"/>
      <c r="E176" s="41"/>
      <c r="F176" s="41"/>
      <c r="G176" s="41"/>
      <c r="H176" s="41"/>
      <c r="I176" s="41"/>
      <c r="J176" s="41"/>
      <c r="K176" s="41"/>
      <c r="L176" s="28"/>
    </row>
  </sheetData>
  <sheetProtection algorithmName="SHA-512" hashValue="a677MsJ+Og1O0AEcANULKjAkw3ZeuyiWuNkwmzsioD1IpbZIP29LBGHhkdxeG9i+0LYZlu5XZLl33ucFfrgytA==" saltValue="mq7qBP2J3o1xVLIxeqjn2DG9r79TP147t4+a8V2rqxhGnYoGl3zTNF8LuEgHgQps0kz7hspJTXovxTkzWlL8aA==" spinCount="100000" sheet="1" objects="1" scenarios="1" formatColumns="0" formatRows="0" autoFilter="0"/>
  <autoFilter ref="C131:K175" xr:uid="{00000000-0009-0000-0000-000001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6"/>
  <sheetViews>
    <sheetView showGridLines="0" tabSelected="1" topLeftCell="A168" workbookViewId="0">
      <selection activeCell="X182" sqref="X18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10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93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97</v>
      </c>
      <c r="L4" s="16"/>
      <c r="M4" s="89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6" t="str">
        <f>'Rekapitulace stavby'!K6</f>
        <v>FVE</v>
      </c>
      <c r="F7" s="207"/>
      <c r="G7" s="207"/>
      <c r="H7" s="207"/>
      <c r="L7" s="16"/>
    </row>
    <row r="8" spans="2:46" ht="13.2" hidden="1">
      <c r="B8" s="16"/>
      <c r="D8" s="23" t="s">
        <v>98</v>
      </c>
      <c r="L8" s="16"/>
    </row>
    <row r="9" spans="2:46" ht="16.5" hidden="1" customHeight="1">
      <c r="B9" s="16"/>
      <c r="E9" s="206" t="s">
        <v>99</v>
      </c>
      <c r="F9" s="191"/>
      <c r="G9" s="191"/>
      <c r="H9" s="191"/>
      <c r="L9" s="16"/>
    </row>
    <row r="10" spans="2:46" ht="12" hidden="1" customHeight="1">
      <c r="B10" s="16"/>
      <c r="D10" s="23" t="s">
        <v>100</v>
      </c>
      <c r="L10" s="16"/>
    </row>
    <row r="11" spans="2:46" s="1" customFormat="1" ht="16.5" hidden="1" customHeight="1">
      <c r="B11" s="28"/>
      <c r="E11" s="169" t="s">
        <v>101</v>
      </c>
      <c r="F11" s="208"/>
      <c r="G11" s="208"/>
      <c r="H11" s="208"/>
      <c r="L11" s="28"/>
    </row>
    <row r="12" spans="2:46" s="1" customFormat="1" ht="12" hidden="1" customHeight="1">
      <c r="B12" s="28"/>
      <c r="D12" s="23" t="s">
        <v>102</v>
      </c>
      <c r="L12" s="28"/>
    </row>
    <row r="13" spans="2:46" s="1" customFormat="1" ht="16.5" hidden="1" customHeight="1">
      <c r="B13" s="28"/>
      <c r="E13" s="163" t="s">
        <v>291</v>
      </c>
      <c r="F13" s="208"/>
      <c r="G13" s="208"/>
      <c r="H13" s="208"/>
      <c r="L13" s="28"/>
    </row>
    <row r="14" spans="2:46" s="1" customFormat="1" ht="10.199999999999999" hidden="1">
      <c r="B14" s="28"/>
      <c r="L14" s="28"/>
    </row>
    <row r="15" spans="2:46" s="1" customFormat="1" ht="12" hidden="1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hidden="1" customHeight="1">
      <c r="B16" s="28"/>
      <c r="D16" s="23" t="s">
        <v>20</v>
      </c>
      <c r="F16" s="21" t="s">
        <v>104</v>
      </c>
      <c r="I16" s="23" t="s">
        <v>22</v>
      </c>
      <c r="J16" s="48" t="str">
        <f>'Rekapitulace stavby'!AN8</f>
        <v>17. 10. 2024</v>
      </c>
      <c r="L16" s="28"/>
    </row>
    <row r="17" spans="2:12" s="1" customFormat="1" ht="10.8" hidden="1" customHeight="1">
      <c r="B17" s="28"/>
      <c r="L17" s="28"/>
    </row>
    <row r="18" spans="2:12" s="1" customFormat="1" ht="12" hidden="1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hidden="1" customHeight="1">
      <c r="B19" s="28"/>
      <c r="E19" s="21" t="s">
        <v>105</v>
      </c>
      <c r="I19" s="23" t="s">
        <v>26</v>
      </c>
      <c r="J19" s="21" t="s">
        <v>1</v>
      </c>
      <c r="L19" s="28"/>
    </row>
    <row r="20" spans="2:12" s="1" customFormat="1" ht="6.9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hidden="1" customHeight="1">
      <c r="B22" s="28"/>
      <c r="E22" s="209" t="str">
        <f>'Rekapitulace stavby'!E14</f>
        <v>Vyplň údaj</v>
      </c>
      <c r="F22" s="190"/>
      <c r="G22" s="190"/>
      <c r="H22" s="190"/>
      <c r="I22" s="23" t="s">
        <v>26</v>
      </c>
      <c r="J22" s="24" t="str">
        <f>'Rekapitulace stavby'!AN14</f>
        <v>Vyplň údaj</v>
      </c>
      <c r="L22" s="28"/>
    </row>
    <row r="23" spans="2:12" s="1" customFormat="1" ht="6.9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25</v>
      </c>
      <c r="J24" s="21" t="s">
        <v>1</v>
      </c>
      <c r="L24" s="28"/>
    </row>
    <row r="25" spans="2:12" s="1" customFormat="1" ht="18" hidden="1" customHeight="1">
      <c r="B25" s="28"/>
      <c r="E25" s="21" t="s">
        <v>106</v>
      </c>
      <c r="I25" s="23" t="s">
        <v>26</v>
      </c>
      <c r="J25" s="21" t="s">
        <v>1</v>
      </c>
      <c r="L25" s="28"/>
    </row>
    <row r="26" spans="2:12" s="1" customFormat="1" ht="6.9" hidden="1" customHeight="1">
      <c r="B26" s="28"/>
      <c r="L26" s="28"/>
    </row>
    <row r="27" spans="2:12" s="1" customFormat="1" ht="12" hidden="1" customHeight="1">
      <c r="B27" s="28"/>
      <c r="D27" s="23" t="s">
        <v>31</v>
      </c>
      <c r="I27" s="23" t="s">
        <v>25</v>
      </c>
      <c r="J27" s="21" t="s">
        <v>1</v>
      </c>
      <c r="L27" s="28"/>
    </row>
    <row r="28" spans="2:12" s="1" customFormat="1" ht="18" hidden="1" customHeight="1">
      <c r="B28" s="28"/>
      <c r="E28" s="21" t="s">
        <v>107</v>
      </c>
      <c r="I28" s="23" t="s">
        <v>26</v>
      </c>
      <c r="J28" s="21" t="s">
        <v>1</v>
      </c>
      <c r="L28" s="28"/>
    </row>
    <row r="29" spans="2:12" s="1" customFormat="1" ht="6.9" hidden="1" customHeight="1">
      <c r="B29" s="28"/>
      <c r="L29" s="28"/>
    </row>
    <row r="30" spans="2:12" s="1" customFormat="1" ht="12" hidden="1" customHeight="1">
      <c r="B30" s="28"/>
      <c r="D30" s="23" t="s">
        <v>32</v>
      </c>
      <c r="L30" s="28"/>
    </row>
    <row r="31" spans="2:12" s="7" customFormat="1" ht="71.25" hidden="1" customHeight="1">
      <c r="B31" s="90"/>
      <c r="E31" s="195" t="s">
        <v>108</v>
      </c>
      <c r="F31" s="195"/>
      <c r="G31" s="195"/>
      <c r="H31" s="195"/>
      <c r="L31" s="90"/>
    </row>
    <row r="32" spans="2:12" s="1" customFormat="1" ht="6.9" hidden="1" customHeight="1">
      <c r="B32" s="28"/>
      <c r="L32" s="28"/>
    </row>
    <row r="33" spans="2:12" s="1" customFormat="1" ht="6.9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33</v>
      </c>
      <c r="J34" s="62">
        <f>ROUND(J132, 2)</f>
        <v>0</v>
      </c>
      <c r="L34" s="28"/>
    </row>
    <row r="35" spans="2:12" s="1" customFormat="1" ht="6.9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hidden="1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hidden="1" customHeight="1">
      <c r="B37" s="28"/>
      <c r="D37" s="51" t="s">
        <v>37</v>
      </c>
      <c r="E37" s="23" t="s">
        <v>38</v>
      </c>
      <c r="F37" s="81">
        <f>ROUND((SUM(BE132:BE185)),  2)</f>
        <v>0</v>
      </c>
      <c r="I37" s="92">
        <v>0.21</v>
      </c>
      <c r="J37" s="81">
        <f>ROUND(((SUM(BE132:BE185))*I37),  2)</f>
        <v>0</v>
      </c>
      <c r="L37" s="28"/>
    </row>
    <row r="38" spans="2:12" s="1" customFormat="1" ht="14.4" hidden="1" customHeight="1">
      <c r="B38" s="28"/>
      <c r="E38" s="23" t="s">
        <v>39</v>
      </c>
      <c r="F38" s="81">
        <f>ROUND((SUM(BF132:BF185)),  2)</f>
        <v>0</v>
      </c>
      <c r="I38" s="92">
        <v>0.12</v>
      </c>
      <c r="J38" s="81">
        <f>ROUND(((SUM(BF132:BF185))*I38),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1">
        <f>ROUND((SUM(BG132:BG185)),  2)</f>
        <v>0</v>
      </c>
      <c r="I39" s="92">
        <v>0.21</v>
      </c>
      <c r="J39" s="81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1">
        <f>ROUND((SUM(BH132:BH185)),  2)</f>
        <v>0</v>
      </c>
      <c r="I40" s="92">
        <v>0.12</v>
      </c>
      <c r="J40" s="81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1">
        <f>ROUND((SUM(BI132:BI185)),  2)</f>
        <v>0</v>
      </c>
      <c r="I41" s="92">
        <v>0</v>
      </c>
      <c r="J41" s="81">
        <f>0</f>
        <v>0</v>
      </c>
      <c r="L41" s="28"/>
    </row>
    <row r="42" spans="2:12" s="1" customFormat="1" ht="6.9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43</v>
      </c>
      <c r="E43" s="53"/>
      <c r="F43" s="53"/>
      <c r="G43" s="95" t="s">
        <v>44</v>
      </c>
      <c r="H43" s="96" t="s">
        <v>45</v>
      </c>
      <c r="I43" s="53"/>
      <c r="J43" s="97">
        <f>SUM(J34:J41)</f>
        <v>0</v>
      </c>
      <c r="K43" s="98"/>
      <c r="L43" s="28"/>
    </row>
    <row r="44" spans="2:12" s="1" customFormat="1" ht="14.4" hidden="1" customHeight="1">
      <c r="B44" s="28"/>
      <c r="L44" s="28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 hidden="1">
      <c r="B51" s="16"/>
      <c r="L51" s="16"/>
    </row>
    <row r="52" spans="2:12" ht="10.199999999999999" hidden="1">
      <c r="B52" s="16"/>
      <c r="L52" s="16"/>
    </row>
    <row r="53" spans="2:12" ht="10.199999999999999" hidden="1">
      <c r="B53" s="16"/>
      <c r="L53" s="16"/>
    </row>
    <row r="54" spans="2:12" ht="10.199999999999999" hidden="1">
      <c r="B54" s="16"/>
      <c r="L54" s="16"/>
    </row>
    <row r="55" spans="2:12" ht="10.199999999999999" hidden="1">
      <c r="B55" s="16"/>
      <c r="L55" s="16"/>
    </row>
    <row r="56" spans="2:12" ht="10.199999999999999" hidden="1">
      <c r="B56" s="16"/>
      <c r="L56" s="16"/>
    </row>
    <row r="57" spans="2:12" ht="10.199999999999999" hidden="1">
      <c r="B57" s="16"/>
      <c r="L57" s="16"/>
    </row>
    <row r="58" spans="2:12" ht="10.199999999999999" hidden="1">
      <c r="B58" s="16"/>
      <c r="L58" s="16"/>
    </row>
    <row r="59" spans="2:12" ht="10.199999999999999" hidden="1">
      <c r="B59" s="16"/>
      <c r="L59" s="16"/>
    </row>
    <row r="60" spans="2:12" ht="10.199999999999999" hidden="1">
      <c r="B60" s="16"/>
      <c r="L60" s="16"/>
    </row>
    <row r="61" spans="2:12" s="1" customFormat="1" ht="13.2" hidden="1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 ht="10.199999999999999" hidden="1">
      <c r="B62" s="16"/>
      <c r="L62" s="16"/>
    </row>
    <row r="63" spans="2:12" ht="10.199999999999999" hidden="1">
      <c r="B63" s="16"/>
      <c r="L63" s="16"/>
    </row>
    <row r="64" spans="2:12" ht="10.199999999999999" hidden="1">
      <c r="B64" s="16"/>
      <c r="L64" s="16"/>
    </row>
    <row r="65" spans="2:12" s="1" customFormat="1" ht="13.2" hidden="1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 hidden="1">
      <c r="B66" s="16"/>
      <c r="L66" s="16"/>
    </row>
    <row r="67" spans="2:12" ht="10.199999999999999" hidden="1">
      <c r="B67" s="16"/>
      <c r="L67" s="16"/>
    </row>
    <row r="68" spans="2:12" ht="10.199999999999999" hidden="1">
      <c r="B68" s="16"/>
      <c r="L68" s="16"/>
    </row>
    <row r="69" spans="2:12" ht="10.199999999999999" hidden="1">
      <c r="B69" s="16"/>
      <c r="L69" s="16"/>
    </row>
    <row r="70" spans="2:12" ht="10.199999999999999" hidden="1">
      <c r="B70" s="16"/>
      <c r="L70" s="16"/>
    </row>
    <row r="71" spans="2:12" ht="10.199999999999999" hidden="1">
      <c r="B71" s="16"/>
      <c r="L71" s="16"/>
    </row>
    <row r="72" spans="2:12" ht="10.199999999999999" hidden="1">
      <c r="B72" s="16"/>
      <c r="L72" s="16"/>
    </row>
    <row r="73" spans="2:12" ht="10.199999999999999" hidden="1">
      <c r="B73" s="16"/>
      <c r="L73" s="16"/>
    </row>
    <row r="74" spans="2:12" ht="10.199999999999999" hidden="1">
      <c r="B74" s="16"/>
      <c r="L74" s="16"/>
    </row>
    <row r="75" spans="2:12" ht="10.199999999999999" hidden="1">
      <c r="B75" s="16"/>
      <c r="L75" s="16"/>
    </row>
    <row r="76" spans="2:12" s="1" customFormat="1" ht="13.2" hidden="1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t="10.199999999999999" hidden="1"/>
    <row r="79" spans="2:12" ht="10.199999999999999" hidden="1"/>
    <row r="80" spans="2:12" ht="10.199999999999999" hidden="1"/>
    <row r="81" spans="2:12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>
      <c r="B82" s="28"/>
      <c r="C82" s="17" t="s">
        <v>109</v>
      </c>
      <c r="L82" s="28"/>
    </row>
    <row r="83" spans="2:12" s="1" customFormat="1" ht="6.9" hidden="1" customHeight="1">
      <c r="B83" s="28"/>
      <c r="L83" s="28"/>
    </row>
    <row r="84" spans="2:12" s="1" customFormat="1" ht="12" hidden="1" customHeight="1">
      <c r="B84" s="28"/>
      <c r="C84" s="23" t="s">
        <v>16</v>
      </c>
      <c r="L84" s="28"/>
    </row>
    <row r="85" spans="2:12" s="1" customFormat="1" ht="16.5" hidden="1" customHeight="1">
      <c r="B85" s="28"/>
      <c r="E85" s="206" t="str">
        <f>E7</f>
        <v>FVE</v>
      </c>
      <c r="F85" s="207"/>
      <c r="G85" s="207"/>
      <c r="H85" s="207"/>
      <c r="L85" s="28"/>
    </row>
    <row r="86" spans="2:12" ht="12" hidden="1" customHeight="1">
      <c r="B86" s="16"/>
      <c r="C86" s="23" t="s">
        <v>98</v>
      </c>
      <c r="L86" s="16"/>
    </row>
    <row r="87" spans="2:12" ht="16.5" hidden="1" customHeight="1">
      <c r="B87" s="16"/>
      <c r="E87" s="206" t="s">
        <v>99</v>
      </c>
      <c r="F87" s="191"/>
      <c r="G87" s="191"/>
      <c r="H87" s="191"/>
      <c r="L87" s="16"/>
    </row>
    <row r="88" spans="2:12" ht="12" hidden="1" customHeight="1">
      <c r="B88" s="16"/>
      <c r="C88" s="23" t="s">
        <v>100</v>
      </c>
      <c r="L88" s="16"/>
    </row>
    <row r="89" spans="2:12" s="1" customFormat="1" ht="16.5" hidden="1" customHeight="1">
      <c r="B89" s="28"/>
      <c r="E89" s="169" t="s">
        <v>101</v>
      </c>
      <c r="F89" s="208"/>
      <c r="G89" s="208"/>
      <c r="H89" s="208"/>
      <c r="L89" s="28"/>
    </row>
    <row r="90" spans="2:12" s="1" customFormat="1" ht="12" hidden="1" customHeight="1">
      <c r="B90" s="28"/>
      <c r="C90" s="23" t="s">
        <v>102</v>
      </c>
      <c r="L90" s="28"/>
    </row>
    <row r="91" spans="2:12" s="1" customFormat="1" ht="16.5" hidden="1" customHeight="1">
      <c r="B91" s="28"/>
      <c r="E91" s="163" t="str">
        <f>E13</f>
        <v>S00 - FVE</v>
      </c>
      <c r="F91" s="208"/>
      <c r="G91" s="208"/>
      <c r="H91" s="208"/>
      <c r="L91" s="28"/>
    </row>
    <row r="92" spans="2:12" s="1" customFormat="1" ht="6.9" hidden="1" customHeight="1">
      <c r="B92" s="28"/>
      <c r="L92" s="28"/>
    </row>
    <row r="93" spans="2:12" s="1" customFormat="1" ht="12" hidden="1" customHeight="1">
      <c r="B93" s="28"/>
      <c r="C93" s="23" t="s">
        <v>20</v>
      </c>
      <c r="F93" s="21" t="str">
        <f>F16</f>
        <v>U Kříže 661/8, Praha 5 – Jinonice, 15800</v>
      </c>
      <c r="I93" s="23" t="s">
        <v>22</v>
      </c>
      <c r="J93" s="48" t="str">
        <f>IF(J16="","",J16)</f>
        <v>17. 10. 2024</v>
      </c>
      <c r="L93" s="28"/>
    </row>
    <row r="94" spans="2:12" s="1" customFormat="1" ht="6.9" hidden="1" customHeight="1">
      <c r="B94" s="28"/>
      <c r="L94" s="28"/>
    </row>
    <row r="95" spans="2:12" s="1" customFormat="1" ht="25.65" hidden="1" customHeight="1">
      <c r="B95" s="28"/>
      <c r="C95" s="23" t="s">
        <v>24</v>
      </c>
      <c r="F95" s="21" t="str">
        <f>E19</f>
        <v>Fakulta sociálních věd, Univerzita Karlova</v>
      </c>
      <c r="I95" s="23" t="s">
        <v>29</v>
      </c>
      <c r="J95" s="26" t="str">
        <f>E25</f>
        <v>VPÚ DECO PRAHA a.s.</v>
      </c>
      <c r="L95" s="28"/>
    </row>
    <row r="96" spans="2:12" s="1" customFormat="1" ht="15.15" hidden="1" customHeight="1">
      <c r="B96" s="28"/>
      <c r="C96" s="23" t="s">
        <v>27</v>
      </c>
      <c r="F96" s="21" t="str">
        <f>IF(E22="","",E22)</f>
        <v>Vyplň údaj</v>
      </c>
      <c r="I96" s="23" t="s">
        <v>31</v>
      </c>
      <c r="J96" s="26" t="str">
        <f>E28</f>
        <v>TMI Building s.r.o.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110</v>
      </c>
      <c r="D98" s="93"/>
      <c r="E98" s="93"/>
      <c r="F98" s="93"/>
      <c r="G98" s="93"/>
      <c r="H98" s="93"/>
      <c r="I98" s="93"/>
      <c r="J98" s="102" t="s">
        <v>111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8" hidden="1" customHeight="1">
      <c r="B100" s="28"/>
      <c r="C100" s="103" t="s">
        <v>112</v>
      </c>
      <c r="J100" s="62">
        <f>J132</f>
        <v>0</v>
      </c>
      <c r="L100" s="28"/>
      <c r="AU100" s="13" t="s">
        <v>113</v>
      </c>
    </row>
    <row r="101" spans="2:47" s="8" customFormat="1" ht="24.9" hidden="1" customHeight="1">
      <c r="B101" s="104"/>
      <c r="D101" s="105" t="s">
        <v>292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8" customFormat="1" ht="24.9" hidden="1" customHeight="1">
      <c r="B102" s="104"/>
      <c r="D102" s="105" t="s">
        <v>293</v>
      </c>
      <c r="E102" s="106"/>
      <c r="F102" s="106"/>
      <c r="G102" s="106"/>
      <c r="H102" s="106"/>
      <c r="I102" s="106"/>
      <c r="J102" s="107">
        <f>J138</f>
        <v>0</v>
      </c>
      <c r="L102" s="104"/>
    </row>
    <row r="103" spans="2:47" s="8" customFormat="1" ht="24.9" hidden="1" customHeight="1">
      <c r="B103" s="104"/>
      <c r="D103" s="105" t="s">
        <v>294</v>
      </c>
      <c r="E103" s="106"/>
      <c r="F103" s="106"/>
      <c r="G103" s="106"/>
      <c r="H103" s="106"/>
      <c r="I103" s="106"/>
      <c r="J103" s="107">
        <f>J141</f>
        <v>0</v>
      </c>
      <c r="L103" s="104"/>
    </row>
    <row r="104" spans="2:47" s="8" customFormat="1" ht="24.9" hidden="1" customHeight="1">
      <c r="B104" s="104"/>
      <c r="D104" s="105" t="s">
        <v>295</v>
      </c>
      <c r="E104" s="106"/>
      <c r="F104" s="106"/>
      <c r="G104" s="106"/>
      <c r="H104" s="106"/>
      <c r="I104" s="106"/>
      <c r="J104" s="107">
        <f>J155</f>
        <v>0</v>
      </c>
      <c r="L104" s="104"/>
    </row>
    <row r="105" spans="2:47" s="8" customFormat="1" ht="24.9" hidden="1" customHeight="1">
      <c r="B105" s="104"/>
      <c r="D105" s="105" t="s">
        <v>296</v>
      </c>
      <c r="E105" s="106"/>
      <c r="F105" s="106"/>
      <c r="G105" s="106"/>
      <c r="H105" s="106"/>
      <c r="I105" s="106"/>
      <c r="J105" s="107">
        <f>J157</f>
        <v>0</v>
      </c>
      <c r="L105" s="104"/>
    </row>
    <row r="106" spans="2:47" s="8" customFormat="1" ht="24.9" hidden="1" customHeight="1">
      <c r="B106" s="104"/>
      <c r="D106" s="105" t="s">
        <v>297</v>
      </c>
      <c r="E106" s="106"/>
      <c r="F106" s="106"/>
      <c r="G106" s="106"/>
      <c r="H106" s="106"/>
      <c r="I106" s="106"/>
      <c r="J106" s="107">
        <f>J168</f>
        <v>0</v>
      </c>
      <c r="L106" s="104"/>
    </row>
    <row r="107" spans="2:47" s="8" customFormat="1" ht="24.9" hidden="1" customHeight="1">
      <c r="B107" s="104"/>
      <c r="D107" s="105" t="s">
        <v>298</v>
      </c>
      <c r="E107" s="106"/>
      <c r="F107" s="106"/>
      <c r="G107" s="106"/>
      <c r="H107" s="106"/>
      <c r="I107" s="106"/>
      <c r="J107" s="107">
        <f>J173</f>
        <v>0</v>
      </c>
      <c r="L107" s="104"/>
    </row>
    <row r="108" spans="2:47" s="8" customFormat="1" ht="24.9" hidden="1" customHeight="1">
      <c r="B108" s="104"/>
      <c r="D108" s="105" t="s">
        <v>299</v>
      </c>
      <c r="E108" s="106"/>
      <c r="F108" s="106"/>
      <c r="G108" s="106"/>
      <c r="H108" s="106"/>
      <c r="I108" s="106"/>
      <c r="J108" s="107">
        <f>J181</f>
        <v>0</v>
      </c>
      <c r="L108" s="104"/>
    </row>
    <row r="109" spans="2:47" s="1" customFormat="1" ht="21.75" hidden="1" customHeight="1">
      <c r="B109" s="28"/>
      <c r="L109" s="28"/>
    </row>
    <row r="110" spans="2:47" s="1" customFormat="1" ht="6.9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47" ht="10.199999999999999" hidden="1"/>
    <row r="112" spans="2:47" ht="10.199999999999999" hidden="1"/>
    <row r="113" spans="2:12" ht="10.199999999999999" hidden="1"/>
    <row r="114" spans="2:12" s="1" customFormat="1" ht="6.9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" customHeight="1">
      <c r="B115" s="28"/>
      <c r="C115" s="17" t="s">
        <v>122</v>
      </c>
      <c r="L115" s="28"/>
    </row>
    <row r="116" spans="2:12" s="1" customFormat="1" ht="6.9" customHeight="1">
      <c r="B116" s="28"/>
      <c r="L116" s="28"/>
    </row>
    <row r="117" spans="2:12" s="1" customFormat="1" ht="12" customHeight="1">
      <c r="B117" s="28"/>
      <c r="C117" s="23" t="s">
        <v>16</v>
      </c>
      <c r="L117" s="28"/>
    </row>
    <row r="118" spans="2:12" s="1" customFormat="1" ht="16.5" customHeight="1">
      <c r="B118" s="28"/>
      <c r="E118" s="206" t="str">
        <f>E7</f>
        <v>FVE</v>
      </c>
      <c r="F118" s="207"/>
      <c r="G118" s="207"/>
      <c r="H118" s="207"/>
      <c r="L118" s="28"/>
    </row>
    <row r="119" spans="2:12" ht="12" customHeight="1">
      <c r="B119" s="16"/>
      <c r="C119" s="23" t="s">
        <v>98</v>
      </c>
      <c r="L119" s="16"/>
    </row>
    <row r="120" spans="2:12" ht="16.5" customHeight="1">
      <c r="B120" s="16"/>
      <c r="E120" s="206" t="s">
        <v>99</v>
      </c>
      <c r="F120" s="191"/>
      <c r="G120" s="191"/>
      <c r="H120" s="191"/>
      <c r="L120" s="16"/>
    </row>
    <row r="121" spans="2:12" ht="12" customHeight="1">
      <c r="B121" s="16"/>
      <c r="C121" s="23" t="s">
        <v>100</v>
      </c>
      <c r="L121" s="16"/>
    </row>
    <row r="122" spans="2:12" s="1" customFormat="1" ht="16.5" customHeight="1">
      <c r="B122" s="28"/>
      <c r="E122" s="169" t="s">
        <v>101</v>
      </c>
      <c r="F122" s="208"/>
      <c r="G122" s="208"/>
      <c r="H122" s="208"/>
      <c r="L122" s="28"/>
    </row>
    <row r="123" spans="2:12" s="1" customFormat="1" ht="12" customHeight="1">
      <c r="B123" s="28"/>
      <c r="C123" s="23" t="s">
        <v>102</v>
      </c>
      <c r="L123" s="28"/>
    </row>
    <row r="124" spans="2:12" s="1" customFormat="1" ht="16.5" customHeight="1">
      <c r="B124" s="28"/>
      <c r="E124" s="163" t="str">
        <f>E13</f>
        <v>S00 - FVE</v>
      </c>
      <c r="F124" s="208"/>
      <c r="G124" s="208"/>
      <c r="H124" s="208"/>
      <c r="L124" s="28"/>
    </row>
    <row r="125" spans="2:12" s="1" customFormat="1" ht="6.9" customHeight="1">
      <c r="B125" s="28"/>
      <c r="L125" s="28"/>
    </row>
    <row r="126" spans="2:12" s="1" customFormat="1" ht="12" customHeight="1">
      <c r="B126" s="28"/>
      <c r="C126" s="23" t="s">
        <v>20</v>
      </c>
      <c r="F126" s="21" t="str">
        <f>F16</f>
        <v>U Kříže 661/8, Praha 5 – Jinonice, 15800</v>
      </c>
      <c r="I126" s="23" t="s">
        <v>22</v>
      </c>
      <c r="J126" s="48" t="str">
        <f>IF(J16="","",J16)</f>
        <v>17. 10. 2024</v>
      </c>
      <c r="L126" s="28"/>
    </row>
    <row r="127" spans="2:12" s="1" customFormat="1" ht="6.9" customHeight="1">
      <c r="B127" s="28"/>
      <c r="L127" s="28"/>
    </row>
    <row r="128" spans="2:12" s="1" customFormat="1" ht="25.65" customHeight="1">
      <c r="B128" s="28"/>
      <c r="C128" s="23" t="s">
        <v>24</v>
      </c>
      <c r="F128" s="21" t="str">
        <f>E19</f>
        <v>Fakulta sociálních věd, Univerzita Karlova</v>
      </c>
      <c r="I128" s="23" t="s">
        <v>29</v>
      </c>
      <c r="J128" s="26" t="str">
        <f>E25</f>
        <v>VPÚ DECO PRAHA a.s.</v>
      </c>
      <c r="L128" s="28"/>
    </row>
    <row r="129" spans="2:65" s="1" customFormat="1" ht="15.15" customHeight="1">
      <c r="B129" s="28"/>
      <c r="C129" s="23" t="s">
        <v>27</v>
      </c>
      <c r="F129" s="21" t="str">
        <f>IF(E22="","",E22)</f>
        <v>Vyplň údaj</v>
      </c>
      <c r="I129" s="23" t="s">
        <v>31</v>
      </c>
      <c r="J129" s="26" t="str">
        <f>E28</f>
        <v>TMI Building s.r.o.</v>
      </c>
      <c r="L129" s="28"/>
    </row>
    <row r="130" spans="2:65" s="1" customFormat="1" ht="10.35" customHeight="1">
      <c r="B130" s="28"/>
      <c r="L130" s="28"/>
    </row>
    <row r="131" spans="2:65" s="10" customFormat="1" ht="29.25" customHeight="1">
      <c r="B131" s="112"/>
      <c r="C131" s="113" t="s">
        <v>123</v>
      </c>
      <c r="D131" s="114" t="s">
        <v>58</v>
      </c>
      <c r="E131" s="114" t="s">
        <v>54</v>
      </c>
      <c r="F131" s="114" t="s">
        <v>55</v>
      </c>
      <c r="G131" s="114" t="s">
        <v>124</v>
      </c>
      <c r="H131" s="114" t="s">
        <v>125</v>
      </c>
      <c r="I131" s="114" t="s">
        <v>126</v>
      </c>
      <c r="J131" s="115" t="s">
        <v>111</v>
      </c>
      <c r="K131" s="116" t="s">
        <v>127</v>
      </c>
      <c r="L131" s="112"/>
      <c r="M131" s="55" t="s">
        <v>1</v>
      </c>
      <c r="N131" s="56" t="s">
        <v>37</v>
      </c>
      <c r="O131" s="56" t="s">
        <v>128</v>
      </c>
      <c r="P131" s="56" t="s">
        <v>129</v>
      </c>
      <c r="Q131" s="56" t="s">
        <v>130</v>
      </c>
      <c r="R131" s="56" t="s">
        <v>131</v>
      </c>
      <c r="S131" s="56" t="s">
        <v>132</v>
      </c>
      <c r="T131" s="57" t="s">
        <v>133</v>
      </c>
    </row>
    <row r="132" spans="2:65" s="1" customFormat="1" ht="22.8" customHeight="1">
      <c r="B132" s="28"/>
      <c r="C132" s="60" t="s">
        <v>134</v>
      </c>
      <c r="J132" s="117">
        <f>BK132</f>
        <v>0</v>
      </c>
      <c r="L132" s="28"/>
      <c r="M132" s="58"/>
      <c r="N132" s="49"/>
      <c r="O132" s="49"/>
      <c r="P132" s="118">
        <f>P133+P138+P141+P155+P157+P168+P173+P181</f>
        <v>0</v>
      </c>
      <c r="Q132" s="49"/>
      <c r="R132" s="118">
        <f>R133+R138+R141+R155+R157+R168+R173+R181</f>
        <v>0</v>
      </c>
      <c r="S132" s="49"/>
      <c r="T132" s="119">
        <f>T133+T138+T141+T155+T157+T168+T173+T181</f>
        <v>0</v>
      </c>
      <c r="AT132" s="13" t="s">
        <v>72</v>
      </c>
      <c r="AU132" s="13" t="s">
        <v>113</v>
      </c>
      <c r="BK132" s="120">
        <f>BK133+BK138+BK141+BK155+BK157+BK168+BK173+BK181</f>
        <v>0</v>
      </c>
    </row>
    <row r="133" spans="2:65" s="11" customFormat="1" ht="25.95" customHeight="1">
      <c r="B133" s="121"/>
      <c r="D133" s="122" t="s">
        <v>72</v>
      </c>
      <c r="E133" s="123" t="s">
        <v>300</v>
      </c>
      <c r="F133" s="123" t="s">
        <v>301</v>
      </c>
      <c r="I133" s="124"/>
      <c r="J133" s="125">
        <f>BK133</f>
        <v>0</v>
      </c>
      <c r="L133" s="121"/>
      <c r="M133" s="126"/>
      <c r="P133" s="127">
        <f>SUM(P134:P137)</f>
        <v>0</v>
      </c>
      <c r="R133" s="127">
        <f>SUM(R134:R137)</f>
        <v>0</v>
      </c>
      <c r="T133" s="128">
        <f>SUM(T134:T137)</f>
        <v>0</v>
      </c>
      <c r="AR133" s="122" t="s">
        <v>80</v>
      </c>
      <c r="AT133" s="129" t="s">
        <v>72</v>
      </c>
      <c r="AU133" s="129" t="s">
        <v>73</v>
      </c>
      <c r="AY133" s="122" t="s">
        <v>137</v>
      </c>
      <c r="BK133" s="130">
        <f>SUM(BK134:BK137)</f>
        <v>0</v>
      </c>
    </row>
    <row r="134" spans="2:65" s="1" customFormat="1" ht="16.5" customHeight="1">
      <c r="B134" s="28"/>
      <c r="C134" s="133" t="s">
        <v>80</v>
      </c>
      <c r="D134" s="133" t="s">
        <v>140</v>
      </c>
      <c r="E134" s="134" t="s">
        <v>302</v>
      </c>
      <c r="F134" s="135" t="s">
        <v>303</v>
      </c>
      <c r="G134" s="136" t="s">
        <v>304</v>
      </c>
      <c r="H134" s="137">
        <v>107</v>
      </c>
      <c r="I134" s="138"/>
      <c r="J134" s="139">
        <f>ROUND(I134*H134,2)</f>
        <v>0</v>
      </c>
      <c r="K134" s="140"/>
      <c r="L134" s="28"/>
      <c r="M134" s="141" t="s">
        <v>1</v>
      </c>
      <c r="N134" s="142" t="s">
        <v>38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144</v>
      </c>
      <c r="AT134" s="145" t="s">
        <v>140</v>
      </c>
      <c r="AU134" s="145" t="s">
        <v>80</v>
      </c>
      <c r="AY134" s="13" t="s">
        <v>137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3" t="s">
        <v>80</v>
      </c>
      <c r="BK134" s="146">
        <f>ROUND(I134*H134,2)</f>
        <v>0</v>
      </c>
      <c r="BL134" s="13" t="s">
        <v>144</v>
      </c>
      <c r="BM134" s="145" t="s">
        <v>305</v>
      </c>
    </row>
    <row r="135" spans="2:65" s="1" customFormat="1" ht="16.5" customHeight="1">
      <c r="B135" s="28"/>
      <c r="C135" s="133" t="s">
        <v>82</v>
      </c>
      <c r="D135" s="133" t="s">
        <v>140</v>
      </c>
      <c r="E135" s="134" t="s">
        <v>306</v>
      </c>
      <c r="F135" s="135" t="s">
        <v>307</v>
      </c>
      <c r="G135" s="136" t="s">
        <v>304</v>
      </c>
      <c r="H135" s="137">
        <v>107</v>
      </c>
      <c r="I135" s="138"/>
      <c r="J135" s="139">
        <f>ROUND(I135*H135,2)</f>
        <v>0</v>
      </c>
      <c r="K135" s="140"/>
      <c r="L135" s="28"/>
      <c r="M135" s="141" t="s">
        <v>1</v>
      </c>
      <c r="N135" s="142" t="s">
        <v>38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144</v>
      </c>
      <c r="AT135" s="145" t="s">
        <v>140</v>
      </c>
      <c r="AU135" s="145" t="s">
        <v>80</v>
      </c>
      <c r="AY135" s="13" t="s">
        <v>137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3" t="s">
        <v>80</v>
      </c>
      <c r="BK135" s="146">
        <f>ROUND(I135*H135,2)</f>
        <v>0</v>
      </c>
      <c r="BL135" s="13" t="s">
        <v>144</v>
      </c>
      <c r="BM135" s="145" t="s">
        <v>308</v>
      </c>
    </row>
    <row r="136" spans="2:65" s="1" customFormat="1" ht="24.15" customHeight="1">
      <c r="B136" s="28"/>
      <c r="C136" s="133" t="s">
        <v>90</v>
      </c>
      <c r="D136" s="133" t="s">
        <v>140</v>
      </c>
      <c r="E136" s="134" t="s">
        <v>309</v>
      </c>
      <c r="F136" s="135" t="s">
        <v>310</v>
      </c>
      <c r="G136" s="136" t="s">
        <v>304</v>
      </c>
      <c r="H136" s="137">
        <v>2</v>
      </c>
      <c r="I136" s="138"/>
      <c r="J136" s="139">
        <f>ROUND(I136*H136,2)</f>
        <v>0</v>
      </c>
      <c r="K136" s="140"/>
      <c r="L136" s="28"/>
      <c r="M136" s="141" t="s">
        <v>1</v>
      </c>
      <c r="N136" s="142" t="s">
        <v>38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144</v>
      </c>
      <c r="AT136" s="145" t="s">
        <v>140</v>
      </c>
      <c r="AU136" s="145" t="s">
        <v>80</v>
      </c>
      <c r="AY136" s="13" t="s">
        <v>137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3" t="s">
        <v>80</v>
      </c>
      <c r="BK136" s="146">
        <f>ROUND(I136*H136,2)</f>
        <v>0</v>
      </c>
      <c r="BL136" s="13" t="s">
        <v>144</v>
      </c>
      <c r="BM136" s="145" t="s">
        <v>311</v>
      </c>
    </row>
    <row r="137" spans="2:65" s="1" customFormat="1" ht="16.5" customHeight="1">
      <c r="B137" s="28"/>
      <c r="C137" s="133" t="s">
        <v>144</v>
      </c>
      <c r="D137" s="133" t="s">
        <v>140</v>
      </c>
      <c r="E137" s="134" t="s">
        <v>312</v>
      </c>
      <c r="F137" s="135" t="s">
        <v>313</v>
      </c>
      <c r="G137" s="136" t="s">
        <v>304</v>
      </c>
      <c r="H137" s="137">
        <v>54</v>
      </c>
      <c r="I137" s="138"/>
      <c r="J137" s="139">
        <f>ROUND(I137*H137,2)</f>
        <v>0</v>
      </c>
      <c r="K137" s="140"/>
      <c r="L137" s="28"/>
      <c r="M137" s="141" t="s">
        <v>1</v>
      </c>
      <c r="N137" s="142" t="s">
        <v>38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144</v>
      </c>
      <c r="AT137" s="145" t="s">
        <v>140</v>
      </c>
      <c r="AU137" s="145" t="s">
        <v>80</v>
      </c>
      <c r="AY137" s="13" t="s">
        <v>137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3" t="s">
        <v>80</v>
      </c>
      <c r="BK137" s="146">
        <f>ROUND(I137*H137,2)</f>
        <v>0</v>
      </c>
      <c r="BL137" s="13" t="s">
        <v>144</v>
      </c>
      <c r="BM137" s="145" t="s">
        <v>314</v>
      </c>
    </row>
    <row r="138" spans="2:65" s="11" customFormat="1" ht="25.95" customHeight="1">
      <c r="B138" s="121"/>
      <c r="D138" s="122" t="s">
        <v>72</v>
      </c>
      <c r="E138" s="123" t="s">
        <v>315</v>
      </c>
      <c r="F138" s="123" t="s">
        <v>316</v>
      </c>
      <c r="I138" s="124"/>
      <c r="J138" s="125">
        <f>BK138</f>
        <v>0</v>
      </c>
      <c r="L138" s="121"/>
      <c r="M138" s="126"/>
      <c r="P138" s="127">
        <f>SUM(P139:P140)</f>
        <v>0</v>
      </c>
      <c r="R138" s="127">
        <f>SUM(R139:R140)</f>
        <v>0</v>
      </c>
      <c r="T138" s="128">
        <f>SUM(T139:T140)</f>
        <v>0</v>
      </c>
      <c r="AR138" s="122" t="s">
        <v>80</v>
      </c>
      <c r="AT138" s="129" t="s">
        <v>72</v>
      </c>
      <c r="AU138" s="129" t="s">
        <v>73</v>
      </c>
      <c r="AY138" s="122" t="s">
        <v>137</v>
      </c>
      <c r="BK138" s="130">
        <f>SUM(BK139:BK140)</f>
        <v>0</v>
      </c>
    </row>
    <row r="139" spans="2:65" s="1" customFormat="1" ht="16.5" customHeight="1">
      <c r="B139" s="28"/>
      <c r="C139" s="147" t="s">
        <v>159</v>
      </c>
      <c r="D139" s="147" t="s">
        <v>271</v>
      </c>
      <c r="E139" s="148" t="s">
        <v>317</v>
      </c>
      <c r="F139" s="149" t="s">
        <v>318</v>
      </c>
      <c r="G139" s="150" t="s">
        <v>304</v>
      </c>
      <c r="H139" s="151">
        <v>2</v>
      </c>
      <c r="I139" s="152"/>
      <c r="J139" s="153">
        <f>ROUND(I139*H139,2)</f>
        <v>0</v>
      </c>
      <c r="K139" s="154"/>
      <c r="L139" s="155"/>
      <c r="M139" s="156" t="s">
        <v>1</v>
      </c>
      <c r="N139" s="157" t="s">
        <v>38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174</v>
      </c>
      <c r="AT139" s="145" t="s">
        <v>271</v>
      </c>
      <c r="AU139" s="145" t="s">
        <v>80</v>
      </c>
      <c r="AY139" s="13" t="s">
        <v>137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3" t="s">
        <v>80</v>
      </c>
      <c r="BK139" s="146">
        <f>ROUND(I139*H139,2)</f>
        <v>0</v>
      </c>
      <c r="BL139" s="13" t="s">
        <v>144</v>
      </c>
      <c r="BM139" s="145" t="s">
        <v>319</v>
      </c>
    </row>
    <row r="140" spans="2:65" s="1" customFormat="1" ht="16.5" customHeight="1">
      <c r="B140" s="28"/>
      <c r="C140" s="133" t="s">
        <v>320</v>
      </c>
      <c r="D140" s="133" t="s">
        <v>140</v>
      </c>
      <c r="E140" s="134" t="s">
        <v>321</v>
      </c>
      <c r="F140" s="135" t="s">
        <v>322</v>
      </c>
      <c r="G140" s="136" t="s">
        <v>1</v>
      </c>
      <c r="H140" s="137">
        <v>2</v>
      </c>
      <c r="I140" s="138"/>
      <c r="J140" s="139">
        <f>ROUND(I140*H140,2)</f>
        <v>0</v>
      </c>
      <c r="K140" s="140"/>
      <c r="L140" s="28"/>
      <c r="M140" s="141" t="s">
        <v>1</v>
      </c>
      <c r="N140" s="142" t="s">
        <v>38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144</v>
      </c>
      <c r="AT140" s="145" t="s">
        <v>140</v>
      </c>
      <c r="AU140" s="145" t="s">
        <v>80</v>
      </c>
      <c r="AY140" s="13" t="s">
        <v>137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3" t="s">
        <v>80</v>
      </c>
      <c r="BK140" s="146">
        <f>ROUND(I140*H140,2)</f>
        <v>0</v>
      </c>
      <c r="BL140" s="13" t="s">
        <v>144</v>
      </c>
      <c r="BM140" s="145" t="s">
        <v>323</v>
      </c>
    </row>
    <row r="141" spans="2:65" s="11" customFormat="1" ht="25.95" customHeight="1">
      <c r="B141" s="121"/>
      <c r="D141" s="122" t="s">
        <v>72</v>
      </c>
      <c r="E141" s="123" t="s">
        <v>324</v>
      </c>
      <c r="F141" s="123" t="s">
        <v>325</v>
      </c>
      <c r="I141" s="124"/>
      <c r="J141" s="125">
        <f>BK141</f>
        <v>0</v>
      </c>
      <c r="L141" s="121"/>
      <c r="M141" s="126"/>
      <c r="P141" s="127">
        <f>SUM(P142:P154)</f>
        <v>0</v>
      </c>
      <c r="R141" s="127">
        <f>SUM(R142:R154)</f>
        <v>0</v>
      </c>
      <c r="T141" s="128">
        <f>SUM(T142:T154)</f>
        <v>0</v>
      </c>
      <c r="AR141" s="122" t="s">
        <v>80</v>
      </c>
      <c r="AT141" s="129" t="s">
        <v>72</v>
      </c>
      <c r="AU141" s="129" t="s">
        <v>73</v>
      </c>
      <c r="AY141" s="122" t="s">
        <v>137</v>
      </c>
      <c r="BK141" s="130">
        <f>SUM(BK142:BK154)</f>
        <v>0</v>
      </c>
    </row>
    <row r="142" spans="2:65" s="1" customFormat="1" ht="16.5" customHeight="1">
      <c r="B142" s="28"/>
      <c r="C142" s="133" t="s">
        <v>138</v>
      </c>
      <c r="D142" s="133" t="s">
        <v>140</v>
      </c>
      <c r="E142" s="134" t="s">
        <v>326</v>
      </c>
      <c r="F142" s="135" t="s">
        <v>327</v>
      </c>
      <c r="G142" s="136" t="s">
        <v>143</v>
      </c>
      <c r="H142" s="137">
        <v>500</v>
      </c>
      <c r="I142" s="138"/>
      <c r="J142" s="139">
        <f t="shared" ref="J142:J154" si="0">ROUND(I142*H142,2)</f>
        <v>0</v>
      </c>
      <c r="K142" s="140"/>
      <c r="L142" s="28"/>
      <c r="M142" s="141" t="s">
        <v>1</v>
      </c>
      <c r="N142" s="142" t="s">
        <v>38</v>
      </c>
      <c r="P142" s="143">
        <f t="shared" ref="P142:P154" si="1">O142*H142</f>
        <v>0</v>
      </c>
      <c r="Q142" s="143">
        <v>0</v>
      </c>
      <c r="R142" s="143">
        <f t="shared" ref="R142:R154" si="2">Q142*H142</f>
        <v>0</v>
      </c>
      <c r="S142" s="143">
        <v>0</v>
      </c>
      <c r="T142" s="144">
        <f t="shared" ref="T142:T154" si="3">S142*H142</f>
        <v>0</v>
      </c>
      <c r="AR142" s="145" t="s">
        <v>144</v>
      </c>
      <c r="AT142" s="145" t="s">
        <v>140</v>
      </c>
      <c r="AU142" s="145" t="s">
        <v>80</v>
      </c>
      <c r="AY142" s="13" t="s">
        <v>137</v>
      </c>
      <c r="BE142" s="146">
        <f t="shared" ref="BE142:BE154" si="4">IF(N142="základní",J142,0)</f>
        <v>0</v>
      </c>
      <c r="BF142" s="146">
        <f t="shared" ref="BF142:BF154" si="5">IF(N142="snížená",J142,0)</f>
        <v>0</v>
      </c>
      <c r="BG142" s="146">
        <f t="shared" ref="BG142:BG154" si="6">IF(N142="zákl. přenesená",J142,0)</f>
        <v>0</v>
      </c>
      <c r="BH142" s="146">
        <f t="shared" ref="BH142:BH154" si="7">IF(N142="sníž. přenesená",J142,0)</f>
        <v>0</v>
      </c>
      <c r="BI142" s="146">
        <f t="shared" ref="BI142:BI154" si="8">IF(N142="nulová",J142,0)</f>
        <v>0</v>
      </c>
      <c r="BJ142" s="13" t="s">
        <v>80</v>
      </c>
      <c r="BK142" s="146">
        <f t="shared" ref="BK142:BK154" si="9">ROUND(I142*H142,2)</f>
        <v>0</v>
      </c>
      <c r="BL142" s="13" t="s">
        <v>144</v>
      </c>
      <c r="BM142" s="145" t="s">
        <v>328</v>
      </c>
    </row>
    <row r="143" spans="2:65" s="1" customFormat="1" ht="16.5" customHeight="1">
      <c r="B143" s="28"/>
      <c r="C143" s="133" t="s">
        <v>169</v>
      </c>
      <c r="D143" s="133" t="s">
        <v>140</v>
      </c>
      <c r="E143" s="134" t="s">
        <v>329</v>
      </c>
      <c r="F143" s="135" t="s">
        <v>330</v>
      </c>
      <c r="G143" s="136" t="s">
        <v>143</v>
      </c>
      <c r="H143" s="137">
        <v>200</v>
      </c>
      <c r="I143" s="138"/>
      <c r="J143" s="139">
        <f t="shared" si="0"/>
        <v>0</v>
      </c>
      <c r="K143" s="140"/>
      <c r="L143" s="28"/>
      <c r="M143" s="141" t="s">
        <v>1</v>
      </c>
      <c r="N143" s="142" t="s">
        <v>38</v>
      </c>
      <c r="P143" s="143">
        <f t="shared" si="1"/>
        <v>0</v>
      </c>
      <c r="Q143" s="143">
        <v>0</v>
      </c>
      <c r="R143" s="143">
        <f t="shared" si="2"/>
        <v>0</v>
      </c>
      <c r="S143" s="143">
        <v>0</v>
      </c>
      <c r="T143" s="144">
        <f t="shared" si="3"/>
        <v>0</v>
      </c>
      <c r="AR143" s="145" t="s">
        <v>144</v>
      </c>
      <c r="AT143" s="145" t="s">
        <v>140</v>
      </c>
      <c r="AU143" s="145" t="s">
        <v>80</v>
      </c>
      <c r="AY143" s="13" t="s">
        <v>137</v>
      </c>
      <c r="BE143" s="146">
        <f t="shared" si="4"/>
        <v>0</v>
      </c>
      <c r="BF143" s="146">
        <f t="shared" si="5"/>
        <v>0</v>
      </c>
      <c r="BG143" s="146">
        <f t="shared" si="6"/>
        <v>0</v>
      </c>
      <c r="BH143" s="146">
        <f t="shared" si="7"/>
        <v>0</v>
      </c>
      <c r="BI143" s="146">
        <f t="shared" si="8"/>
        <v>0</v>
      </c>
      <c r="BJ143" s="13" t="s">
        <v>80</v>
      </c>
      <c r="BK143" s="146">
        <f t="shared" si="9"/>
        <v>0</v>
      </c>
      <c r="BL143" s="13" t="s">
        <v>144</v>
      </c>
      <c r="BM143" s="145" t="s">
        <v>331</v>
      </c>
    </row>
    <row r="144" spans="2:65" s="1" customFormat="1" ht="16.5" customHeight="1">
      <c r="B144" s="28"/>
      <c r="C144" s="133" t="s">
        <v>174</v>
      </c>
      <c r="D144" s="133" t="s">
        <v>140</v>
      </c>
      <c r="E144" s="134" t="s">
        <v>332</v>
      </c>
      <c r="F144" s="135" t="s">
        <v>333</v>
      </c>
      <c r="G144" s="136" t="s">
        <v>143</v>
      </c>
      <c r="H144" s="137">
        <v>200</v>
      </c>
      <c r="I144" s="138"/>
      <c r="J144" s="139">
        <f t="shared" si="0"/>
        <v>0</v>
      </c>
      <c r="K144" s="140"/>
      <c r="L144" s="28"/>
      <c r="M144" s="141" t="s">
        <v>1</v>
      </c>
      <c r="N144" s="142" t="s">
        <v>38</v>
      </c>
      <c r="P144" s="143">
        <f t="shared" si="1"/>
        <v>0</v>
      </c>
      <c r="Q144" s="143">
        <v>0</v>
      </c>
      <c r="R144" s="143">
        <f t="shared" si="2"/>
        <v>0</v>
      </c>
      <c r="S144" s="143">
        <v>0</v>
      </c>
      <c r="T144" s="144">
        <f t="shared" si="3"/>
        <v>0</v>
      </c>
      <c r="AR144" s="145" t="s">
        <v>144</v>
      </c>
      <c r="AT144" s="145" t="s">
        <v>140</v>
      </c>
      <c r="AU144" s="145" t="s">
        <v>80</v>
      </c>
      <c r="AY144" s="13" t="s">
        <v>137</v>
      </c>
      <c r="BE144" s="146">
        <f t="shared" si="4"/>
        <v>0</v>
      </c>
      <c r="BF144" s="146">
        <f t="shared" si="5"/>
        <v>0</v>
      </c>
      <c r="BG144" s="146">
        <f t="shared" si="6"/>
        <v>0</v>
      </c>
      <c r="BH144" s="146">
        <f t="shared" si="7"/>
        <v>0</v>
      </c>
      <c r="BI144" s="146">
        <f t="shared" si="8"/>
        <v>0</v>
      </c>
      <c r="BJ144" s="13" t="s">
        <v>80</v>
      </c>
      <c r="BK144" s="146">
        <f t="shared" si="9"/>
        <v>0</v>
      </c>
      <c r="BL144" s="13" t="s">
        <v>144</v>
      </c>
      <c r="BM144" s="145" t="s">
        <v>334</v>
      </c>
    </row>
    <row r="145" spans="2:65" s="1" customFormat="1" ht="24.15" customHeight="1">
      <c r="B145" s="28"/>
      <c r="C145" s="133" t="s">
        <v>146</v>
      </c>
      <c r="D145" s="133" t="s">
        <v>140</v>
      </c>
      <c r="E145" s="134" t="s">
        <v>335</v>
      </c>
      <c r="F145" s="135" t="s">
        <v>336</v>
      </c>
      <c r="G145" s="136" t="s">
        <v>143</v>
      </c>
      <c r="H145" s="137">
        <v>400</v>
      </c>
      <c r="I145" s="138"/>
      <c r="J145" s="139">
        <f t="shared" si="0"/>
        <v>0</v>
      </c>
      <c r="K145" s="140"/>
      <c r="L145" s="28"/>
      <c r="M145" s="141" t="s">
        <v>1</v>
      </c>
      <c r="N145" s="142" t="s">
        <v>38</v>
      </c>
      <c r="P145" s="143">
        <f t="shared" si="1"/>
        <v>0</v>
      </c>
      <c r="Q145" s="143">
        <v>0</v>
      </c>
      <c r="R145" s="143">
        <f t="shared" si="2"/>
        <v>0</v>
      </c>
      <c r="S145" s="143">
        <v>0</v>
      </c>
      <c r="T145" s="144">
        <f t="shared" si="3"/>
        <v>0</v>
      </c>
      <c r="AR145" s="145" t="s">
        <v>144</v>
      </c>
      <c r="AT145" s="145" t="s">
        <v>140</v>
      </c>
      <c r="AU145" s="145" t="s">
        <v>80</v>
      </c>
      <c r="AY145" s="13" t="s">
        <v>137</v>
      </c>
      <c r="BE145" s="146">
        <f t="shared" si="4"/>
        <v>0</v>
      </c>
      <c r="BF145" s="146">
        <f t="shared" si="5"/>
        <v>0</v>
      </c>
      <c r="BG145" s="146">
        <f t="shared" si="6"/>
        <v>0</v>
      </c>
      <c r="BH145" s="146">
        <f t="shared" si="7"/>
        <v>0</v>
      </c>
      <c r="BI145" s="146">
        <f t="shared" si="8"/>
        <v>0</v>
      </c>
      <c r="BJ145" s="13" t="s">
        <v>80</v>
      </c>
      <c r="BK145" s="146">
        <f t="shared" si="9"/>
        <v>0</v>
      </c>
      <c r="BL145" s="13" t="s">
        <v>144</v>
      </c>
      <c r="BM145" s="145" t="s">
        <v>337</v>
      </c>
    </row>
    <row r="146" spans="2:65" s="1" customFormat="1" ht="21.75" customHeight="1">
      <c r="B146" s="28"/>
      <c r="C146" s="133" t="s">
        <v>181</v>
      </c>
      <c r="D146" s="133" t="s">
        <v>140</v>
      </c>
      <c r="E146" s="134" t="s">
        <v>338</v>
      </c>
      <c r="F146" s="135" t="s">
        <v>339</v>
      </c>
      <c r="G146" s="136" t="s">
        <v>143</v>
      </c>
      <c r="H146" s="137">
        <v>30</v>
      </c>
      <c r="I146" s="138"/>
      <c r="J146" s="139">
        <f t="shared" si="0"/>
        <v>0</v>
      </c>
      <c r="K146" s="140"/>
      <c r="L146" s="28"/>
      <c r="M146" s="141" t="s">
        <v>1</v>
      </c>
      <c r="N146" s="142" t="s">
        <v>38</v>
      </c>
      <c r="P146" s="143">
        <f t="shared" si="1"/>
        <v>0</v>
      </c>
      <c r="Q146" s="143">
        <v>0</v>
      </c>
      <c r="R146" s="143">
        <f t="shared" si="2"/>
        <v>0</v>
      </c>
      <c r="S146" s="143">
        <v>0</v>
      </c>
      <c r="T146" s="144">
        <f t="shared" si="3"/>
        <v>0</v>
      </c>
      <c r="AR146" s="145" t="s">
        <v>144</v>
      </c>
      <c r="AT146" s="145" t="s">
        <v>140</v>
      </c>
      <c r="AU146" s="145" t="s">
        <v>80</v>
      </c>
      <c r="AY146" s="13" t="s">
        <v>137</v>
      </c>
      <c r="BE146" s="146">
        <f t="shared" si="4"/>
        <v>0</v>
      </c>
      <c r="BF146" s="146">
        <f t="shared" si="5"/>
        <v>0</v>
      </c>
      <c r="BG146" s="146">
        <f t="shared" si="6"/>
        <v>0</v>
      </c>
      <c r="BH146" s="146">
        <f t="shared" si="7"/>
        <v>0</v>
      </c>
      <c r="BI146" s="146">
        <f t="shared" si="8"/>
        <v>0</v>
      </c>
      <c r="BJ146" s="13" t="s">
        <v>80</v>
      </c>
      <c r="BK146" s="146">
        <f t="shared" si="9"/>
        <v>0</v>
      </c>
      <c r="BL146" s="13" t="s">
        <v>144</v>
      </c>
      <c r="BM146" s="145" t="s">
        <v>340</v>
      </c>
    </row>
    <row r="147" spans="2:65" s="1" customFormat="1" ht="16.5" customHeight="1">
      <c r="B147" s="28"/>
      <c r="C147" s="133" t="s">
        <v>185</v>
      </c>
      <c r="D147" s="133" t="s">
        <v>140</v>
      </c>
      <c r="E147" s="134" t="s">
        <v>341</v>
      </c>
      <c r="F147" s="135" t="s">
        <v>342</v>
      </c>
      <c r="G147" s="136" t="s">
        <v>143</v>
      </c>
      <c r="H147" s="137">
        <v>50</v>
      </c>
      <c r="I147" s="138"/>
      <c r="J147" s="139">
        <f t="shared" si="0"/>
        <v>0</v>
      </c>
      <c r="K147" s="140"/>
      <c r="L147" s="28"/>
      <c r="M147" s="141" t="s">
        <v>1</v>
      </c>
      <c r="N147" s="142" t="s">
        <v>38</v>
      </c>
      <c r="P147" s="143">
        <f t="shared" si="1"/>
        <v>0</v>
      </c>
      <c r="Q147" s="143">
        <v>0</v>
      </c>
      <c r="R147" s="143">
        <f t="shared" si="2"/>
        <v>0</v>
      </c>
      <c r="S147" s="143">
        <v>0</v>
      </c>
      <c r="T147" s="144">
        <f t="shared" si="3"/>
        <v>0</v>
      </c>
      <c r="AR147" s="145" t="s">
        <v>144</v>
      </c>
      <c r="AT147" s="145" t="s">
        <v>140</v>
      </c>
      <c r="AU147" s="145" t="s">
        <v>80</v>
      </c>
      <c r="AY147" s="13" t="s">
        <v>137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3" t="s">
        <v>80</v>
      </c>
      <c r="BK147" s="146">
        <f t="shared" si="9"/>
        <v>0</v>
      </c>
      <c r="BL147" s="13" t="s">
        <v>144</v>
      </c>
      <c r="BM147" s="145" t="s">
        <v>343</v>
      </c>
    </row>
    <row r="148" spans="2:65" s="1" customFormat="1" ht="24.15" customHeight="1">
      <c r="B148" s="28"/>
      <c r="C148" s="133" t="s">
        <v>8</v>
      </c>
      <c r="D148" s="133" t="s">
        <v>140</v>
      </c>
      <c r="E148" s="134" t="s">
        <v>344</v>
      </c>
      <c r="F148" s="135" t="s">
        <v>345</v>
      </c>
      <c r="G148" s="136" t="s">
        <v>143</v>
      </c>
      <c r="H148" s="137">
        <v>200</v>
      </c>
      <c r="I148" s="138"/>
      <c r="J148" s="139">
        <f t="shared" si="0"/>
        <v>0</v>
      </c>
      <c r="K148" s="140"/>
      <c r="L148" s="28"/>
      <c r="M148" s="141" t="s">
        <v>1</v>
      </c>
      <c r="N148" s="142" t="s">
        <v>38</v>
      </c>
      <c r="P148" s="143">
        <f t="shared" si="1"/>
        <v>0</v>
      </c>
      <c r="Q148" s="143">
        <v>0</v>
      </c>
      <c r="R148" s="143">
        <f t="shared" si="2"/>
        <v>0</v>
      </c>
      <c r="S148" s="143">
        <v>0</v>
      </c>
      <c r="T148" s="144">
        <f t="shared" si="3"/>
        <v>0</v>
      </c>
      <c r="AR148" s="145" t="s">
        <v>144</v>
      </c>
      <c r="AT148" s="145" t="s">
        <v>140</v>
      </c>
      <c r="AU148" s="145" t="s">
        <v>80</v>
      </c>
      <c r="AY148" s="13" t="s">
        <v>137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3" t="s">
        <v>80</v>
      </c>
      <c r="BK148" s="146">
        <f t="shared" si="9"/>
        <v>0</v>
      </c>
      <c r="BL148" s="13" t="s">
        <v>144</v>
      </c>
      <c r="BM148" s="145" t="s">
        <v>346</v>
      </c>
    </row>
    <row r="149" spans="2:65" s="1" customFormat="1" ht="16.5" customHeight="1">
      <c r="B149" s="28"/>
      <c r="C149" s="133" t="s">
        <v>194</v>
      </c>
      <c r="D149" s="133" t="s">
        <v>140</v>
      </c>
      <c r="E149" s="134" t="s">
        <v>347</v>
      </c>
      <c r="F149" s="135" t="s">
        <v>348</v>
      </c>
      <c r="G149" s="136" t="s">
        <v>349</v>
      </c>
      <c r="H149" s="137">
        <v>1</v>
      </c>
      <c r="I149" s="138"/>
      <c r="J149" s="139">
        <f t="shared" si="0"/>
        <v>0</v>
      </c>
      <c r="K149" s="140"/>
      <c r="L149" s="28"/>
      <c r="M149" s="141" t="s">
        <v>1</v>
      </c>
      <c r="N149" s="142" t="s">
        <v>38</v>
      </c>
      <c r="P149" s="143">
        <f t="shared" si="1"/>
        <v>0</v>
      </c>
      <c r="Q149" s="143">
        <v>0</v>
      </c>
      <c r="R149" s="143">
        <f t="shared" si="2"/>
        <v>0</v>
      </c>
      <c r="S149" s="143">
        <v>0</v>
      </c>
      <c r="T149" s="144">
        <f t="shared" si="3"/>
        <v>0</v>
      </c>
      <c r="AR149" s="145" t="s">
        <v>144</v>
      </c>
      <c r="AT149" s="145" t="s">
        <v>140</v>
      </c>
      <c r="AU149" s="145" t="s">
        <v>80</v>
      </c>
      <c r="AY149" s="13" t="s">
        <v>137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3" t="s">
        <v>80</v>
      </c>
      <c r="BK149" s="146">
        <f t="shared" si="9"/>
        <v>0</v>
      </c>
      <c r="BL149" s="13" t="s">
        <v>144</v>
      </c>
      <c r="BM149" s="145" t="s">
        <v>350</v>
      </c>
    </row>
    <row r="150" spans="2:65" s="1" customFormat="1" ht="16.5" customHeight="1">
      <c r="B150" s="28"/>
      <c r="C150" s="133" t="s">
        <v>202</v>
      </c>
      <c r="D150" s="133" t="s">
        <v>140</v>
      </c>
      <c r="E150" s="134" t="s">
        <v>351</v>
      </c>
      <c r="F150" s="135" t="s">
        <v>352</v>
      </c>
      <c r="G150" s="136" t="s">
        <v>349</v>
      </c>
      <c r="H150" s="137">
        <v>1</v>
      </c>
      <c r="I150" s="138"/>
      <c r="J150" s="139">
        <f t="shared" si="0"/>
        <v>0</v>
      </c>
      <c r="K150" s="140"/>
      <c r="L150" s="28"/>
      <c r="M150" s="141" t="s">
        <v>1</v>
      </c>
      <c r="N150" s="142" t="s">
        <v>38</v>
      </c>
      <c r="P150" s="143">
        <f t="shared" si="1"/>
        <v>0</v>
      </c>
      <c r="Q150" s="143">
        <v>0</v>
      </c>
      <c r="R150" s="143">
        <f t="shared" si="2"/>
        <v>0</v>
      </c>
      <c r="S150" s="143">
        <v>0</v>
      </c>
      <c r="T150" s="144">
        <f t="shared" si="3"/>
        <v>0</v>
      </c>
      <c r="AR150" s="145" t="s">
        <v>144</v>
      </c>
      <c r="AT150" s="145" t="s">
        <v>140</v>
      </c>
      <c r="AU150" s="145" t="s">
        <v>80</v>
      </c>
      <c r="AY150" s="13" t="s">
        <v>137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3" t="s">
        <v>80</v>
      </c>
      <c r="BK150" s="146">
        <f t="shared" si="9"/>
        <v>0</v>
      </c>
      <c r="BL150" s="13" t="s">
        <v>144</v>
      </c>
      <c r="BM150" s="145" t="s">
        <v>353</v>
      </c>
    </row>
    <row r="151" spans="2:65" s="1" customFormat="1" ht="16.5" customHeight="1">
      <c r="B151" s="28"/>
      <c r="C151" s="133" t="s">
        <v>207</v>
      </c>
      <c r="D151" s="133" t="s">
        <v>140</v>
      </c>
      <c r="E151" s="134" t="s">
        <v>354</v>
      </c>
      <c r="F151" s="135" t="s">
        <v>355</v>
      </c>
      <c r="G151" s="136" t="s">
        <v>304</v>
      </c>
      <c r="H151" s="137">
        <v>4</v>
      </c>
      <c r="I151" s="138"/>
      <c r="J151" s="139">
        <f t="shared" si="0"/>
        <v>0</v>
      </c>
      <c r="K151" s="140"/>
      <c r="L151" s="28"/>
      <c r="M151" s="141" t="s">
        <v>1</v>
      </c>
      <c r="N151" s="142" t="s">
        <v>38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144</v>
      </c>
      <c r="AT151" s="145" t="s">
        <v>140</v>
      </c>
      <c r="AU151" s="145" t="s">
        <v>80</v>
      </c>
      <c r="AY151" s="13" t="s">
        <v>137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3" t="s">
        <v>80</v>
      </c>
      <c r="BK151" s="146">
        <f t="shared" si="9"/>
        <v>0</v>
      </c>
      <c r="BL151" s="13" t="s">
        <v>144</v>
      </c>
      <c r="BM151" s="145" t="s">
        <v>356</v>
      </c>
    </row>
    <row r="152" spans="2:65" s="1" customFormat="1" ht="16.5" customHeight="1">
      <c r="B152" s="28"/>
      <c r="C152" s="133" t="s">
        <v>205</v>
      </c>
      <c r="D152" s="133" t="s">
        <v>140</v>
      </c>
      <c r="E152" s="134" t="s">
        <v>357</v>
      </c>
      <c r="F152" s="135" t="s">
        <v>358</v>
      </c>
      <c r="G152" s="136" t="s">
        <v>304</v>
      </c>
      <c r="H152" s="137">
        <v>10</v>
      </c>
      <c r="I152" s="138"/>
      <c r="J152" s="139">
        <f t="shared" si="0"/>
        <v>0</v>
      </c>
      <c r="K152" s="140"/>
      <c r="L152" s="28"/>
      <c r="M152" s="141" t="s">
        <v>1</v>
      </c>
      <c r="N152" s="142" t="s">
        <v>38</v>
      </c>
      <c r="P152" s="143">
        <f t="shared" si="1"/>
        <v>0</v>
      </c>
      <c r="Q152" s="143">
        <v>0</v>
      </c>
      <c r="R152" s="143">
        <f t="shared" si="2"/>
        <v>0</v>
      </c>
      <c r="S152" s="143">
        <v>0</v>
      </c>
      <c r="T152" s="144">
        <f t="shared" si="3"/>
        <v>0</v>
      </c>
      <c r="AR152" s="145" t="s">
        <v>144</v>
      </c>
      <c r="AT152" s="145" t="s">
        <v>140</v>
      </c>
      <c r="AU152" s="145" t="s">
        <v>80</v>
      </c>
      <c r="AY152" s="13" t="s">
        <v>137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3" t="s">
        <v>80</v>
      </c>
      <c r="BK152" s="146">
        <f t="shared" si="9"/>
        <v>0</v>
      </c>
      <c r="BL152" s="13" t="s">
        <v>144</v>
      </c>
      <c r="BM152" s="145" t="s">
        <v>359</v>
      </c>
    </row>
    <row r="153" spans="2:65" s="1" customFormat="1" ht="16.5" customHeight="1">
      <c r="B153" s="28"/>
      <c r="C153" s="133" t="s">
        <v>214</v>
      </c>
      <c r="D153" s="133" t="s">
        <v>140</v>
      </c>
      <c r="E153" s="134" t="s">
        <v>360</v>
      </c>
      <c r="F153" s="135" t="s">
        <v>361</v>
      </c>
      <c r="G153" s="136" t="s">
        <v>349</v>
      </c>
      <c r="H153" s="137">
        <v>1</v>
      </c>
      <c r="I153" s="138"/>
      <c r="J153" s="139">
        <f t="shared" si="0"/>
        <v>0</v>
      </c>
      <c r="K153" s="140"/>
      <c r="L153" s="28"/>
      <c r="M153" s="141" t="s">
        <v>1</v>
      </c>
      <c r="N153" s="142" t="s">
        <v>38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144</v>
      </c>
      <c r="AT153" s="145" t="s">
        <v>140</v>
      </c>
      <c r="AU153" s="145" t="s">
        <v>80</v>
      </c>
      <c r="AY153" s="13" t="s">
        <v>137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3" t="s">
        <v>80</v>
      </c>
      <c r="BK153" s="146">
        <f t="shared" si="9"/>
        <v>0</v>
      </c>
      <c r="BL153" s="13" t="s">
        <v>144</v>
      </c>
      <c r="BM153" s="145" t="s">
        <v>362</v>
      </c>
    </row>
    <row r="154" spans="2:65" s="1" customFormat="1" ht="33" customHeight="1">
      <c r="B154" s="28"/>
      <c r="C154" s="133" t="s">
        <v>363</v>
      </c>
      <c r="D154" s="133" t="s">
        <v>140</v>
      </c>
      <c r="E154" s="134" t="s">
        <v>364</v>
      </c>
      <c r="F154" s="135" t="s">
        <v>365</v>
      </c>
      <c r="G154" s="136" t="s">
        <v>349</v>
      </c>
      <c r="H154" s="137">
        <v>1</v>
      </c>
      <c r="I154" s="138"/>
      <c r="J154" s="139">
        <f t="shared" si="0"/>
        <v>0</v>
      </c>
      <c r="K154" s="140"/>
      <c r="L154" s="28"/>
      <c r="M154" s="141" t="s">
        <v>1</v>
      </c>
      <c r="N154" s="142" t="s">
        <v>38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144</v>
      </c>
      <c r="AT154" s="145" t="s">
        <v>140</v>
      </c>
      <c r="AU154" s="145" t="s">
        <v>80</v>
      </c>
      <c r="AY154" s="13" t="s">
        <v>137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3" t="s">
        <v>80</v>
      </c>
      <c r="BK154" s="146">
        <f t="shared" si="9"/>
        <v>0</v>
      </c>
      <c r="BL154" s="13" t="s">
        <v>144</v>
      </c>
      <c r="BM154" s="145" t="s">
        <v>366</v>
      </c>
    </row>
    <row r="155" spans="2:65" s="11" customFormat="1" ht="25.95" customHeight="1">
      <c r="B155" s="121"/>
      <c r="D155" s="122" t="s">
        <v>72</v>
      </c>
      <c r="E155" s="123" t="s">
        <v>367</v>
      </c>
      <c r="F155" s="123" t="s">
        <v>368</v>
      </c>
      <c r="I155" s="124"/>
      <c r="J155" s="125">
        <f>BK155</f>
        <v>0</v>
      </c>
      <c r="L155" s="121"/>
      <c r="M155" s="126"/>
      <c r="P155" s="127">
        <f>P156</f>
        <v>0</v>
      </c>
      <c r="R155" s="127">
        <f>R156</f>
        <v>0</v>
      </c>
      <c r="T155" s="128">
        <f>T156</f>
        <v>0</v>
      </c>
      <c r="AR155" s="122" t="s">
        <v>80</v>
      </c>
      <c r="AT155" s="129" t="s">
        <v>72</v>
      </c>
      <c r="AU155" s="129" t="s">
        <v>73</v>
      </c>
      <c r="AY155" s="122" t="s">
        <v>137</v>
      </c>
      <c r="BK155" s="130">
        <f>BK156</f>
        <v>0</v>
      </c>
    </row>
    <row r="156" spans="2:65" s="1" customFormat="1" ht="24.15" customHeight="1">
      <c r="B156" s="28"/>
      <c r="C156" s="133" t="s">
        <v>218</v>
      </c>
      <c r="D156" s="133" t="s">
        <v>140</v>
      </c>
      <c r="E156" s="134" t="s">
        <v>144</v>
      </c>
      <c r="F156" s="135" t="s">
        <v>369</v>
      </c>
      <c r="G156" s="136" t="s">
        <v>349</v>
      </c>
      <c r="H156" s="137">
        <v>1</v>
      </c>
      <c r="I156" s="138"/>
      <c r="J156" s="139">
        <f>ROUND(I156*H156,2)</f>
        <v>0</v>
      </c>
      <c r="K156" s="140"/>
      <c r="L156" s="28"/>
      <c r="M156" s="141" t="s">
        <v>1</v>
      </c>
      <c r="N156" s="142" t="s">
        <v>38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144</v>
      </c>
      <c r="AT156" s="145" t="s">
        <v>140</v>
      </c>
      <c r="AU156" s="145" t="s">
        <v>80</v>
      </c>
      <c r="AY156" s="13" t="s">
        <v>137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3" t="s">
        <v>80</v>
      </c>
      <c r="BK156" s="146">
        <f>ROUND(I156*H156,2)</f>
        <v>0</v>
      </c>
      <c r="BL156" s="13" t="s">
        <v>144</v>
      </c>
      <c r="BM156" s="145" t="s">
        <v>370</v>
      </c>
    </row>
    <row r="157" spans="2:65" s="11" customFormat="1" ht="25.95" customHeight="1">
      <c r="B157" s="121"/>
      <c r="D157" s="122" t="s">
        <v>72</v>
      </c>
      <c r="E157" s="123" t="s">
        <v>371</v>
      </c>
      <c r="F157" s="123" t="s">
        <v>372</v>
      </c>
      <c r="I157" s="124"/>
      <c r="J157" s="125">
        <f>BK157</f>
        <v>0</v>
      </c>
      <c r="L157" s="121"/>
      <c r="M157" s="126"/>
      <c r="P157" s="127">
        <f>SUM(P158:P167)</f>
        <v>0</v>
      </c>
      <c r="R157" s="127">
        <f>SUM(R158:R167)</f>
        <v>0</v>
      </c>
      <c r="T157" s="128">
        <f>SUM(T158:T167)</f>
        <v>0</v>
      </c>
      <c r="AR157" s="122" t="s">
        <v>80</v>
      </c>
      <c r="AT157" s="129" t="s">
        <v>72</v>
      </c>
      <c r="AU157" s="129" t="s">
        <v>73</v>
      </c>
      <c r="AY157" s="122" t="s">
        <v>137</v>
      </c>
      <c r="BK157" s="130">
        <f>SUM(BK158:BK167)</f>
        <v>0</v>
      </c>
    </row>
    <row r="158" spans="2:65" s="1" customFormat="1" ht="16.5" customHeight="1">
      <c r="B158" s="28"/>
      <c r="C158" s="147" t="s">
        <v>222</v>
      </c>
      <c r="D158" s="147" t="s">
        <v>271</v>
      </c>
      <c r="E158" s="148" t="s">
        <v>373</v>
      </c>
      <c r="F158" s="149" t="s">
        <v>374</v>
      </c>
      <c r="G158" s="150" t="s">
        <v>143</v>
      </c>
      <c r="H158" s="151">
        <v>500</v>
      </c>
      <c r="I158" s="152"/>
      <c r="J158" s="153">
        <f t="shared" ref="J158:J167" si="10">ROUND(I158*H158,2)</f>
        <v>0</v>
      </c>
      <c r="K158" s="154"/>
      <c r="L158" s="155"/>
      <c r="M158" s="156" t="s">
        <v>1</v>
      </c>
      <c r="N158" s="157" t="s">
        <v>38</v>
      </c>
      <c r="P158" s="143">
        <f t="shared" ref="P158:P167" si="11">O158*H158</f>
        <v>0</v>
      </c>
      <c r="Q158" s="143">
        <v>0</v>
      </c>
      <c r="R158" s="143">
        <f t="shared" ref="R158:R167" si="12">Q158*H158</f>
        <v>0</v>
      </c>
      <c r="S158" s="143">
        <v>0</v>
      </c>
      <c r="T158" s="144">
        <f t="shared" ref="T158:T167" si="13">S158*H158</f>
        <v>0</v>
      </c>
      <c r="AR158" s="145" t="s">
        <v>174</v>
      </c>
      <c r="AT158" s="145" t="s">
        <v>271</v>
      </c>
      <c r="AU158" s="145" t="s">
        <v>80</v>
      </c>
      <c r="AY158" s="13" t="s">
        <v>137</v>
      </c>
      <c r="BE158" s="146">
        <f t="shared" ref="BE158:BE167" si="14">IF(N158="základní",J158,0)</f>
        <v>0</v>
      </c>
      <c r="BF158" s="146">
        <f t="shared" ref="BF158:BF167" si="15">IF(N158="snížená",J158,0)</f>
        <v>0</v>
      </c>
      <c r="BG158" s="146">
        <f t="shared" ref="BG158:BG167" si="16">IF(N158="zákl. přenesená",J158,0)</f>
        <v>0</v>
      </c>
      <c r="BH158" s="146">
        <f t="shared" ref="BH158:BH167" si="17">IF(N158="sníž. přenesená",J158,0)</f>
        <v>0</v>
      </c>
      <c r="BI158" s="146">
        <f t="shared" ref="BI158:BI167" si="18">IF(N158="nulová",J158,0)</f>
        <v>0</v>
      </c>
      <c r="BJ158" s="13" t="s">
        <v>80</v>
      </c>
      <c r="BK158" s="146">
        <f t="shared" ref="BK158:BK167" si="19">ROUND(I158*H158,2)</f>
        <v>0</v>
      </c>
      <c r="BL158" s="13" t="s">
        <v>144</v>
      </c>
      <c r="BM158" s="145" t="s">
        <v>375</v>
      </c>
    </row>
    <row r="159" spans="2:65" s="1" customFormat="1" ht="16.5" customHeight="1">
      <c r="B159" s="28"/>
      <c r="C159" s="147" t="s">
        <v>226</v>
      </c>
      <c r="D159" s="147" t="s">
        <v>271</v>
      </c>
      <c r="E159" s="148" t="s">
        <v>376</v>
      </c>
      <c r="F159" s="149" t="s">
        <v>377</v>
      </c>
      <c r="G159" s="150" t="s">
        <v>143</v>
      </c>
      <c r="H159" s="151">
        <v>200</v>
      </c>
      <c r="I159" s="152"/>
      <c r="J159" s="153">
        <f t="shared" si="10"/>
        <v>0</v>
      </c>
      <c r="K159" s="154"/>
      <c r="L159" s="155"/>
      <c r="M159" s="156" t="s">
        <v>1</v>
      </c>
      <c r="N159" s="157" t="s">
        <v>38</v>
      </c>
      <c r="P159" s="143">
        <f t="shared" si="11"/>
        <v>0</v>
      </c>
      <c r="Q159" s="143">
        <v>0</v>
      </c>
      <c r="R159" s="143">
        <f t="shared" si="12"/>
        <v>0</v>
      </c>
      <c r="S159" s="143">
        <v>0</v>
      </c>
      <c r="T159" s="144">
        <f t="shared" si="13"/>
        <v>0</v>
      </c>
      <c r="AR159" s="145" t="s">
        <v>174</v>
      </c>
      <c r="AT159" s="145" t="s">
        <v>271</v>
      </c>
      <c r="AU159" s="145" t="s">
        <v>80</v>
      </c>
      <c r="AY159" s="13" t="s">
        <v>137</v>
      </c>
      <c r="BE159" s="146">
        <f t="shared" si="14"/>
        <v>0</v>
      </c>
      <c r="BF159" s="146">
        <f t="shared" si="15"/>
        <v>0</v>
      </c>
      <c r="BG159" s="146">
        <f t="shared" si="16"/>
        <v>0</v>
      </c>
      <c r="BH159" s="146">
        <f t="shared" si="17"/>
        <v>0</v>
      </c>
      <c r="BI159" s="146">
        <f t="shared" si="18"/>
        <v>0</v>
      </c>
      <c r="BJ159" s="13" t="s">
        <v>80</v>
      </c>
      <c r="BK159" s="146">
        <f t="shared" si="19"/>
        <v>0</v>
      </c>
      <c r="BL159" s="13" t="s">
        <v>144</v>
      </c>
      <c r="BM159" s="145" t="s">
        <v>378</v>
      </c>
    </row>
    <row r="160" spans="2:65" s="1" customFormat="1" ht="16.5" customHeight="1">
      <c r="B160" s="28"/>
      <c r="C160" s="147" t="s">
        <v>7</v>
      </c>
      <c r="D160" s="147" t="s">
        <v>271</v>
      </c>
      <c r="E160" s="148" t="s">
        <v>379</v>
      </c>
      <c r="F160" s="149" t="s">
        <v>380</v>
      </c>
      <c r="G160" s="150" t="s">
        <v>143</v>
      </c>
      <c r="H160" s="151">
        <v>200</v>
      </c>
      <c r="I160" s="152"/>
      <c r="J160" s="153">
        <f t="shared" si="10"/>
        <v>0</v>
      </c>
      <c r="K160" s="154"/>
      <c r="L160" s="155"/>
      <c r="M160" s="156" t="s">
        <v>1</v>
      </c>
      <c r="N160" s="157" t="s">
        <v>38</v>
      </c>
      <c r="P160" s="143">
        <f t="shared" si="11"/>
        <v>0</v>
      </c>
      <c r="Q160" s="143">
        <v>0</v>
      </c>
      <c r="R160" s="143">
        <f t="shared" si="12"/>
        <v>0</v>
      </c>
      <c r="S160" s="143">
        <v>0</v>
      </c>
      <c r="T160" s="144">
        <f t="shared" si="13"/>
        <v>0</v>
      </c>
      <c r="AR160" s="145" t="s">
        <v>174</v>
      </c>
      <c r="AT160" s="145" t="s">
        <v>271</v>
      </c>
      <c r="AU160" s="145" t="s">
        <v>80</v>
      </c>
      <c r="AY160" s="13" t="s">
        <v>137</v>
      </c>
      <c r="BE160" s="146">
        <f t="shared" si="14"/>
        <v>0</v>
      </c>
      <c r="BF160" s="146">
        <f t="shared" si="15"/>
        <v>0</v>
      </c>
      <c r="BG160" s="146">
        <f t="shared" si="16"/>
        <v>0</v>
      </c>
      <c r="BH160" s="146">
        <f t="shared" si="17"/>
        <v>0</v>
      </c>
      <c r="BI160" s="146">
        <f t="shared" si="18"/>
        <v>0</v>
      </c>
      <c r="BJ160" s="13" t="s">
        <v>80</v>
      </c>
      <c r="BK160" s="146">
        <f t="shared" si="19"/>
        <v>0</v>
      </c>
      <c r="BL160" s="13" t="s">
        <v>144</v>
      </c>
      <c r="BM160" s="145" t="s">
        <v>381</v>
      </c>
    </row>
    <row r="161" spans="2:65" s="1" customFormat="1" ht="16.5" customHeight="1">
      <c r="B161" s="28"/>
      <c r="C161" s="147" t="s">
        <v>233</v>
      </c>
      <c r="D161" s="147" t="s">
        <v>271</v>
      </c>
      <c r="E161" s="148" t="s">
        <v>382</v>
      </c>
      <c r="F161" s="149" t="s">
        <v>383</v>
      </c>
      <c r="G161" s="150" t="s">
        <v>143</v>
      </c>
      <c r="H161" s="151">
        <v>400</v>
      </c>
      <c r="I161" s="152"/>
      <c r="J161" s="153">
        <f t="shared" si="10"/>
        <v>0</v>
      </c>
      <c r="K161" s="154"/>
      <c r="L161" s="155"/>
      <c r="M161" s="156" t="s">
        <v>1</v>
      </c>
      <c r="N161" s="157" t="s">
        <v>38</v>
      </c>
      <c r="P161" s="143">
        <f t="shared" si="11"/>
        <v>0</v>
      </c>
      <c r="Q161" s="143">
        <v>0</v>
      </c>
      <c r="R161" s="143">
        <f t="shared" si="12"/>
        <v>0</v>
      </c>
      <c r="S161" s="143">
        <v>0</v>
      </c>
      <c r="T161" s="144">
        <f t="shared" si="13"/>
        <v>0</v>
      </c>
      <c r="AR161" s="145" t="s">
        <v>174</v>
      </c>
      <c r="AT161" s="145" t="s">
        <v>271</v>
      </c>
      <c r="AU161" s="145" t="s">
        <v>80</v>
      </c>
      <c r="AY161" s="13" t="s">
        <v>137</v>
      </c>
      <c r="BE161" s="146">
        <f t="shared" si="14"/>
        <v>0</v>
      </c>
      <c r="BF161" s="146">
        <f t="shared" si="15"/>
        <v>0</v>
      </c>
      <c r="BG161" s="146">
        <f t="shared" si="16"/>
        <v>0</v>
      </c>
      <c r="BH161" s="146">
        <f t="shared" si="17"/>
        <v>0</v>
      </c>
      <c r="BI161" s="146">
        <f t="shared" si="18"/>
        <v>0</v>
      </c>
      <c r="BJ161" s="13" t="s">
        <v>80</v>
      </c>
      <c r="BK161" s="146">
        <f t="shared" si="19"/>
        <v>0</v>
      </c>
      <c r="BL161" s="13" t="s">
        <v>144</v>
      </c>
      <c r="BM161" s="145" t="s">
        <v>384</v>
      </c>
    </row>
    <row r="162" spans="2:65" s="1" customFormat="1" ht="16.5" customHeight="1">
      <c r="B162" s="28"/>
      <c r="C162" s="147" t="s">
        <v>237</v>
      </c>
      <c r="D162" s="147" t="s">
        <v>271</v>
      </c>
      <c r="E162" s="148" t="s">
        <v>385</v>
      </c>
      <c r="F162" s="149" t="s">
        <v>386</v>
      </c>
      <c r="G162" s="150" t="s">
        <v>143</v>
      </c>
      <c r="H162" s="151">
        <v>30</v>
      </c>
      <c r="I162" s="152"/>
      <c r="J162" s="153">
        <f t="shared" si="10"/>
        <v>0</v>
      </c>
      <c r="K162" s="154"/>
      <c r="L162" s="155"/>
      <c r="M162" s="156" t="s">
        <v>1</v>
      </c>
      <c r="N162" s="157" t="s">
        <v>38</v>
      </c>
      <c r="P162" s="143">
        <f t="shared" si="11"/>
        <v>0</v>
      </c>
      <c r="Q162" s="143">
        <v>0</v>
      </c>
      <c r="R162" s="143">
        <f t="shared" si="12"/>
        <v>0</v>
      </c>
      <c r="S162" s="143">
        <v>0</v>
      </c>
      <c r="T162" s="144">
        <f t="shared" si="13"/>
        <v>0</v>
      </c>
      <c r="AR162" s="145" t="s">
        <v>174</v>
      </c>
      <c r="AT162" s="145" t="s">
        <v>271</v>
      </c>
      <c r="AU162" s="145" t="s">
        <v>80</v>
      </c>
      <c r="AY162" s="13" t="s">
        <v>137</v>
      </c>
      <c r="BE162" s="146">
        <f t="shared" si="14"/>
        <v>0</v>
      </c>
      <c r="BF162" s="146">
        <f t="shared" si="15"/>
        <v>0</v>
      </c>
      <c r="BG162" s="146">
        <f t="shared" si="16"/>
        <v>0</v>
      </c>
      <c r="BH162" s="146">
        <f t="shared" si="17"/>
        <v>0</v>
      </c>
      <c r="BI162" s="146">
        <f t="shared" si="18"/>
        <v>0</v>
      </c>
      <c r="BJ162" s="13" t="s">
        <v>80</v>
      </c>
      <c r="BK162" s="146">
        <f t="shared" si="19"/>
        <v>0</v>
      </c>
      <c r="BL162" s="13" t="s">
        <v>144</v>
      </c>
      <c r="BM162" s="145" t="s">
        <v>387</v>
      </c>
    </row>
    <row r="163" spans="2:65" s="1" customFormat="1" ht="16.5" customHeight="1">
      <c r="B163" s="28"/>
      <c r="C163" s="147" t="s">
        <v>241</v>
      </c>
      <c r="D163" s="147" t="s">
        <v>271</v>
      </c>
      <c r="E163" s="148" t="s">
        <v>388</v>
      </c>
      <c r="F163" s="149" t="s">
        <v>389</v>
      </c>
      <c r="G163" s="150" t="s">
        <v>143</v>
      </c>
      <c r="H163" s="151">
        <v>200</v>
      </c>
      <c r="I163" s="152"/>
      <c r="J163" s="153">
        <f t="shared" si="10"/>
        <v>0</v>
      </c>
      <c r="K163" s="154"/>
      <c r="L163" s="155"/>
      <c r="M163" s="156" t="s">
        <v>1</v>
      </c>
      <c r="N163" s="157" t="s">
        <v>38</v>
      </c>
      <c r="P163" s="143">
        <f t="shared" si="11"/>
        <v>0</v>
      </c>
      <c r="Q163" s="143">
        <v>0</v>
      </c>
      <c r="R163" s="143">
        <f t="shared" si="12"/>
        <v>0</v>
      </c>
      <c r="S163" s="143">
        <v>0</v>
      </c>
      <c r="T163" s="144">
        <f t="shared" si="13"/>
        <v>0</v>
      </c>
      <c r="AR163" s="145" t="s">
        <v>174</v>
      </c>
      <c r="AT163" s="145" t="s">
        <v>271</v>
      </c>
      <c r="AU163" s="145" t="s">
        <v>80</v>
      </c>
      <c r="AY163" s="13" t="s">
        <v>137</v>
      </c>
      <c r="BE163" s="146">
        <f t="shared" si="14"/>
        <v>0</v>
      </c>
      <c r="BF163" s="146">
        <f t="shared" si="15"/>
        <v>0</v>
      </c>
      <c r="BG163" s="146">
        <f t="shared" si="16"/>
        <v>0</v>
      </c>
      <c r="BH163" s="146">
        <f t="shared" si="17"/>
        <v>0</v>
      </c>
      <c r="BI163" s="146">
        <f t="shared" si="18"/>
        <v>0</v>
      </c>
      <c r="BJ163" s="13" t="s">
        <v>80</v>
      </c>
      <c r="BK163" s="146">
        <f t="shared" si="19"/>
        <v>0</v>
      </c>
      <c r="BL163" s="13" t="s">
        <v>144</v>
      </c>
      <c r="BM163" s="145" t="s">
        <v>390</v>
      </c>
    </row>
    <row r="164" spans="2:65" s="1" customFormat="1" ht="24.15" customHeight="1">
      <c r="B164" s="28"/>
      <c r="C164" s="147" t="s">
        <v>245</v>
      </c>
      <c r="D164" s="147" t="s">
        <v>271</v>
      </c>
      <c r="E164" s="148" t="s">
        <v>391</v>
      </c>
      <c r="F164" s="149" t="s">
        <v>392</v>
      </c>
      <c r="G164" s="150" t="s">
        <v>143</v>
      </c>
      <c r="H164" s="151">
        <v>50</v>
      </c>
      <c r="I164" s="152"/>
      <c r="J164" s="153">
        <f t="shared" si="10"/>
        <v>0</v>
      </c>
      <c r="K164" s="154"/>
      <c r="L164" s="155"/>
      <c r="M164" s="156" t="s">
        <v>1</v>
      </c>
      <c r="N164" s="157" t="s">
        <v>38</v>
      </c>
      <c r="P164" s="143">
        <f t="shared" si="11"/>
        <v>0</v>
      </c>
      <c r="Q164" s="143">
        <v>0</v>
      </c>
      <c r="R164" s="143">
        <f t="shared" si="12"/>
        <v>0</v>
      </c>
      <c r="S164" s="143">
        <v>0</v>
      </c>
      <c r="T164" s="144">
        <f t="shared" si="13"/>
        <v>0</v>
      </c>
      <c r="AR164" s="145" t="s">
        <v>174</v>
      </c>
      <c r="AT164" s="145" t="s">
        <v>271</v>
      </c>
      <c r="AU164" s="145" t="s">
        <v>80</v>
      </c>
      <c r="AY164" s="13" t="s">
        <v>137</v>
      </c>
      <c r="BE164" s="146">
        <f t="shared" si="14"/>
        <v>0</v>
      </c>
      <c r="BF164" s="146">
        <f t="shared" si="15"/>
        <v>0</v>
      </c>
      <c r="BG164" s="146">
        <f t="shared" si="16"/>
        <v>0</v>
      </c>
      <c r="BH164" s="146">
        <f t="shared" si="17"/>
        <v>0</v>
      </c>
      <c r="BI164" s="146">
        <f t="shared" si="18"/>
        <v>0</v>
      </c>
      <c r="BJ164" s="13" t="s">
        <v>80</v>
      </c>
      <c r="BK164" s="146">
        <f t="shared" si="19"/>
        <v>0</v>
      </c>
      <c r="BL164" s="13" t="s">
        <v>144</v>
      </c>
      <c r="BM164" s="145" t="s">
        <v>393</v>
      </c>
    </row>
    <row r="165" spans="2:65" s="1" customFormat="1" ht="16.5" customHeight="1">
      <c r="B165" s="28"/>
      <c r="C165" s="147" t="s">
        <v>249</v>
      </c>
      <c r="D165" s="147" t="s">
        <v>271</v>
      </c>
      <c r="E165" s="148" t="s">
        <v>394</v>
      </c>
      <c r="F165" s="149" t="s">
        <v>395</v>
      </c>
      <c r="G165" s="150" t="s">
        <v>304</v>
      </c>
      <c r="H165" s="151">
        <v>4</v>
      </c>
      <c r="I165" s="152"/>
      <c r="J165" s="153">
        <f t="shared" si="10"/>
        <v>0</v>
      </c>
      <c r="K165" s="154"/>
      <c r="L165" s="155"/>
      <c r="M165" s="156" t="s">
        <v>1</v>
      </c>
      <c r="N165" s="157" t="s">
        <v>38</v>
      </c>
      <c r="P165" s="143">
        <f t="shared" si="11"/>
        <v>0</v>
      </c>
      <c r="Q165" s="143">
        <v>0</v>
      </c>
      <c r="R165" s="143">
        <f t="shared" si="12"/>
        <v>0</v>
      </c>
      <c r="S165" s="143">
        <v>0</v>
      </c>
      <c r="T165" s="144">
        <f t="shared" si="13"/>
        <v>0</v>
      </c>
      <c r="AR165" s="145" t="s">
        <v>174</v>
      </c>
      <c r="AT165" s="145" t="s">
        <v>271</v>
      </c>
      <c r="AU165" s="145" t="s">
        <v>80</v>
      </c>
      <c r="AY165" s="13" t="s">
        <v>137</v>
      </c>
      <c r="BE165" s="146">
        <f t="shared" si="14"/>
        <v>0</v>
      </c>
      <c r="BF165" s="146">
        <f t="shared" si="15"/>
        <v>0</v>
      </c>
      <c r="BG165" s="146">
        <f t="shared" si="16"/>
        <v>0</v>
      </c>
      <c r="BH165" s="146">
        <f t="shared" si="17"/>
        <v>0</v>
      </c>
      <c r="BI165" s="146">
        <f t="shared" si="18"/>
        <v>0</v>
      </c>
      <c r="BJ165" s="13" t="s">
        <v>80</v>
      </c>
      <c r="BK165" s="146">
        <f t="shared" si="19"/>
        <v>0</v>
      </c>
      <c r="BL165" s="13" t="s">
        <v>144</v>
      </c>
      <c r="BM165" s="145" t="s">
        <v>396</v>
      </c>
    </row>
    <row r="166" spans="2:65" s="1" customFormat="1" ht="16.5" customHeight="1">
      <c r="B166" s="28"/>
      <c r="C166" s="147" t="s">
        <v>253</v>
      </c>
      <c r="D166" s="147" t="s">
        <v>271</v>
      </c>
      <c r="E166" s="148" t="s">
        <v>397</v>
      </c>
      <c r="F166" s="149" t="s">
        <v>398</v>
      </c>
      <c r="G166" s="150" t="s">
        <v>304</v>
      </c>
      <c r="H166" s="151">
        <v>10</v>
      </c>
      <c r="I166" s="152"/>
      <c r="J166" s="153">
        <f t="shared" si="10"/>
        <v>0</v>
      </c>
      <c r="K166" s="154"/>
      <c r="L166" s="155"/>
      <c r="M166" s="156" t="s">
        <v>1</v>
      </c>
      <c r="N166" s="157" t="s">
        <v>38</v>
      </c>
      <c r="P166" s="143">
        <f t="shared" si="11"/>
        <v>0</v>
      </c>
      <c r="Q166" s="143">
        <v>0</v>
      </c>
      <c r="R166" s="143">
        <f t="shared" si="12"/>
        <v>0</v>
      </c>
      <c r="S166" s="143">
        <v>0</v>
      </c>
      <c r="T166" s="144">
        <f t="shared" si="13"/>
        <v>0</v>
      </c>
      <c r="AR166" s="145" t="s">
        <v>174</v>
      </c>
      <c r="AT166" s="145" t="s">
        <v>271</v>
      </c>
      <c r="AU166" s="145" t="s">
        <v>80</v>
      </c>
      <c r="AY166" s="13" t="s">
        <v>137</v>
      </c>
      <c r="BE166" s="146">
        <f t="shared" si="14"/>
        <v>0</v>
      </c>
      <c r="BF166" s="146">
        <f t="shared" si="15"/>
        <v>0</v>
      </c>
      <c r="BG166" s="146">
        <f t="shared" si="16"/>
        <v>0</v>
      </c>
      <c r="BH166" s="146">
        <f t="shared" si="17"/>
        <v>0</v>
      </c>
      <c r="BI166" s="146">
        <f t="shared" si="18"/>
        <v>0</v>
      </c>
      <c r="BJ166" s="13" t="s">
        <v>80</v>
      </c>
      <c r="BK166" s="146">
        <f t="shared" si="19"/>
        <v>0</v>
      </c>
      <c r="BL166" s="13" t="s">
        <v>144</v>
      </c>
      <c r="BM166" s="145" t="s">
        <v>399</v>
      </c>
    </row>
    <row r="167" spans="2:65" s="1" customFormat="1" ht="16.5" customHeight="1">
      <c r="B167" s="28"/>
      <c r="C167" s="147" t="s">
        <v>400</v>
      </c>
      <c r="D167" s="147" t="s">
        <v>271</v>
      </c>
      <c r="E167" s="148" t="s">
        <v>401</v>
      </c>
      <c r="F167" s="149" t="s">
        <v>402</v>
      </c>
      <c r="G167" s="150" t="s">
        <v>349</v>
      </c>
      <c r="H167" s="151">
        <v>1</v>
      </c>
      <c r="I167" s="152"/>
      <c r="J167" s="153">
        <f t="shared" si="10"/>
        <v>0</v>
      </c>
      <c r="K167" s="154"/>
      <c r="L167" s="155"/>
      <c r="M167" s="156" t="s">
        <v>1</v>
      </c>
      <c r="N167" s="157" t="s">
        <v>38</v>
      </c>
      <c r="P167" s="143">
        <f t="shared" si="11"/>
        <v>0</v>
      </c>
      <c r="Q167" s="143">
        <v>0</v>
      </c>
      <c r="R167" s="143">
        <f t="shared" si="12"/>
        <v>0</v>
      </c>
      <c r="S167" s="143">
        <v>0</v>
      </c>
      <c r="T167" s="144">
        <f t="shared" si="13"/>
        <v>0</v>
      </c>
      <c r="AR167" s="145" t="s">
        <v>174</v>
      </c>
      <c r="AT167" s="145" t="s">
        <v>271</v>
      </c>
      <c r="AU167" s="145" t="s">
        <v>80</v>
      </c>
      <c r="AY167" s="13" t="s">
        <v>137</v>
      </c>
      <c r="BE167" s="146">
        <f t="shared" si="14"/>
        <v>0</v>
      </c>
      <c r="BF167" s="146">
        <f t="shared" si="15"/>
        <v>0</v>
      </c>
      <c r="BG167" s="146">
        <f t="shared" si="16"/>
        <v>0</v>
      </c>
      <c r="BH167" s="146">
        <f t="shared" si="17"/>
        <v>0</v>
      </c>
      <c r="BI167" s="146">
        <f t="shared" si="18"/>
        <v>0</v>
      </c>
      <c r="BJ167" s="13" t="s">
        <v>80</v>
      </c>
      <c r="BK167" s="146">
        <f t="shared" si="19"/>
        <v>0</v>
      </c>
      <c r="BL167" s="13" t="s">
        <v>144</v>
      </c>
      <c r="BM167" s="145" t="s">
        <v>403</v>
      </c>
    </row>
    <row r="168" spans="2:65" s="11" customFormat="1" ht="25.95" customHeight="1">
      <c r="B168" s="121"/>
      <c r="D168" s="122" t="s">
        <v>72</v>
      </c>
      <c r="E168" s="123" t="s">
        <v>404</v>
      </c>
      <c r="F168" s="123" t="s">
        <v>405</v>
      </c>
      <c r="I168" s="124"/>
      <c r="J168" s="125">
        <f>BK168</f>
        <v>0</v>
      </c>
      <c r="L168" s="121"/>
      <c r="M168" s="126"/>
      <c r="P168" s="127">
        <f>SUM(P169:P172)</f>
        <v>0</v>
      </c>
      <c r="R168" s="127">
        <f>SUM(R169:R172)</f>
        <v>0</v>
      </c>
      <c r="T168" s="128">
        <f>SUM(T169:T172)</f>
        <v>0</v>
      </c>
      <c r="AR168" s="122" t="s">
        <v>80</v>
      </c>
      <c r="AT168" s="129" t="s">
        <v>72</v>
      </c>
      <c r="AU168" s="129" t="s">
        <v>73</v>
      </c>
      <c r="AY168" s="122" t="s">
        <v>137</v>
      </c>
      <c r="BK168" s="130">
        <f>SUM(BK169:BK172)</f>
        <v>0</v>
      </c>
    </row>
    <row r="169" spans="2:65" s="1" customFormat="1" ht="16.5" customHeight="1">
      <c r="B169" s="28"/>
      <c r="C169" s="147" t="s">
        <v>256</v>
      </c>
      <c r="D169" s="147" t="s">
        <v>271</v>
      </c>
      <c r="E169" s="148" t="s">
        <v>406</v>
      </c>
      <c r="F169" s="149" t="s">
        <v>407</v>
      </c>
      <c r="G169" s="150" t="s">
        <v>304</v>
      </c>
      <c r="H169" s="151">
        <v>2</v>
      </c>
      <c r="I169" s="152"/>
      <c r="J169" s="153">
        <f>ROUND(I169*H169,2)</f>
        <v>0</v>
      </c>
      <c r="K169" s="154"/>
      <c r="L169" s="155"/>
      <c r="M169" s="156" t="s">
        <v>1</v>
      </c>
      <c r="N169" s="157" t="s">
        <v>38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174</v>
      </c>
      <c r="AT169" s="145" t="s">
        <v>271</v>
      </c>
      <c r="AU169" s="145" t="s">
        <v>80</v>
      </c>
      <c r="AY169" s="13" t="s">
        <v>137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3" t="s">
        <v>80</v>
      </c>
      <c r="BK169" s="146">
        <f>ROUND(I169*H169,2)</f>
        <v>0</v>
      </c>
      <c r="BL169" s="13" t="s">
        <v>144</v>
      </c>
      <c r="BM169" s="145" t="s">
        <v>408</v>
      </c>
    </row>
    <row r="170" spans="2:65" s="1" customFormat="1" ht="16.5" customHeight="1">
      <c r="B170" s="28"/>
      <c r="C170" s="147" t="s">
        <v>260</v>
      </c>
      <c r="D170" s="147" t="s">
        <v>271</v>
      </c>
      <c r="E170" s="148" t="s">
        <v>409</v>
      </c>
      <c r="F170" s="149" t="s">
        <v>410</v>
      </c>
      <c r="G170" s="150" t="s">
        <v>304</v>
      </c>
      <c r="H170" s="151">
        <v>2</v>
      </c>
      <c r="I170" s="152"/>
      <c r="J170" s="153">
        <f>ROUND(I170*H170,2)</f>
        <v>0</v>
      </c>
      <c r="K170" s="154"/>
      <c r="L170" s="155"/>
      <c r="M170" s="156" t="s">
        <v>1</v>
      </c>
      <c r="N170" s="157" t="s">
        <v>38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174</v>
      </c>
      <c r="AT170" s="145" t="s">
        <v>271</v>
      </c>
      <c r="AU170" s="145" t="s">
        <v>80</v>
      </c>
      <c r="AY170" s="13" t="s">
        <v>137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3" t="s">
        <v>80</v>
      </c>
      <c r="BK170" s="146">
        <f>ROUND(I170*H170,2)</f>
        <v>0</v>
      </c>
      <c r="BL170" s="13" t="s">
        <v>144</v>
      </c>
      <c r="BM170" s="145" t="s">
        <v>411</v>
      </c>
    </row>
    <row r="171" spans="2:65" s="1" customFormat="1" ht="16.5" customHeight="1">
      <c r="B171" s="28"/>
      <c r="C171" s="147" t="s">
        <v>266</v>
      </c>
      <c r="D171" s="147" t="s">
        <v>271</v>
      </c>
      <c r="E171" s="148" t="s">
        <v>412</v>
      </c>
      <c r="F171" s="149" t="s">
        <v>413</v>
      </c>
      <c r="G171" s="150" t="s">
        <v>304</v>
      </c>
      <c r="H171" s="151">
        <v>2</v>
      </c>
      <c r="I171" s="152"/>
      <c r="J171" s="153">
        <f>ROUND(I171*H171,2)</f>
        <v>0</v>
      </c>
      <c r="K171" s="154"/>
      <c r="L171" s="155"/>
      <c r="M171" s="156" t="s">
        <v>1</v>
      </c>
      <c r="N171" s="157" t="s">
        <v>38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174</v>
      </c>
      <c r="AT171" s="145" t="s">
        <v>271</v>
      </c>
      <c r="AU171" s="145" t="s">
        <v>80</v>
      </c>
      <c r="AY171" s="13" t="s">
        <v>137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3" t="s">
        <v>80</v>
      </c>
      <c r="BK171" s="146">
        <f>ROUND(I171*H171,2)</f>
        <v>0</v>
      </c>
      <c r="BL171" s="13" t="s">
        <v>144</v>
      </c>
      <c r="BM171" s="145" t="s">
        <v>414</v>
      </c>
    </row>
    <row r="172" spans="2:65" s="1" customFormat="1" ht="16.5" customHeight="1">
      <c r="B172" s="28"/>
      <c r="C172" s="147" t="s">
        <v>270</v>
      </c>
      <c r="D172" s="147" t="s">
        <v>271</v>
      </c>
      <c r="E172" s="148" t="s">
        <v>415</v>
      </c>
      <c r="F172" s="149" t="s">
        <v>416</v>
      </c>
      <c r="G172" s="150" t="s">
        <v>304</v>
      </c>
      <c r="H172" s="151">
        <v>2</v>
      </c>
      <c r="I172" s="152"/>
      <c r="J172" s="153">
        <f>ROUND(I172*H172,2)</f>
        <v>0</v>
      </c>
      <c r="K172" s="154"/>
      <c r="L172" s="155"/>
      <c r="M172" s="156" t="s">
        <v>1</v>
      </c>
      <c r="N172" s="157" t="s">
        <v>38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174</v>
      </c>
      <c r="AT172" s="145" t="s">
        <v>271</v>
      </c>
      <c r="AU172" s="145" t="s">
        <v>80</v>
      </c>
      <c r="AY172" s="13" t="s">
        <v>137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3" t="s">
        <v>80</v>
      </c>
      <c r="BK172" s="146">
        <f>ROUND(I172*H172,2)</f>
        <v>0</v>
      </c>
      <c r="BL172" s="13" t="s">
        <v>144</v>
      </c>
      <c r="BM172" s="145" t="s">
        <v>417</v>
      </c>
    </row>
    <row r="173" spans="2:65" s="11" customFormat="1" ht="25.95" customHeight="1">
      <c r="B173" s="121"/>
      <c r="D173" s="122" t="s">
        <v>72</v>
      </c>
      <c r="E173" s="123" t="s">
        <v>418</v>
      </c>
      <c r="F173" s="123" t="s">
        <v>419</v>
      </c>
      <c r="I173" s="124"/>
      <c r="J173" s="125">
        <f>BK173</f>
        <v>0</v>
      </c>
      <c r="L173" s="121"/>
      <c r="M173" s="126"/>
      <c r="P173" s="127">
        <f>SUM(P174:P180)</f>
        <v>0</v>
      </c>
      <c r="R173" s="127">
        <f>SUM(R174:R180)</f>
        <v>0</v>
      </c>
      <c r="T173" s="128">
        <f>SUM(T174:T180)</f>
        <v>0</v>
      </c>
      <c r="AR173" s="122" t="s">
        <v>80</v>
      </c>
      <c r="AT173" s="129" t="s">
        <v>72</v>
      </c>
      <c r="AU173" s="129" t="s">
        <v>73</v>
      </c>
      <c r="AY173" s="122" t="s">
        <v>137</v>
      </c>
      <c r="BK173" s="130">
        <f>SUM(BK174:BK180)</f>
        <v>0</v>
      </c>
    </row>
    <row r="174" spans="2:65" s="1" customFormat="1" ht="16.5" customHeight="1">
      <c r="B174" s="28"/>
      <c r="C174" s="147" t="s">
        <v>274</v>
      </c>
      <c r="D174" s="147" t="s">
        <v>271</v>
      </c>
      <c r="E174" s="148" t="s">
        <v>420</v>
      </c>
      <c r="F174" s="149" t="s">
        <v>421</v>
      </c>
      <c r="G174" s="150" t="s">
        <v>304</v>
      </c>
      <c r="H174" s="151">
        <v>1</v>
      </c>
      <c r="I174" s="152"/>
      <c r="J174" s="153">
        <f t="shared" ref="J174:J180" si="20">ROUND(I174*H174,2)</f>
        <v>0</v>
      </c>
      <c r="K174" s="154"/>
      <c r="L174" s="155"/>
      <c r="M174" s="156" t="s">
        <v>1</v>
      </c>
      <c r="N174" s="157" t="s">
        <v>38</v>
      </c>
      <c r="P174" s="143">
        <f t="shared" ref="P174:P180" si="21">O174*H174</f>
        <v>0</v>
      </c>
      <c r="Q174" s="143">
        <v>0</v>
      </c>
      <c r="R174" s="143">
        <f t="shared" ref="R174:R180" si="22">Q174*H174</f>
        <v>0</v>
      </c>
      <c r="S174" s="143">
        <v>0</v>
      </c>
      <c r="T174" s="144">
        <f t="shared" ref="T174:T180" si="23">S174*H174</f>
        <v>0</v>
      </c>
      <c r="AR174" s="145" t="s">
        <v>174</v>
      </c>
      <c r="AT174" s="145" t="s">
        <v>271</v>
      </c>
      <c r="AU174" s="145" t="s">
        <v>80</v>
      </c>
      <c r="AY174" s="13" t="s">
        <v>137</v>
      </c>
      <c r="BE174" s="146">
        <f t="shared" ref="BE174:BE180" si="24">IF(N174="základní",J174,0)</f>
        <v>0</v>
      </c>
      <c r="BF174" s="146">
        <f t="shared" ref="BF174:BF180" si="25">IF(N174="snížená",J174,0)</f>
        <v>0</v>
      </c>
      <c r="BG174" s="146">
        <f t="shared" ref="BG174:BG180" si="26">IF(N174="zákl. přenesená",J174,0)</f>
        <v>0</v>
      </c>
      <c r="BH174" s="146">
        <f t="shared" ref="BH174:BH180" si="27">IF(N174="sníž. přenesená",J174,0)</f>
        <v>0</v>
      </c>
      <c r="BI174" s="146">
        <f t="shared" ref="BI174:BI180" si="28">IF(N174="nulová",J174,0)</f>
        <v>0</v>
      </c>
      <c r="BJ174" s="13" t="s">
        <v>80</v>
      </c>
      <c r="BK174" s="146">
        <f t="shared" ref="BK174:BK180" si="29">ROUND(I174*H174,2)</f>
        <v>0</v>
      </c>
      <c r="BL174" s="13" t="s">
        <v>144</v>
      </c>
      <c r="BM174" s="145" t="s">
        <v>422</v>
      </c>
    </row>
    <row r="175" spans="2:65" s="1" customFormat="1" ht="16.5" customHeight="1">
      <c r="B175" s="28"/>
      <c r="C175" s="147" t="s">
        <v>279</v>
      </c>
      <c r="D175" s="147" t="s">
        <v>271</v>
      </c>
      <c r="E175" s="148" t="s">
        <v>423</v>
      </c>
      <c r="F175" s="149" t="s">
        <v>424</v>
      </c>
      <c r="G175" s="150" t="s">
        <v>304</v>
      </c>
      <c r="H175" s="151">
        <v>1</v>
      </c>
      <c r="I175" s="152"/>
      <c r="J175" s="153">
        <f t="shared" si="20"/>
        <v>0</v>
      </c>
      <c r="K175" s="154"/>
      <c r="L175" s="155"/>
      <c r="M175" s="156" t="s">
        <v>1</v>
      </c>
      <c r="N175" s="157" t="s">
        <v>38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174</v>
      </c>
      <c r="AT175" s="145" t="s">
        <v>271</v>
      </c>
      <c r="AU175" s="145" t="s">
        <v>80</v>
      </c>
      <c r="AY175" s="13" t="s">
        <v>137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3" t="s">
        <v>80</v>
      </c>
      <c r="BK175" s="146">
        <f t="shared" si="29"/>
        <v>0</v>
      </c>
      <c r="BL175" s="13" t="s">
        <v>144</v>
      </c>
      <c r="BM175" s="145" t="s">
        <v>425</v>
      </c>
    </row>
    <row r="176" spans="2:65" s="1" customFormat="1" ht="16.5" customHeight="1">
      <c r="B176" s="28"/>
      <c r="C176" s="147" t="s">
        <v>283</v>
      </c>
      <c r="D176" s="147" t="s">
        <v>271</v>
      </c>
      <c r="E176" s="148" t="s">
        <v>426</v>
      </c>
      <c r="F176" s="149" t="s">
        <v>427</v>
      </c>
      <c r="G176" s="150" t="s">
        <v>304</v>
      </c>
      <c r="H176" s="151">
        <v>1</v>
      </c>
      <c r="I176" s="152"/>
      <c r="J176" s="153">
        <f t="shared" si="20"/>
        <v>0</v>
      </c>
      <c r="K176" s="154"/>
      <c r="L176" s="155"/>
      <c r="M176" s="156" t="s">
        <v>1</v>
      </c>
      <c r="N176" s="157" t="s">
        <v>38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174</v>
      </c>
      <c r="AT176" s="145" t="s">
        <v>271</v>
      </c>
      <c r="AU176" s="145" t="s">
        <v>80</v>
      </c>
      <c r="AY176" s="13" t="s">
        <v>137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3" t="s">
        <v>80</v>
      </c>
      <c r="BK176" s="146">
        <f t="shared" si="29"/>
        <v>0</v>
      </c>
      <c r="BL176" s="13" t="s">
        <v>144</v>
      </c>
      <c r="BM176" s="145" t="s">
        <v>428</v>
      </c>
    </row>
    <row r="177" spans="2:65" s="1" customFormat="1" ht="16.5" customHeight="1">
      <c r="B177" s="28"/>
      <c r="C177" s="147" t="s">
        <v>287</v>
      </c>
      <c r="D177" s="147" t="s">
        <v>271</v>
      </c>
      <c r="E177" s="148" t="s">
        <v>429</v>
      </c>
      <c r="F177" s="149" t="s">
        <v>430</v>
      </c>
      <c r="G177" s="150" t="s">
        <v>304</v>
      </c>
      <c r="H177" s="151">
        <v>1</v>
      </c>
      <c r="I177" s="152"/>
      <c r="J177" s="153">
        <f t="shared" si="20"/>
        <v>0</v>
      </c>
      <c r="K177" s="154"/>
      <c r="L177" s="155"/>
      <c r="M177" s="156" t="s">
        <v>1</v>
      </c>
      <c r="N177" s="157" t="s">
        <v>38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174</v>
      </c>
      <c r="AT177" s="145" t="s">
        <v>271</v>
      </c>
      <c r="AU177" s="145" t="s">
        <v>80</v>
      </c>
      <c r="AY177" s="13" t="s">
        <v>137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3" t="s">
        <v>80</v>
      </c>
      <c r="BK177" s="146">
        <f t="shared" si="29"/>
        <v>0</v>
      </c>
      <c r="BL177" s="13" t="s">
        <v>144</v>
      </c>
      <c r="BM177" s="145" t="s">
        <v>431</v>
      </c>
    </row>
    <row r="178" spans="2:65" s="1" customFormat="1" ht="16.5" customHeight="1">
      <c r="B178" s="28"/>
      <c r="C178" s="147" t="s">
        <v>432</v>
      </c>
      <c r="D178" s="147" t="s">
        <v>271</v>
      </c>
      <c r="E178" s="148" t="s">
        <v>433</v>
      </c>
      <c r="F178" s="149" t="s">
        <v>434</v>
      </c>
      <c r="G178" s="150" t="s">
        <v>304</v>
      </c>
      <c r="H178" s="151">
        <v>107</v>
      </c>
      <c r="I178" s="152"/>
      <c r="J178" s="153">
        <f t="shared" si="20"/>
        <v>0</v>
      </c>
      <c r="K178" s="154"/>
      <c r="L178" s="155"/>
      <c r="M178" s="156" t="s">
        <v>1</v>
      </c>
      <c r="N178" s="157" t="s">
        <v>38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174</v>
      </c>
      <c r="AT178" s="145" t="s">
        <v>271</v>
      </c>
      <c r="AU178" s="145" t="s">
        <v>80</v>
      </c>
      <c r="AY178" s="13" t="s">
        <v>137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3" t="s">
        <v>80</v>
      </c>
      <c r="BK178" s="146">
        <f t="shared" si="29"/>
        <v>0</v>
      </c>
      <c r="BL178" s="13" t="s">
        <v>144</v>
      </c>
      <c r="BM178" s="145" t="s">
        <v>435</v>
      </c>
    </row>
    <row r="179" spans="2:65" s="1" customFormat="1" ht="33" customHeight="1">
      <c r="B179" s="28"/>
      <c r="C179" s="147" t="s">
        <v>436</v>
      </c>
      <c r="D179" s="147" t="s">
        <v>271</v>
      </c>
      <c r="E179" s="148" t="s">
        <v>437</v>
      </c>
      <c r="F179" s="149" t="s">
        <v>438</v>
      </c>
      <c r="G179" s="150" t="s">
        <v>304</v>
      </c>
      <c r="H179" s="151">
        <v>107</v>
      </c>
      <c r="I179" s="152"/>
      <c r="J179" s="153">
        <f t="shared" si="20"/>
        <v>0</v>
      </c>
      <c r="K179" s="154"/>
      <c r="L179" s="155"/>
      <c r="M179" s="156" t="s">
        <v>1</v>
      </c>
      <c r="N179" s="157" t="s">
        <v>38</v>
      </c>
      <c r="P179" s="143">
        <f t="shared" si="21"/>
        <v>0</v>
      </c>
      <c r="Q179" s="143">
        <v>0</v>
      </c>
      <c r="R179" s="143">
        <f t="shared" si="22"/>
        <v>0</v>
      </c>
      <c r="S179" s="143">
        <v>0</v>
      </c>
      <c r="T179" s="144">
        <f t="shared" si="23"/>
        <v>0</v>
      </c>
      <c r="AR179" s="145" t="s">
        <v>174</v>
      </c>
      <c r="AT179" s="145" t="s">
        <v>271</v>
      </c>
      <c r="AU179" s="145" t="s">
        <v>80</v>
      </c>
      <c r="AY179" s="13" t="s">
        <v>137</v>
      </c>
      <c r="BE179" s="146">
        <f t="shared" si="24"/>
        <v>0</v>
      </c>
      <c r="BF179" s="146">
        <f t="shared" si="25"/>
        <v>0</v>
      </c>
      <c r="BG179" s="146">
        <f t="shared" si="26"/>
        <v>0</v>
      </c>
      <c r="BH179" s="146">
        <f t="shared" si="27"/>
        <v>0</v>
      </c>
      <c r="BI179" s="146">
        <f t="shared" si="28"/>
        <v>0</v>
      </c>
      <c r="BJ179" s="13" t="s">
        <v>80</v>
      </c>
      <c r="BK179" s="146">
        <f t="shared" si="29"/>
        <v>0</v>
      </c>
      <c r="BL179" s="13" t="s">
        <v>144</v>
      </c>
      <c r="BM179" s="145" t="s">
        <v>439</v>
      </c>
    </row>
    <row r="180" spans="2:65" s="1" customFormat="1" ht="16.5" customHeight="1">
      <c r="B180" s="28"/>
      <c r="C180" s="147" t="s">
        <v>440</v>
      </c>
      <c r="D180" s="147" t="s">
        <v>271</v>
      </c>
      <c r="E180" s="148" t="s">
        <v>441</v>
      </c>
      <c r="F180" s="149" t="s">
        <v>442</v>
      </c>
      <c r="G180" s="150" t="s">
        <v>304</v>
      </c>
      <c r="H180" s="151">
        <v>54</v>
      </c>
      <c r="I180" s="152"/>
      <c r="J180" s="153">
        <f t="shared" si="20"/>
        <v>0</v>
      </c>
      <c r="K180" s="154"/>
      <c r="L180" s="155"/>
      <c r="M180" s="156" t="s">
        <v>1</v>
      </c>
      <c r="N180" s="157" t="s">
        <v>38</v>
      </c>
      <c r="P180" s="143">
        <f t="shared" si="21"/>
        <v>0</v>
      </c>
      <c r="Q180" s="143">
        <v>0</v>
      </c>
      <c r="R180" s="143">
        <f t="shared" si="22"/>
        <v>0</v>
      </c>
      <c r="S180" s="143">
        <v>0</v>
      </c>
      <c r="T180" s="144">
        <f t="shared" si="23"/>
        <v>0</v>
      </c>
      <c r="AR180" s="145" t="s">
        <v>174</v>
      </c>
      <c r="AT180" s="145" t="s">
        <v>271</v>
      </c>
      <c r="AU180" s="145" t="s">
        <v>80</v>
      </c>
      <c r="AY180" s="13" t="s">
        <v>137</v>
      </c>
      <c r="BE180" s="146">
        <f t="shared" si="24"/>
        <v>0</v>
      </c>
      <c r="BF180" s="146">
        <f t="shared" si="25"/>
        <v>0</v>
      </c>
      <c r="BG180" s="146">
        <f t="shared" si="26"/>
        <v>0</v>
      </c>
      <c r="BH180" s="146">
        <f t="shared" si="27"/>
        <v>0</v>
      </c>
      <c r="BI180" s="146">
        <f t="shared" si="28"/>
        <v>0</v>
      </c>
      <c r="BJ180" s="13" t="s">
        <v>80</v>
      </c>
      <c r="BK180" s="146">
        <f t="shared" si="29"/>
        <v>0</v>
      </c>
      <c r="BL180" s="13" t="s">
        <v>144</v>
      </c>
      <c r="BM180" s="145" t="s">
        <v>443</v>
      </c>
    </row>
    <row r="181" spans="2:65" s="11" customFormat="1" ht="25.95" customHeight="1">
      <c r="B181" s="121"/>
      <c r="D181" s="122" t="s">
        <v>72</v>
      </c>
      <c r="E181" s="123" t="s">
        <v>444</v>
      </c>
      <c r="F181" s="123" t="s">
        <v>445</v>
      </c>
      <c r="I181" s="124"/>
      <c r="J181" s="125">
        <f>BK181</f>
        <v>0</v>
      </c>
      <c r="L181" s="121"/>
      <c r="M181" s="126"/>
      <c r="P181" s="127">
        <f>SUM(P182:P185)</f>
        <v>0</v>
      </c>
      <c r="R181" s="127">
        <f>SUM(R182:R185)</f>
        <v>0</v>
      </c>
      <c r="T181" s="128">
        <f>SUM(T182:T185)</f>
        <v>0</v>
      </c>
      <c r="AR181" s="122" t="s">
        <v>80</v>
      </c>
      <c r="AT181" s="129" t="s">
        <v>72</v>
      </c>
      <c r="AU181" s="129" t="s">
        <v>73</v>
      </c>
      <c r="AY181" s="122" t="s">
        <v>137</v>
      </c>
      <c r="BK181" s="130">
        <f>SUM(BK182:BK185)</f>
        <v>0</v>
      </c>
    </row>
    <row r="182" spans="2:65" s="1" customFormat="1" ht="16.5" customHeight="1">
      <c r="B182" s="28"/>
      <c r="C182" s="133" t="s">
        <v>446</v>
      </c>
      <c r="D182" s="133" t="s">
        <v>140</v>
      </c>
      <c r="E182" s="134" t="s">
        <v>447</v>
      </c>
      <c r="F182" s="135" t="s">
        <v>448</v>
      </c>
      <c r="G182" s="136" t="s">
        <v>349</v>
      </c>
      <c r="H182" s="137">
        <v>1</v>
      </c>
      <c r="I182" s="138"/>
      <c r="J182" s="139">
        <f>ROUND(I182*H182,2)</f>
        <v>0</v>
      </c>
      <c r="K182" s="140"/>
      <c r="L182" s="28"/>
      <c r="M182" s="141" t="s">
        <v>1</v>
      </c>
      <c r="N182" s="142" t="s">
        <v>38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144</v>
      </c>
      <c r="AT182" s="145" t="s">
        <v>140</v>
      </c>
      <c r="AU182" s="145" t="s">
        <v>80</v>
      </c>
      <c r="AY182" s="13" t="s">
        <v>137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3" t="s">
        <v>80</v>
      </c>
      <c r="BK182" s="146">
        <f>ROUND(I182*H182,2)</f>
        <v>0</v>
      </c>
      <c r="BL182" s="13" t="s">
        <v>144</v>
      </c>
      <c r="BM182" s="145" t="s">
        <v>449</v>
      </c>
    </row>
    <row r="183" spans="2:65" s="1" customFormat="1" ht="16.5" customHeight="1">
      <c r="B183" s="28"/>
      <c r="C183" s="133" t="s">
        <v>450</v>
      </c>
      <c r="D183" s="133" t="s">
        <v>140</v>
      </c>
      <c r="E183" s="134" t="s">
        <v>451</v>
      </c>
      <c r="F183" s="135" t="s">
        <v>452</v>
      </c>
      <c r="G183" s="136" t="s">
        <v>349</v>
      </c>
      <c r="H183" s="137">
        <v>1</v>
      </c>
      <c r="I183" s="138"/>
      <c r="J183" s="139">
        <f>ROUND(I183*H183,2)</f>
        <v>0</v>
      </c>
      <c r="K183" s="140"/>
      <c r="L183" s="28"/>
      <c r="M183" s="141" t="s">
        <v>1</v>
      </c>
      <c r="N183" s="142" t="s">
        <v>38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144</v>
      </c>
      <c r="AT183" s="145" t="s">
        <v>140</v>
      </c>
      <c r="AU183" s="145" t="s">
        <v>80</v>
      </c>
      <c r="AY183" s="13" t="s">
        <v>137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3" t="s">
        <v>80</v>
      </c>
      <c r="BK183" s="146">
        <f>ROUND(I183*H183,2)</f>
        <v>0</v>
      </c>
      <c r="BL183" s="13" t="s">
        <v>144</v>
      </c>
      <c r="BM183" s="145" t="s">
        <v>453</v>
      </c>
    </row>
    <row r="184" spans="2:65" s="1" customFormat="1" ht="16.5" customHeight="1">
      <c r="B184" s="28"/>
      <c r="C184" s="133" t="s">
        <v>454</v>
      </c>
      <c r="D184" s="133" t="s">
        <v>140</v>
      </c>
      <c r="E184" s="134" t="s">
        <v>455</v>
      </c>
      <c r="F184" s="135" t="s">
        <v>456</v>
      </c>
      <c r="G184" s="136" t="s">
        <v>349</v>
      </c>
      <c r="H184" s="137">
        <v>1</v>
      </c>
      <c r="I184" s="138"/>
      <c r="J184" s="139">
        <f>ROUND(I184*H184,2)</f>
        <v>0</v>
      </c>
      <c r="K184" s="140"/>
      <c r="L184" s="28"/>
      <c r="M184" s="141" t="s">
        <v>1</v>
      </c>
      <c r="N184" s="142" t="s">
        <v>38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144</v>
      </c>
      <c r="AT184" s="145" t="s">
        <v>140</v>
      </c>
      <c r="AU184" s="145" t="s">
        <v>80</v>
      </c>
      <c r="AY184" s="13" t="s">
        <v>137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3" t="s">
        <v>80</v>
      </c>
      <c r="BK184" s="146">
        <f>ROUND(I184*H184,2)</f>
        <v>0</v>
      </c>
      <c r="BL184" s="13" t="s">
        <v>144</v>
      </c>
      <c r="BM184" s="145" t="s">
        <v>457</v>
      </c>
    </row>
    <row r="185" spans="2:65" s="1" customFormat="1" ht="66.75" customHeight="1">
      <c r="B185" s="28"/>
      <c r="C185" s="133" t="s">
        <v>458</v>
      </c>
      <c r="D185" s="133" t="s">
        <v>140</v>
      </c>
      <c r="E185" s="134" t="s">
        <v>459</v>
      </c>
      <c r="F185" s="135" t="s">
        <v>460</v>
      </c>
      <c r="G185" s="136" t="s">
        <v>461</v>
      </c>
      <c r="H185" s="137">
        <v>1</v>
      </c>
      <c r="I185" s="138"/>
      <c r="J185" s="139">
        <f>ROUND(I185*H185,2)</f>
        <v>0</v>
      </c>
      <c r="K185" s="140"/>
      <c r="L185" s="28"/>
      <c r="M185" s="158" t="s">
        <v>1</v>
      </c>
      <c r="N185" s="159" t="s">
        <v>38</v>
      </c>
      <c r="O185" s="160"/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AR185" s="145" t="s">
        <v>144</v>
      </c>
      <c r="AT185" s="145" t="s">
        <v>140</v>
      </c>
      <c r="AU185" s="145" t="s">
        <v>80</v>
      </c>
      <c r="AY185" s="13" t="s">
        <v>137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3" t="s">
        <v>80</v>
      </c>
      <c r="BK185" s="146">
        <f>ROUND(I185*H185,2)</f>
        <v>0</v>
      </c>
      <c r="BL185" s="13" t="s">
        <v>144</v>
      </c>
      <c r="BM185" s="145" t="s">
        <v>462</v>
      </c>
    </row>
    <row r="186" spans="2:65" s="1" customFormat="1" ht="6.9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sheetProtection algorithmName="SHA-512" hashValue="IV9AdaPsUv3E1ERbQmv9WknmXkDbjkclbnWFQZR0iz17bfCr3C7e5hKKlrfQHIwuEoiUDpW985oWKujRTXGt5Q==" saltValue="bul8Oo9EdWv9CsCNZphngMJsyR9lcIyqjrJqPeL6tM3l8ohWRtiqEGbw2xnLsFQPzjZwl3RSSvsVyk0N+2YDTg==" spinCount="100000" sheet="1" objects="1" scenarios="1" formatColumns="0" formatRows="0" autoFilter="0"/>
  <autoFilter ref="C131:K185" xr:uid="{00000000-0009-0000-0000-000002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AT2" s="13" t="s">
        <v>96</v>
      </c>
    </row>
    <row r="3" spans="2:46" ht="6.9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82</v>
      </c>
    </row>
    <row r="4" spans="2:46" ht="24.9" hidden="1" customHeight="1">
      <c r="B4" s="16"/>
      <c r="D4" s="17" t="s">
        <v>97</v>
      </c>
      <c r="L4" s="16"/>
      <c r="M4" s="89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06" t="str">
        <f>'Rekapitulace stavby'!K6</f>
        <v>FVE</v>
      </c>
      <c r="F7" s="207"/>
      <c r="G7" s="207"/>
      <c r="H7" s="207"/>
      <c r="L7" s="16"/>
    </row>
    <row r="8" spans="2:46" ht="13.2" hidden="1">
      <c r="B8" s="16"/>
      <c r="D8" s="23" t="s">
        <v>98</v>
      </c>
      <c r="L8" s="16"/>
    </row>
    <row r="9" spans="2:46" ht="16.5" hidden="1" customHeight="1">
      <c r="B9" s="16"/>
      <c r="E9" s="206" t="s">
        <v>99</v>
      </c>
      <c r="F9" s="191"/>
      <c r="G9" s="191"/>
      <c r="H9" s="191"/>
      <c r="L9" s="16"/>
    </row>
    <row r="10" spans="2:46" ht="12" hidden="1" customHeight="1">
      <c r="B10" s="16"/>
      <c r="D10" s="23" t="s">
        <v>100</v>
      </c>
      <c r="L10" s="16"/>
    </row>
    <row r="11" spans="2:46" s="1" customFormat="1" ht="16.5" hidden="1" customHeight="1">
      <c r="B11" s="28"/>
      <c r="E11" s="169" t="s">
        <v>101</v>
      </c>
      <c r="F11" s="208"/>
      <c r="G11" s="208"/>
      <c r="H11" s="208"/>
      <c r="L11" s="28"/>
    </row>
    <row r="12" spans="2:46" s="1" customFormat="1" ht="12" hidden="1" customHeight="1">
      <c r="B12" s="28"/>
      <c r="D12" s="23" t="s">
        <v>102</v>
      </c>
      <c r="L12" s="28"/>
    </row>
    <row r="13" spans="2:46" s="1" customFormat="1" ht="16.5" hidden="1" customHeight="1">
      <c r="B13" s="28"/>
      <c r="E13" s="163" t="s">
        <v>463</v>
      </c>
      <c r="F13" s="208"/>
      <c r="G13" s="208"/>
      <c r="H13" s="208"/>
      <c r="L13" s="28"/>
    </row>
    <row r="14" spans="2:46" s="1" customFormat="1" ht="10.199999999999999" hidden="1">
      <c r="B14" s="28"/>
      <c r="L14" s="28"/>
    </row>
    <row r="15" spans="2:46" s="1" customFormat="1" ht="12" hidden="1" customHeight="1">
      <c r="B15" s="28"/>
      <c r="D15" s="23" t="s">
        <v>18</v>
      </c>
      <c r="F15" s="21" t="s">
        <v>1</v>
      </c>
      <c r="I15" s="23" t="s">
        <v>19</v>
      </c>
      <c r="J15" s="21" t="s">
        <v>1</v>
      </c>
      <c r="L15" s="28"/>
    </row>
    <row r="16" spans="2:46" s="1" customFormat="1" ht="12" hidden="1" customHeight="1">
      <c r="B16" s="28"/>
      <c r="D16" s="23" t="s">
        <v>20</v>
      </c>
      <c r="F16" s="21" t="s">
        <v>104</v>
      </c>
      <c r="I16" s="23" t="s">
        <v>22</v>
      </c>
      <c r="J16" s="48" t="str">
        <f>'Rekapitulace stavby'!AN8</f>
        <v>17. 10. 2024</v>
      </c>
      <c r="L16" s="28"/>
    </row>
    <row r="17" spans="2:12" s="1" customFormat="1" ht="10.8" hidden="1" customHeight="1">
      <c r="B17" s="28"/>
      <c r="L17" s="28"/>
    </row>
    <row r="18" spans="2:12" s="1" customFormat="1" ht="12" hidden="1" customHeight="1">
      <c r="B18" s="28"/>
      <c r="D18" s="23" t="s">
        <v>24</v>
      </c>
      <c r="I18" s="23" t="s">
        <v>25</v>
      </c>
      <c r="J18" s="21" t="s">
        <v>1</v>
      </c>
      <c r="L18" s="28"/>
    </row>
    <row r="19" spans="2:12" s="1" customFormat="1" ht="18" hidden="1" customHeight="1">
      <c r="B19" s="28"/>
      <c r="E19" s="21" t="s">
        <v>105</v>
      </c>
      <c r="I19" s="23" t="s">
        <v>26</v>
      </c>
      <c r="J19" s="21" t="s">
        <v>1</v>
      </c>
      <c r="L19" s="28"/>
    </row>
    <row r="20" spans="2:12" s="1" customFormat="1" ht="6.9" hidden="1" customHeight="1">
      <c r="B20" s="28"/>
      <c r="L20" s="28"/>
    </row>
    <row r="21" spans="2:12" s="1" customFormat="1" ht="12" hidden="1" customHeight="1">
      <c r="B21" s="28"/>
      <c r="D21" s="23" t="s">
        <v>27</v>
      </c>
      <c r="I21" s="23" t="s">
        <v>25</v>
      </c>
      <c r="J21" s="24" t="str">
        <f>'Rekapitulace stavby'!AN13</f>
        <v>Vyplň údaj</v>
      </c>
      <c r="L21" s="28"/>
    </row>
    <row r="22" spans="2:12" s="1" customFormat="1" ht="18" hidden="1" customHeight="1">
      <c r="B22" s="28"/>
      <c r="E22" s="209" t="str">
        <f>'Rekapitulace stavby'!E14</f>
        <v>Vyplň údaj</v>
      </c>
      <c r="F22" s="190"/>
      <c r="G22" s="190"/>
      <c r="H22" s="190"/>
      <c r="I22" s="23" t="s">
        <v>26</v>
      </c>
      <c r="J22" s="24" t="str">
        <f>'Rekapitulace stavby'!AN14</f>
        <v>Vyplň údaj</v>
      </c>
      <c r="L22" s="28"/>
    </row>
    <row r="23" spans="2:12" s="1" customFormat="1" ht="6.9" hidden="1" customHeight="1">
      <c r="B23" s="28"/>
      <c r="L23" s="28"/>
    </row>
    <row r="24" spans="2:12" s="1" customFormat="1" ht="12" hidden="1" customHeight="1">
      <c r="B24" s="28"/>
      <c r="D24" s="23" t="s">
        <v>29</v>
      </c>
      <c r="I24" s="23" t="s">
        <v>25</v>
      </c>
      <c r="J24" s="21" t="s">
        <v>1</v>
      </c>
      <c r="L24" s="28"/>
    </row>
    <row r="25" spans="2:12" s="1" customFormat="1" ht="18" hidden="1" customHeight="1">
      <c r="B25" s="28"/>
      <c r="E25" s="21" t="s">
        <v>106</v>
      </c>
      <c r="I25" s="23" t="s">
        <v>26</v>
      </c>
      <c r="J25" s="21" t="s">
        <v>1</v>
      </c>
      <c r="L25" s="28"/>
    </row>
    <row r="26" spans="2:12" s="1" customFormat="1" ht="6.9" hidden="1" customHeight="1">
      <c r="B26" s="28"/>
      <c r="L26" s="28"/>
    </row>
    <row r="27" spans="2:12" s="1" customFormat="1" ht="12" hidden="1" customHeight="1">
      <c r="B27" s="28"/>
      <c r="D27" s="23" t="s">
        <v>31</v>
      </c>
      <c r="I27" s="23" t="s">
        <v>25</v>
      </c>
      <c r="J27" s="21" t="s">
        <v>1</v>
      </c>
      <c r="L27" s="28"/>
    </row>
    <row r="28" spans="2:12" s="1" customFormat="1" ht="18" hidden="1" customHeight="1">
      <c r="B28" s="28"/>
      <c r="E28" s="21" t="s">
        <v>107</v>
      </c>
      <c r="I28" s="23" t="s">
        <v>26</v>
      </c>
      <c r="J28" s="21" t="s">
        <v>1</v>
      </c>
      <c r="L28" s="28"/>
    </row>
    <row r="29" spans="2:12" s="1" customFormat="1" ht="6.9" hidden="1" customHeight="1">
      <c r="B29" s="28"/>
      <c r="L29" s="28"/>
    </row>
    <row r="30" spans="2:12" s="1" customFormat="1" ht="12" hidden="1" customHeight="1">
      <c r="B30" s="28"/>
      <c r="D30" s="23" t="s">
        <v>32</v>
      </c>
      <c r="L30" s="28"/>
    </row>
    <row r="31" spans="2:12" s="7" customFormat="1" ht="71.25" hidden="1" customHeight="1">
      <c r="B31" s="90"/>
      <c r="E31" s="195" t="s">
        <v>108</v>
      </c>
      <c r="F31" s="195"/>
      <c r="G31" s="195"/>
      <c r="H31" s="195"/>
      <c r="L31" s="90"/>
    </row>
    <row r="32" spans="2:12" s="1" customFormat="1" ht="6.9" hidden="1" customHeight="1">
      <c r="B32" s="28"/>
      <c r="L32" s="28"/>
    </row>
    <row r="33" spans="2:12" s="1" customFormat="1" ht="6.9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33</v>
      </c>
      <c r="J34" s="62">
        <f>ROUND(J126, 2)</f>
        <v>0</v>
      </c>
      <c r="L34" s="28"/>
    </row>
    <row r="35" spans="2:12" s="1" customFormat="1" ht="6.9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" hidden="1" customHeight="1">
      <c r="B36" s="28"/>
      <c r="F36" s="31" t="s">
        <v>35</v>
      </c>
      <c r="I36" s="31" t="s">
        <v>34</v>
      </c>
      <c r="J36" s="31" t="s">
        <v>36</v>
      </c>
      <c r="L36" s="28"/>
    </row>
    <row r="37" spans="2:12" s="1" customFormat="1" ht="14.4" hidden="1" customHeight="1">
      <c r="B37" s="28"/>
      <c r="D37" s="51" t="s">
        <v>37</v>
      </c>
      <c r="E37" s="23" t="s">
        <v>38</v>
      </c>
      <c r="F37" s="81">
        <f>ROUND((SUM(BE126:BE129)),  2)</f>
        <v>0</v>
      </c>
      <c r="I37" s="92">
        <v>0.21</v>
      </c>
      <c r="J37" s="81">
        <f>ROUND(((SUM(BE126:BE129))*I37),  2)</f>
        <v>0</v>
      </c>
      <c r="L37" s="28"/>
    </row>
    <row r="38" spans="2:12" s="1" customFormat="1" ht="14.4" hidden="1" customHeight="1">
      <c r="B38" s="28"/>
      <c r="E38" s="23" t="s">
        <v>39</v>
      </c>
      <c r="F38" s="81">
        <f>ROUND((SUM(BF126:BF129)),  2)</f>
        <v>0</v>
      </c>
      <c r="I38" s="92">
        <v>0.12</v>
      </c>
      <c r="J38" s="81">
        <f>ROUND(((SUM(BF126:BF129))*I38),  2)</f>
        <v>0</v>
      </c>
      <c r="L38" s="28"/>
    </row>
    <row r="39" spans="2:12" s="1" customFormat="1" ht="14.4" hidden="1" customHeight="1">
      <c r="B39" s="28"/>
      <c r="E39" s="23" t="s">
        <v>40</v>
      </c>
      <c r="F39" s="81">
        <f>ROUND((SUM(BG126:BG129)),  2)</f>
        <v>0</v>
      </c>
      <c r="I39" s="92">
        <v>0.21</v>
      </c>
      <c r="J39" s="81">
        <f>0</f>
        <v>0</v>
      </c>
      <c r="L39" s="28"/>
    </row>
    <row r="40" spans="2:12" s="1" customFormat="1" ht="14.4" hidden="1" customHeight="1">
      <c r="B40" s="28"/>
      <c r="E40" s="23" t="s">
        <v>41</v>
      </c>
      <c r="F40" s="81">
        <f>ROUND((SUM(BH126:BH129)),  2)</f>
        <v>0</v>
      </c>
      <c r="I40" s="92">
        <v>0.12</v>
      </c>
      <c r="J40" s="81">
        <f>0</f>
        <v>0</v>
      </c>
      <c r="L40" s="28"/>
    </row>
    <row r="41" spans="2:12" s="1" customFormat="1" ht="14.4" hidden="1" customHeight="1">
      <c r="B41" s="28"/>
      <c r="E41" s="23" t="s">
        <v>42</v>
      </c>
      <c r="F41" s="81">
        <f>ROUND((SUM(BI126:BI129)),  2)</f>
        <v>0</v>
      </c>
      <c r="I41" s="92">
        <v>0</v>
      </c>
      <c r="J41" s="81">
        <f>0</f>
        <v>0</v>
      </c>
      <c r="L41" s="28"/>
    </row>
    <row r="42" spans="2:12" s="1" customFormat="1" ht="6.9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43</v>
      </c>
      <c r="E43" s="53"/>
      <c r="F43" s="53"/>
      <c r="G43" s="95" t="s">
        <v>44</v>
      </c>
      <c r="H43" s="96" t="s">
        <v>45</v>
      </c>
      <c r="I43" s="53"/>
      <c r="J43" s="97">
        <f>SUM(J34:J41)</f>
        <v>0</v>
      </c>
      <c r="K43" s="98"/>
      <c r="L43" s="28"/>
    </row>
    <row r="44" spans="2:12" s="1" customFormat="1" ht="14.4" hidden="1" customHeight="1">
      <c r="B44" s="28"/>
      <c r="L44" s="28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0.199999999999999" hidden="1">
      <c r="B51" s="16"/>
      <c r="L51" s="16"/>
    </row>
    <row r="52" spans="2:12" ht="10.199999999999999" hidden="1">
      <c r="B52" s="16"/>
      <c r="L52" s="16"/>
    </row>
    <row r="53" spans="2:12" ht="10.199999999999999" hidden="1">
      <c r="B53" s="16"/>
      <c r="L53" s="16"/>
    </row>
    <row r="54" spans="2:12" ht="10.199999999999999" hidden="1">
      <c r="B54" s="16"/>
      <c r="L54" s="16"/>
    </row>
    <row r="55" spans="2:12" ht="10.199999999999999" hidden="1">
      <c r="B55" s="16"/>
      <c r="L55" s="16"/>
    </row>
    <row r="56" spans="2:12" ht="10.199999999999999" hidden="1">
      <c r="B56" s="16"/>
      <c r="L56" s="16"/>
    </row>
    <row r="57" spans="2:12" ht="10.199999999999999" hidden="1">
      <c r="B57" s="16"/>
      <c r="L57" s="16"/>
    </row>
    <row r="58" spans="2:12" ht="10.199999999999999" hidden="1">
      <c r="B58" s="16"/>
      <c r="L58" s="16"/>
    </row>
    <row r="59" spans="2:12" ht="10.199999999999999" hidden="1">
      <c r="B59" s="16"/>
      <c r="L59" s="16"/>
    </row>
    <row r="60" spans="2:12" ht="10.199999999999999" hidden="1">
      <c r="B60" s="16"/>
      <c r="L60" s="16"/>
    </row>
    <row r="61" spans="2:12" s="1" customFormat="1" ht="13.2" hidden="1">
      <c r="B61" s="28"/>
      <c r="D61" s="39" t="s">
        <v>48</v>
      </c>
      <c r="E61" s="30"/>
      <c r="F61" s="99" t="s">
        <v>49</v>
      </c>
      <c r="G61" s="39" t="s">
        <v>48</v>
      </c>
      <c r="H61" s="30"/>
      <c r="I61" s="30"/>
      <c r="J61" s="100" t="s">
        <v>49</v>
      </c>
      <c r="K61" s="30"/>
      <c r="L61" s="28"/>
    </row>
    <row r="62" spans="2:12" ht="10.199999999999999" hidden="1">
      <c r="B62" s="16"/>
      <c r="L62" s="16"/>
    </row>
    <row r="63" spans="2:12" ht="10.199999999999999" hidden="1">
      <c r="B63" s="16"/>
      <c r="L63" s="16"/>
    </row>
    <row r="64" spans="2:12" ht="10.199999999999999" hidden="1">
      <c r="B64" s="16"/>
      <c r="L64" s="16"/>
    </row>
    <row r="65" spans="2:12" s="1" customFormat="1" ht="13.2" hidden="1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0.199999999999999" hidden="1">
      <c r="B66" s="16"/>
      <c r="L66" s="16"/>
    </row>
    <row r="67" spans="2:12" ht="10.199999999999999" hidden="1">
      <c r="B67" s="16"/>
      <c r="L67" s="16"/>
    </row>
    <row r="68" spans="2:12" ht="10.199999999999999" hidden="1">
      <c r="B68" s="16"/>
      <c r="L68" s="16"/>
    </row>
    <row r="69" spans="2:12" ht="10.199999999999999" hidden="1">
      <c r="B69" s="16"/>
      <c r="L69" s="16"/>
    </row>
    <row r="70" spans="2:12" ht="10.199999999999999" hidden="1">
      <c r="B70" s="16"/>
      <c r="L70" s="16"/>
    </row>
    <row r="71" spans="2:12" ht="10.199999999999999" hidden="1">
      <c r="B71" s="16"/>
      <c r="L71" s="16"/>
    </row>
    <row r="72" spans="2:12" ht="10.199999999999999" hidden="1">
      <c r="B72" s="16"/>
      <c r="L72" s="16"/>
    </row>
    <row r="73" spans="2:12" ht="10.199999999999999" hidden="1">
      <c r="B73" s="16"/>
      <c r="L73" s="16"/>
    </row>
    <row r="74" spans="2:12" ht="10.199999999999999" hidden="1">
      <c r="B74" s="16"/>
      <c r="L74" s="16"/>
    </row>
    <row r="75" spans="2:12" ht="10.199999999999999" hidden="1">
      <c r="B75" s="16"/>
      <c r="L75" s="16"/>
    </row>
    <row r="76" spans="2:12" s="1" customFormat="1" ht="13.2" hidden="1">
      <c r="B76" s="28"/>
      <c r="D76" s="39" t="s">
        <v>48</v>
      </c>
      <c r="E76" s="30"/>
      <c r="F76" s="99" t="s">
        <v>49</v>
      </c>
      <c r="G76" s="39" t="s">
        <v>48</v>
      </c>
      <c r="H76" s="30"/>
      <c r="I76" s="30"/>
      <c r="J76" s="100" t="s">
        <v>49</v>
      </c>
      <c r="K76" s="30"/>
      <c r="L76" s="28"/>
    </row>
    <row r="77" spans="2:12" s="1" customFormat="1" ht="14.4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t="10.199999999999999" hidden="1"/>
    <row r="79" spans="2:12" ht="10.199999999999999" hidden="1"/>
    <row r="80" spans="2:12" ht="10.199999999999999" hidden="1"/>
    <row r="81" spans="2:12" s="1" customFormat="1" ht="6.9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" hidden="1" customHeight="1">
      <c r="B82" s="28"/>
      <c r="C82" s="17" t="s">
        <v>109</v>
      </c>
      <c r="L82" s="28"/>
    </row>
    <row r="83" spans="2:12" s="1" customFormat="1" ht="6.9" hidden="1" customHeight="1">
      <c r="B83" s="28"/>
      <c r="L83" s="28"/>
    </row>
    <row r="84" spans="2:12" s="1" customFormat="1" ht="12" hidden="1" customHeight="1">
      <c r="B84" s="28"/>
      <c r="C84" s="23" t="s">
        <v>16</v>
      </c>
      <c r="L84" s="28"/>
    </row>
    <row r="85" spans="2:12" s="1" customFormat="1" ht="16.5" hidden="1" customHeight="1">
      <c r="B85" s="28"/>
      <c r="E85" s="206" t="str">
        <f>E7</f>
        <v>FVE</v>
      </c>
      <c r="F85" s="207"/>
      <c r="G85" s="207"/>
      <c r="H85" s="207"/>
      <c r="L85" s="28"/>
    </row>
    <row r="86" spans="2:12" ht="12" hidden="1" customHeight="1">
      <c r="B86" s="16"/>
      <c r="C86" s="23" t="s">
        <v>98</v>
      </c>
      <c r="L86" s="16"/>
    </row>
    <row r="87" spans="2:12" ht="16.5" hidden="1" customHeight="1">
      <c r="B87" s="16"/>
      <c r="E87" s="206" t="s">
        <v>99</v>
      </c>
      <c r="F87" s="191"/>
      <c r="G87" s="191"/>
      <c r="H87" s="191"/>
      <c r="L87" s="16"/>
    </row>
    <row r="88" spans="2:12" ht="12" hidden="1" customHeight="1">
      <c r="B88" s="16"/>
      <c r="C88" s="23" t="s">
        <v>100</v>
      </c>
      <c r="L88" s="16"/>
    </row>
    <row r="89" spans="2:12" s="1" customFormat="1" ht="16.5" hidden="1" customHeight="1">
      <c r="B89" s="28"/>
      <c r="E89" s="169" t="s">
        <v>101</v>
      </c>
      <c r="F89" s="208"/>
      <c r="G89" s="208"/>
      <c r="H89" s="208"/>
      <c r="L89" s="28"/>
    </row>
    <row r="90" spans="2:12" s="1" customFormat="1" ht="12" hidden="1" customHeight="1">
      <c r="B90" s="28"/>
      <c r="C90" s="23" t="s">
        <v>102</v>
      </c>
      <c r="L90" s="28"/>
    </row>
    <row r="91" spans="2:12" s="1" customFormat="1" ht="16.5" hidden="1" customHeight="1">
      <c r="B91" s="28"/>
      <c r="E91" s="163" t="str">
        <f>E13</f>
        <v>VRN - Vedlejší a ostatní náklady</v>
      </c>
      <c r="F91" s="208"/>
      <c r="G91" s="208"/>
      <c r="H91" s="208"/>
      <c r="L91" s="28"/>
    </row>
    <row r="92" spans="2:12" s="1" customFormat="1" ht="6.9" hidden="1" customHeight="1">
      <c r="B92" s="28"/>
      <c r="L92" s="28"/>
    </row>
    <row r="93" spans="2:12" s="1" customFormat="1" ht="12" hidden="1" customHeight="1">
      <c r="B93" s="28"/>
      <c r="C93" s="23" t="s">
        <v>20</v>
      </c>
      <c r="F93" s="21" t="str">
        <f>F16</f>
        <v>U Kříže 661/8, Praha 5 – Jinonice, 15800</v>
      </c>
      <c r="I93" s="23" t="s">
        <v>22</v>
      </c>
      <c r="J93" s="48" t="str">
        <f>IF(J16="","",J16)</f>
        <v>17. 10. 2024</v>
      </c>
      <c r="L93" s="28"/>
    </row>
    <row r="94" spans="2:12" s="1" customFormat="1" ht="6.9" hidden="1" customHeight="1">
      <c r="B94" s="28"/>
      <c r="L94" s="28"/>
    </row>
    <row r="95" spans="2:12" s="1" customFormat="1" ht="25.65" hidden="1" customHeight="1">
      <c r="B95" s="28"/>
      <c r="C95" s="23" t="s">
        <v>24</v>
      </c>
      <c r="F95" s="21" t="str">
        <f>E19</f>
        <v>Fakulta sociálních věd, Univerzita Karlova</v>
      </c>
      <c r="I95" s="23" t="s">
        <v>29</v>
      </c>
      <c r="J95" s="26" t="str">
        <f>E25</f>
        <v>VPÚ DECO PRAHA a.s.</v>
      </c>
      <c r="L95" s="28"/>
    </row>
    <row r="96" spans="2:12" s="1" customFormat="1" ht="15.15" hidden="1" customHeight="1">
      <c r="B96" s="28"/>
      <c r="C96" s="23" t="s">
        <v>27</v>
      </c>
      <c r="F96" s="21" t="str">
        <f>IF(E22="","",E22)</f>
        <v>Vyplň údaj</v>
      </c>
      <c r="I96" s="23" t="s">
        <v>31</v>
      </c>
      <c r="J96" s="26" t="str">
        <f>E28</f>
        <v>TMI Building s.r.o.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110</v>
      </c>
      <c r="D98" s="93"/>
      <c r="E98" s="93"/>
      <c r="F98" s="93"/>
      <c r="G98" s="93"/>
      <c r="H98" s="93"/>
      <c r="I98" s="93"/>
      <c r="J98" s="102" t="s">
        <v>111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8" hidden="1" customHeight="1">
      <c r="B100" s="28"/>
      <c r="C100" s="103" t="s">
        <v>112</v>
      </c>
      <c r="J100" s="62">
        <f>J126</f>
        <v>0</v>
      </c>
      <c r="L100" s="28"/>
      <c r="AU100" s="13" t="s">
        <v>113</v>
      </c>
    </row>
    <row r="101" spans="2:47" s="8" customFormat="1" ht="24.9" hidden="1" customHeight="1">
      <c r="B101" s="104"/>
      <c r="D101" s="105" t="s">
        <v>464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95" hidden="1" customHeight="1">
      <c r="B102" s="108"/>
      <c r="D102" s="109" t="s">
        <v>465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hidden="1" customHeight="1">
      <c r="B103" s="28"/>
      <c r="L103" s="28"/>
    </row>
    <row r="104" spans="2:47" s="1" customFormat="1" ht="6.9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t="10.199999999999999" hidden="1"/>
    <row r="106" spans="2:47" ht="10.199999999999999" hidden="1"/>
    <row r="107" spans="2:47" ht="10.199999999999999" hidden="1"/>
    <row r="108" spans="2:47" s="1" customFormat="1" ht="6.9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" customHeight="1">
      <c r="B109" s="28"/>
      <c r="C109" s="17" t="s">
        <v>122</v>
      </c>
      <c r="L109" s="28"/>
    </row>
    <row r="110" spans="2:47" s="1" customFormat="1" ht="6.9" customHeight="1">
      <c r="B110" s="28"/>
      <c r="L110" s="28"/>
    </row>
    <row r="111" spans="2:47" s="1" customFormat="1" ht="12" customHeight="1">
      <c r="B111" s="28"/>
      <c r="C111" s="23" t="s">
        <v>16</v>
      </c>
      <c r="L111" s="28"/>
    </row>
    <row r="112" spans="2:47" s="1" customFormat="1" ht="16.5" customHeight="1">
      <c r="B112" s="28"/>
      <c r="E112" s="206" t="str">
        <f>E7</f>
        <v>FVE</v>
      </c>
      <c r="F112" s="207"/>
      <c r="G112" s="207"/>
      <c r="H112" s="207"/>
      <c r="L112" s="28"/>
    </row>
    <row r="113" spans="2:63" ht="12" customHeight="1">
      <c r="B113" s="16"/>
      <c r="C113" s="23" t="s">
        <v>98</v>
      </c>
      <c r="L113" s="16"/>
    </row>
    <row r="114" spans="2:63" ht="16.5" customHeight="1">
      <c r="B114" s="16"/>
      <c r="E114" s="206" t="s">
        <v>99</v>
      </c>
      <c r="F114" s="191"/>
      <c r="G114" s="191"/>
      <c r="H114" s="191"/>
      <c r="L114" s="16"/>
    </row>
    <row r="115" spans="2:63" ht="12" customHeight="1">
      <c r="B115" s="16"/>
      <c r="C115" s="23" t="s">
        <v>100</v>
      </c>
      <c r="L115" s="16"/>
    </row>
    <row r="116" spans="2:63" s="1" customFormat="1" ht="16.5" customHeight="1">
      <c r="B116" s="28"/>
      <c r="E116" s="169" t="s">
        <v>101</v>
      </c>
      <c r="F116" s="208"/>
      <c r="G116" s="208"/>
      <c r="H116" s="208"/>
      <c r="L116" s="28"/>
    </row>
    <row r="117" spans="2:63" s="1" customFormat="1" ht="12" customHeight="1">
      <c r="B117" s="28"/>
      <c r="C117" s="23" t="s">
        <v>102</v>
      </c>
      <c r="L117" s="28"/>
    </row>
    <row r="118" spans="2:63" s="1" customFormat="1" ht="16.5" customHeight="1">
      <c r="B118" s="28"/>
      <c r="E118" s="163" t="str">
        <f>E13</f>
        <v>VRN - Vedlejší a ostatní náklady</v>
      </c>
      <c r="F118" s="208"/>
      <c r="G118" s="208"/>
      <c r="H118" s="208"/>
      <c r="L118" s="28"/>
    </row>
    <row r="119" spans="2:63" s="1" customFormat="1" ht="6.9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F16</f>
        <v>U Kříže 661/8, Praha 5 – Jinonice, 15800</v>
      </c>
      <c r="I120" s="23" t="s">
        <v>22</v>
      </c>
      <c r="J120" s="48" t="str">
        <f>IF(J16="","",J16)</f>
        <v>17. 10. 2024</v>
      </c>
      <c r="L120" s="28"/>
    </row>
    <row r="121" spans="2:63" s="1" customFormat="1" ht="6.9" customHeight="1">
      <c r="B121" s="28"/>
      <c r="L121" s="28"/>
    </row>
    <row r="122" spans="2:63" s="1" customFormat="1" ht="25.65" customHeight="1">
      <c r="B122" s="28"/>
      <c r="C122" s="23" t="s">
        <v>24</v>
      </c>
      <c r="F122" s="21" t="str">
        <f>E19</f>
        <v>Fakulta sociálních věd, Univerzita Karlova</v>
      </c>
      <c r="I122" s="23" t="s">
        <v>29</v>
      </c>
      <c r="J122" s="26" t="str">
        <f>E25</f>
        <v>VPÚ DECO PRAHA a.s.</v>
      </c>
      <c r="L122" s="28"/>
    </row>
    <row r="123" spans="2:63" s="1" customFormat="1" ht="15.15" customHeight="1">
      <c r="B123" s="28"/>
      <c r="C123" s="23" t="s">
        <v>27</v>
      </c>
      <c r="F123" s="21" t="str">
        <f>IF(E22="","",E22)</f>
        <v>Vyplň údaj</v>
      </c>
      <c r="I123" s="23" t="s">
        <v>31</v>
      </c>
      <c r="J123" s="26" t="str">
        <f>E28</f>
        <v>TMI Building s.r.o.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123</v>
      </c>
      <c r="D125" s="114" t="s">
        <v>58</v>
      </c>
      <c r="E125" s="114" t="s">
        <v>54</v>
      </c>
      <c r="F125" s="114" t="s">
        <v>55</v>
      </c>
      <c r="G125" s="114" t="s">
        <v>124</v>
      </c>
      <c r="H125" s="114" t="s">
        <v>125</v>
      </c>
      <c r="I125" s="114" t="s">
        <v>126</v>
      </c>
      <c r="J125" s="115" t="s">
        <v>111</v>
      </c>
      <c r="K125" s="116" t="s">
        <v>127</v>
      </c>
      <c r="L125" s="112"/>
      <c r="M125" s="55" t="s">
        <v>1</v>
      </c>
      <c r="N125" s="56" t="s">
        <v>37</v>
      </c>
      <c r="O125" s="56" t="s">
        <v>128</v>
      </c>
      <c r="P125" s="56" t="s">
        <v>129</v>
      </c>
      <c r="Q125" s="56" t="s">
        <v>130</v>
      </c>
      <c r="R125" s="56" t="s">
        <v>131</v>
      </c>
      <c r="S125" s="56" t="s">
        <v>132</v>
      </c>
      <c r="T125" s="57" t="s">
        <v>133</v>
      </c>
    </row>
    <row r="126" spans="2:63" s="1" customFormat="1" ht="22.8" customHeight="1">
      <c r="B126" s="28"/>
      <c r="C126" s="60" t="s">
        <v>134</v>
      </c>
      <c r="J126" s="117">
        <f>BK126</f>
        <v>0</v>
      </c>
      <c r="L126" s="28"/>
      <c r="M126" s="58"/>
      <c r="N126" s="49"/>
      <c r="O126" s="49"/>
      <c r="P126" s="118">
        <f>P127</f>
        <v>0</v>
      </c>
      <c r="Q126" s="49"/>
      <c r="R126" s="118">
        <f>R127</f>
        <v>0</v>
      </c>
      <c r="S126" s="49"/>
      <c r="T126" s="119">
        <f>T127</f>
        <v>0</v>
      </c>
      <c r="AT126" s="13" t="s">
        <v>72</v>
      </c>
      <c r="AU126" s="13" t="s">
        <v>113</v>
      </c>
      <c r="BK126" s="120">
        <f>BK127</f>
        <v>0</v>
      </c>
    </row>
    <row r="127" spans="2:63" s="11" customFormat="1" ht="25.95" customHeight="1">
      <c r="B127" s="121"/>
      <c r="D127" s="122" t="s">
        <v>72</v>
      </c>
      <c r="E127" s="123" t="s">
        <v>94</v>
      </c>
      <c r="F127" s="123" t="s">
        <v>466</v>
      </c>
      <c r="I127" s="124"/>
      <c r="J127" s="125">
        <f>BK127</f>
        <v>0</v>
      </c>
      <c r="L127" s="121"/>
      <c r="M127" s="126"/>
      <c r="P127" s="127">
        <f>P128</f>
        <v>0</v>
      </c>
      <c r="R127" s="127">
        <f>R128</f>
        <v>0</v>
      </c>
      <c r="T127" s="128">
        <f>T128</f>
        <v>0</v>
      </c>
      <c r="AR127" s="122" t="s">
        <v>159</v>
      </c>
      <c r="AT127" s="129" t="s">
        <v>72</v>
      </c>
      <c r="AU127" s="129" t="s">
        <v>73</v>
      </c>
      <c r="AY127" s="122" t="s">
        <v>137</v>
      </c>
      <c r="BK127" s="130">
        <f>BK128</f>
        <v>0</v>
      </c>
    </row>
    <row r="128" spans="2:63" s="11" customFormat="1" ht="22.8" customHeight="1">
      <c r="B128" s="121"/>
      <c r="D128" s="122" t="s">
        <v>72</v>
      </c>
      <c r="E128" s="131" t="s">
        <v>467</v>
      </c>
      <c r="F128" s="131" t="s">
        <v>468</v>
      </c>
      <c r="I128" s="124"/>
      <c r="J128" s="132">
        <f>BK128</f>
        <v>0</v>
      </c>
      <c r="L128" s="121"/>
      <c r="M128" s="126"/>
      <c r="P128" s="127">
        <f>P129</f>
        <v>0</v>
      </c>
      <c r="R128" s="127">
        <f>R129</f>
        <v>0</v>
      </c>
      <c r="T128" s="128">
        <f>T129</f>
        <v>0</v>
      </c>
      <c r="AR128" s="122" t="s">
        <v>159</v>
      </c>
      <c r="AT128" s="129" t="s">
        <v>72</v>
      </c>
      <c r="AU128" s="129" t="s">
        <v>80</v>
      </c>
      <c r="AY128" s="122" t="s">
        <v>137</v>
      </c>
      <c r="BK128" s="130">
        <f>BK129</f>
        <v>0</v>
      </c>
    </row>
    <row r="129" spans="2:65" s="1" customFormat="1" ht="16.5" customHeight="1">
      <c r="B129" s="28"/>
      <c r="C129" s="133" t="s">
        <v>80</v>
      </c>
      <c r="D129" s="133" t="s">
        <v>140</v>
      </c>
      <c r="E129" s="134" t="s">
        <v>469</v>
      </c>
      <c r="F129" s="135" t="s">
        <v>468</v>
      </c>
      <c r="G129" s="136" t="s">
        <v>165</v>
      </c>
      <c r="H129" s="137">
        <v>1</v>
      </c>
      <c r="I129" s="138"/>
      <c r="J129" s="139">
        <f>ROUND(I129*H129,2)</f>
        <v>0</v>
      </c>
      <c r="K129" s="140"/>
      <c r="L129" s="28"/>
      <c r="M129" s="158" t="s">
        <v>1</v>
      </c>
      <c r="N129" s="159" t="s">
        <v>38</v>
      </c>
      <c r="O129" s="160"/>
      <c r="P129" s="161">
        <f>O129*H129</f>
        <v>0</v>
      </c>
      <c r="Q129" s="161">
        <v>0</v>
      </c>
      <c r="R129" s="161">
        <f>Q129*H129</f>
        <v>0</v>
      </c>
      <c r="S129" s="161">
        <v>0</v>
      </c>
      <c r="T129" s="162">
        <f>S129*H129</f>
        <v>0</v>
      </c>
      <c r="AR129" s="145" t="s">
        <v>470</v>
      </c>
      <c r="AT129" s="145" t="s">
        <v>140</v>
      </c>
      <c r="AU129" s="145" t="s">
        <v>82</v>
      </c>
      <c r="AY129" s="13" t="s">
        <v>137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3" t="s">
        <v>80</v>
      </c>
      <c r="BK129" s="146">
        <f>ROUND(I129*H129,2)</f>
        <v>0</v>
      </c>
      <c r="BL129" s="13" t="s">
        <v>470</v>
      </c>
      <c r="BM129" s="145" t="s">
        <v>471</v>
      </c>
    </row>
    <row r="130" spans="2:65" s="1" customFormat="1" ht="6.9" customHeight="1"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28"/>
    </row>
  </sheetData>
  <sheetProtection algorithmName="SHA-512" hashValue="HazBEU1S4vLZyYwQiUwpQJHAbRx03Bhb4QBAzfMtTdoqZymc3gR9qpIAwbQVz+uc7+DrSNo6autFVvea9EU6Zw==" saltValue="E71jsCq/0nqgvEA8jK7UEC4H52xoIVpEFW4PBDkV16bYZIcGYykrNZGnQpoNo/0Ue4FUenusSNhmTRJaWCXkUA==" spinCount="100000" sheet="1" objects="1" scenarios="1" formatColumns="0" formatRows="0" autoFilter="0"/>
  <autoFilter ref="C125:K129" xr:uid="{00000000-0009-0000-0000-00000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A00 - Stavební část</vt:lpstr>
      <vt:lpstr>S00 - FVE</vt:lpstr>
      <vt:lpstr>VRN - Vedlejší a ostatní ...</vt:lpstr>
      <vt:lpstr>'A00 - Stavební část'!Názvy_tisku</vt:lpstr>
      <vt:lpstr>'Rekapitulace stavby'!Názvy_tisku</vt:lpstr>
      <vt:lpstr>'S00 - FVE'!Názvy_tisku</vt:lpstr>
      <vt:lpstr>'VRN - Vedlejší a ostatní ...'!Názvy_tisku</vt:lpstr>
      <vt:lpstr>'A00 - Stavební část'!Oblast_tisku</vt:lpstr>
      <vt:lpstr>'Rekapitulace stavby'!Oblast_tisku</vt:lpstr>
      <vt:lpstr>'S00 - FVE'!Oblast_tisku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Vala</dc:creator>
  <cp:lastModifiedBy>David Vala</cp:lastModifiedBy>
  <dcterms:created xsi:type="dcterms:W3CDTF">2025-01-29T09:00:27Z</dcterms:created>
  <dcterms:modified xsi:type="dcterms:W3CDTF">2025-01-29T09:01:47Z</dcterms:modified>
</cp:coreProperties>
</file>