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P:\298_22_Centrum Krystal\B_Reseni_projektu\05_Veřejná zakázka EPC\01_ZD\01_ZD pro první předběžnou nabídku\"/>
    </mc:Choice>
  </mc:AlternateContent>
  <xr:revisionPtr revIDLastSave="0" documentId="13_ncr:1_{BE163D47-EBF1-477F-83D0-D9A2A2AF030C}" xr6:coauthVersionLast="47" xr6:coauthVersionMax="47" xr10:uidLastSave="{00000000-0000-0000-0000-000000000000}"/>
  <bookViews>
    <workbookView xWindow="43080" yWindow="4125" windowWidth="29040" windowHeight="15840" tabRatio="853" activeTab="1" xr2:uid="{00000000-000D-0000-FFFF-FFFF00000000}"/>
  </bookViews>
  <sheets>
    <sheet name="Opatření" sheetId="26" r:id="rId1"/>
    <sheet name="Ref. spotřeby" sheetId="28" r:id="rId2"/>
    <sheet name="Úspory" sheetId="2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28" l="1"/>
  <c r="O14" i="28"/>
  <c r="P14" i="28" s="1"/>
  <c r="P8" i="28"/>
  <c r="P11" i="28"/>
  <c r="P5" i="28"/>
  <c r="Q22" i="28"/>
  <c r="M8" i="28"/>
  <c r="M11" i="28"/>
  <c r="M5" i="28"/>
  <c r="N22" i="28"/>
  <c r="O8" i="28"/>
  <c r="O11" i="28"/>
  <c r="O5" i="28"/>
  <c r="L5" i="28"/>
  <c r="M14" i="28" l="1"/>
  <c r="O20" i="28"/>
  <c r="L20" i="28"/>
  <c r="Q14" i="28"/>
  <c r="N14" i="28"/>
  <c r="M17" i="28"/>
  <c r="L11" i="28"/>
  <c r="N8" i="28"/>
  <c r="L8" i="28"/>
  <c r="G17" i="28"/>
  <c r="D25" i="28"/>
  <c r="E25" i="28"/>
  <c r="F25" i="28"/>
  <c r="G25" i="28"/>
  <c r="H25" i="28"/>
  <c r="I25" i="28"/>
  <c r="J25" i="28"/>
  <c r="K25" i="28"/>
  <c r="L25" i="28"/>
  <c r="M25" i="28"/>
  <c r="N25" i="28"/>
  <c r="O25" i="28"/>
  <c r="P25" i="28"/>
  <c r="Q25" i="28"/>
  <c r="C25" i="28"/>
  <c r="S6" i="28"/>
  <c r="S7" i="28"/>
  <c r="S8" i="28"/>
  <c r="S9" i="28"/>
  <c r="S10" i="28"/>
  <c r="S11" i="28"/>
  <c r="S12" i="28"/>
  <c r="S13" i="28"/>
  <c r="S14" i="28"/>
  <c r="S15" i="28"/>
  <c r="S16" i="28"/>
  <c r="S5" i="28"/>
  <c r="Q8" i="28"/>
  <c r="Q11" i="28"/>
  <c r="Q5" i="28"/>
  <c r="N11" i="28"/>
  <c r="N5" i="28"/>
  <c r="H6" i="28"/>
  <c r="H7" i="28"/>
  <c r="H8" i="28"/>
  <c r="H9" i="28"/>
  <c r="H10" i="28"/>
  <c r="H11" i="28"/>
  <c r="H12" i="28"/>
  <c r="H13" i="28"/>
  <c r="H14" i="28"/>
  <c r="H15" i="28"/>
  <c r="H16" i="28"/>
  <c r="H5" i="28"/>
  <c r="K6" i="28"/>
  <c r="K7" i="28"/>
  <c r="K8" i="28"/>
  <c r="K9" i="28"/>
  <c r="K10" i="28"/>
  <c r="K11" i="28"/>
  <c r="K12" i="28"/>
  <c r="K13" i="28"/>
  <c r="K14" i="28"/>
  <c r="K15" i="28"/>
  <c r="K16" i="28"/>
  <c r="K5" i="28"/>
  <c r="E5" i="28"/>
  <c r="E6" i="28"/>
  <c r="E7" i="28"/>
  <c r="E8" i="28"/>
  <c r="E9" i="28"/>
  <c r="E10" i="28"/>
  <c r="E11" i="28"/>
  <c r="E12" i="28"/>
  <c r="E13" i="28"/>
  <c r="E14" i="28"/>
  <c r="E15" i="28"/>
  <c r="E16" i="28"/>
  <c r="C17" i="28"/>
  <c r="C26" i="28" s="1"/>
  <c r="D7" i="27" s="1"/>
  <c r="D17" i="28"/>
  <c r="D26" i="28" s="1"/>
  <c r="D12" i="27" s="1"/>
  <c r="F17" i="28"/>
  <c r="F26" i="28" s="1"/>
  <c r="D5" i="27" s="1"/>
  <c r="I17" i="28"/>
  <c r="I26" i="28" s="1"/>
  <c r="D6" i="27" s="1"/>
  <c r="J17" i="28"/>
  <c r="L17" i="28"/>
  <c r="L26" i="28" s="1"/>
  <c r="D8" i="27" s="1"/>
  <c r="O17" i="28"/>
  <c r="O26" i="28" s="1"/>
  <c r="D9" i="27" s="1"/>
  <c r="P17" i="28"/>
  <c r="R17" i="28"/>
  <c r="D15" i="27" s="1"/>
  <c r="D14" i="26"/>
  <c r="D15" i="26"/>
  <c r="D16" i="26"/>
  <c r="D17" i="26"/>
  <c r="D8" i="26"/>
  <c r="J22" i="28" l="1"/>
  <c r="J27" i="28" s="1"/>
  <c r="D22" i="28"/>
  <c r="N17" i="28"/>
  <c r="N26" i="28" s="1"/>
  <c r="M27" i="28"/>
  <c r="G27" i="28"/>
  <c r="M26" i="28"/>
  <c r="D13" i="27" s="1"/>
  <c r="G26" i="28"/>
  <c r="D10" i="27" s="1"/>
  <c r="P27" i="28"/>
  <c r="E17" i="28"/>
  <c r="H17" i="28"/>
  <c r="P26" i="28"/>
  <c r="D14" i="27" s="1"/>
  <c r="J26" i="28"/>
  <c r="D11" i="27" s="1"/>
  <c r="K17" i="28"/>
  <c r="Q17" i="28"/>
  <c r="S17" i="28"/>
  <c r="C45" i="26"/>
  <c r="E49" i="27"/>
  <c r="E26" i="28" l="1"/>
  <c r="E22" i="28"/>
  <c r="N27" i="28"/>
  <c r="Q27" i="28"/>
  <c r="Q26" i="28"/>
  <c r="H27" i="28"/>
  <c r="H26" i="28"/>
  <c r="K22" i="28"/>
  <c r="K27" i="28" s="1"/>
  <c r="K26" i="28"/>
  <c r="B26" i="28"/>
  <c r="N54" i="27" l="1"/>
  <c r="F54" i="27"/>
  <c r="G54" i="27"/>
  <c r="H54" i="27"/>
  <c r="I54" i="27"/>
  <c r="J54" i="27"/>
  <c r="K54" i="27"/>
  <c r="L54" i="27"/>
  <c r="M54" i="27"/>
  <c r="E54" i="27"/>
  <c r="O24" i="28" l="1"/>
  <c r="L24" i="28"/>
  <c r="N64" i="27"/>
  <c r="M64" i="27"/>
  <c r="L64" i="27"/>
  <c r="K64" i="27"/>
  <c r="J64" i="27"/>
  <c r="I64" i="27"/>
  <c r="H64" i="27"/>
  <c r="G64" i="27"/>
  <c r="F64" i="27"/>
  <c r="N63" i="27"/>
  <c r="M63" i="27"/>
  <c r="L63" i="27"/>
  <c r="K63" i="27"/>
  <c r="J63" i="27"/>
  <c r="I63" i="27"/>
  <c r="H63" i="27"/>
  <c r="G63" i="27"/>
  <c r="F63" i="27"/>
  <c r="E64" i="27"/>
  <c r="E63" i="27"/>
  <c r="E58" i="27" l="1"/>
  <c r="F58" i="27" s="1"/>
  <c r="G58" i="27" s="1"/>
  <c r="H58" i="27" s="1"/>
  <c r="I58" i="27" s="1"/>
  <c r="J58" i="27" s="1"/>
  <c r="K58" i="27" s="1"/>
  <c r="L58" i="27" s="1"/>
  <c r="M58" i="27" s="1"/>
  <c r="N58" i="27" s="1"/>
  <c r="O48" i="27"/>
  <c r="O47" i="27"/>
  <c r="F3" i="27"/>
  <c r="G3" i="27" s="1"/>
  <c r="H3" i="27" s="1"/>
  <c r="I3" i="27" s="1"/>
  <c r="J3" i="27" s="1"/>
  <c r="K3" i="27" s="1"/>
  <c r="L3" i="27" s="1"/>
  <c r="M3" i="27" s="1"/>
  <c r="N3" i="27" s="1"/>
  <c r="B24" i="27"/>
  <c r="B38" i="27" s="1"/>
  <c r="B29" i="27"/>
  <c r="B43" i="27" s="1"/>
  <c r="B28" i="27"/>
  <c r="B42" i="27" s="1"/>
  <c r="B27" i="27"/>
  <c r="B41" i="27" s="1"/>
  <c r="B26" i="27"/>
  <c r="B40" i="27" s="1"/>
  <c r="B25" i="27"/>
  <c r="B39" i="27" s="1"/>
  <c r="I28" i="27" l="1"/>
  <c r="E27" i="28" l="1"/>
  <c r="D27" i="28"/>
  <c r="J28" i="27"/>
  <c r="G28" i="27"/>
  <c r="M28" i="27"/>
  <c r="E28" i="27"/>
  <c r="F28" i="27"/>
  <c r="N28" i="27"/>
  <c r="L28" i="27"/>
  <c r="H28" i="27"/>
  <c r="K28" i="27"/>
  <c r="E24" i="27"/>
  <c r="K14" i="26" l="1"/>
  <c r="M14" i="26" s="1"/>
  <c r="K22" i="26"/>
  <c r="M22" i="26" s="1"/>
  <c r="G26" i="27"/>
  <c r="N26" i="27"/>
  <c r="F26" i="27"/>
  <c r="M26" i="27"/>
  <c r="E26" i="27"/>
  <c r="L26" i="27"/>
  <c r="K26" i="27"/>
  <c r="J26" i="27"/>
  <c r="I26" i="27"/>
  <c r="H26" i="27"/>
  <c r="M27" i="27"/>
  <c r="E27" i="27"/>
  <c r="L27" i="27"/>
  <c r="K27" i="27"/>
  <c r="J27" i="27"/>
  <c r="I27" i="27"/>
  <c r="H27" i="27"/>
  <c r="G27" i="27"/>
  <c r="N27" i="27"/>
  <c r="F27" i="27"/>
  <c r="K24" i="27"/>
  <c r="J24" i="27"/>
  <c r="I24" i="27"/>
  <c r="H24" i="27"/>
  <c r="G24" i="27"/>
  <c r="N24" i="27"/>
  <c r="F24" i="27"/>
  <c r="M24" i="27"/>
  <c r="L24" i="27"/>
  <c r="I25" i="27"/>
  <c r="H25" i="27"/>
  <c r="G25" i="27"/>
  <c r="N25" i="27"/>
  <c r="F25" i="27"/>
  <c r="M25" i="27"/>
  <c r="E25" i="27"/>
  <c r="L25" i="27"/>
  <c r="K25" i="27"/>
  <c r="J25" i="27"/>
  <c r="K35" i="26" l="1"/>
  <c r="M35" i="26" s="1"/>
  <c r="K25" i="26"/>
  <c r="M25" i="26" s="1"/>
  <c r="K19" i="26"/>
  <c r="M19" i="26" s="1"/>
  <c r="K10" i="26"/>
  <c r="M10" i="26" s="1"/>
  <c r="K9" i="26"/>
  <c r="M9" i="26" s="1"/>
  <c r="K30" i="26"/>
  <c r="M30" i="26" s="1"/>
  <c r="K8" i="26"/>
  <c r="M8" i="26" s="1"/>
  <c r="K21" i="26"/>
  <c r="M21" i="26" s="1"/>
  <c r="K31" i="26"/>
  <c r="M31" i="26" s="1"/>
  <c r="K13" i="26"/>
  <c r="M13" i="26" s="1"/>
  <c r="K26" i="26"/>
  <c r="M26" i="26" s="1"/>
  <c r="K34" i="26"/>
  <c r="M34" i="26" s="1"/>
  <c r="K17" i="26"/>
  <c r="M17" i="26" s="1"/>
  <c r="K16" i="26"/>
  <c r="M16" i="26" s="1"/>
  <c r="K27" i="26"/>
  <c r="M27" i="26" s="1"/>
  <c r="K12" i="26"/>
  <c r="M12" i="26" s="1"/>
  <c r="K23" i="26"/>
  <c r="M23" i="26" s="1"/>
  <c r="K29" i="26"/>
  <c r="M29" i="26" s="1"/>
  <c r="K33" i="26"/>
  <c r="M33" i="26" s="1"/>
  <c r="K11" i="26"/>
  <c r="M11" i="26" s="1"/>
  <c r="K20" i="26"/>
  <c r="M20" i="26" s="1"/>
  <c r="K24" i="26"/>
  <c r="M24" i="26" s="1"/>
  <c r="K28" i="26"/>
  <c r="M28" i="26" s="1"/>
  <c r="K32" i="26"/>
  <c r="M32" i="26" s="1"/>
  <c r="K36" i="26"/>
  <c r="M36" i="26" s="1"/>
  <c r="K15" i="26"/>
  <c r="M15" i="26" s="1"/>
  <c r="E30" i="27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3" i="26"/>
  <c r="D12" i="26"/>
  <c r="D11" i="26"/>
  <c r="D10" i="26"/>
  <c r="D9" i="26"/>
  <c r="D37" i="26" l="1"/>
  <c r="O37" i="26"/>
  <c r="M18" i="26"/>
  <c r="D16" i="27" l="1"/>
  <c r="F37" i="26" l="1"/>
  <c r="N37" i="26" l="1"/>
  <c r="N38" i="26" s="1"/>
  <c r="M37" i="26"/>
  <c r="L37" i="26"/>
  <c r="K37" i="26"/>
  <c r="J37" i="26"/>
  <c r="I37" i="26"/>
  <c r="H37" i="26"/>
  <c r="G37" i="26"/>
  <c r="E37" i="26"/>
  <c r="E14" i="27" l="1"/>
  <c r="F14" i="27" s="1"/>
  <c r="E9" i="27"/>
  <c r="E37" i="27" s="1"/>
  <c r="F9" i="27" l="1"/>
  <c r="F42" i="27"/>
  <c r="G14" i="27"/>
  <c r="F37" i="27" l="1"/>
  <c r="G9" i="27"/>
  <c r="H14" i="27"/>
  <c r="G42" i="27"/>
  <c r="G37" i="27" l="1"/>
  <c r="H9" i="27"/>
  <c r="I14" i="27"/>
  <c r="H42" i="27"/>
  <c r="I9" i="27" l="1"/>
  <c r="H37" i="27"/>
  <c r="J14" i="27"/>
  <c r="I42" i="27"/>
  <c r="J9" i="27" l="1"/>
  <c r="I37" i="27"/>
  <c r="K14" i="27"/>
  <c r="J42" i="27"/>
  <c r="K9" i="27" l="1"/>
  <c r="J37" i="27"/>
  <c r="L14" i="27"/>
  <c r="K42" i="27"/>
  <c r="L9" i="27" l="1"/>
  <c r="K37" i="27"/>
  <c r="M14" i="27"/>
  <c r="L42" i="27"/>
  <c r="M9" i="27" l="1"/>
  <c r="L37" i="27"/>
  <c r="N14" i="27"/>
  <c r="M42" i="27"/>
  <c r="E15" i="27"/>
  <c r="E43" i="27" s="1"/>
  <c r="E13" i="27"/>
  <c r="E12" i="27"/>
  <c r="F12" i="27" s="1"/>
  <c r="E11" i="27"/>
  <c r="C11" i="27"/>
  <c r="C12" i="27" s="1"/>
  <c r="C13" i="27" s="1"/>
  <c r="E10" i="27"/>
  <c r="E8" i="27"/>
  <c r="E36" i="27" s="1"/>
  <c r="E7" i="27"/>
  <c r="E6" i="27"/>
  <c r="F6" i="27" s="1"/>
  <c r="F34" i="27" s="1"/>
  <c r="E5" i="27"/>
  <c r="E33" i="27" l="1"/>
  <c r="E65" i="27"/>
  <c r="F7" i="27"/>
  <c r="G7" i="27" s="1"/>
  <c r="N9" i="27"/>
  <c r="N37" i="27" s="1"/>
  <c r="M37" i="27"/>
  <c r="N42" i="27"/>
  <c r="F13" i="27"/>
  <c r="C14" i="27"/>
  <c r="C15" i="27" s="1"/>
  <c r="C19" i="27" s="1"/>
  <c r="C20" i="27" s="1"/>
  <c r="C21" i="27" s="1"/>
  <c r="E34" i="27"/>
  <c r="E35" i="27"/>
  <c r="E42" i="27"/>
  <c r="F8" i="27"/>
  <c r="E16" i="27"/>
  <c r="F10" i="27"/>
  <c r="G6" i="27"/>
  <c r="G34" i="27" s="1"/>
  <c r="F5" i="27"/>
  <c r="F33" i="27" s="1"/>
  <c r="F11" i="27"/>
  <c r="G12" i="27"/>
  <c r="F15" i="27"/>
  <c r="F43" i="27" s="1"/>
  <c r="G35" i="27" l="1"/>
  <c r="F35" i="27"/>
  <c r="F41" i="27"/>
  <c r="F38" i="27"/>
  <c r="F39" i="27"/>
  <c r="G13" i="27"/>
  <c r="G41" i="27" s="1"/>
  <c r="F36" i="27"/>
  <c r="G40" i="27"/>
  <c r="F40" i="27"/>
  <c r="E41" i="27"/>
  <c r="C22" i="27"/>
  <c r="C23" i="27" s="1"/>
  <c r="C24" i="27" s="1"/>
  <c r="C25" i="27" s="1"/>
  <c r="C26" i="27" s="1"/>
  <c r="C27" i="27" s="1"/>
  <c r="C28" i="27" s="1"/>
  <c r="C29" i="27" s="1"/>
  <c r="C33" i="27" s="1"/>
  <c r="C34" i="27" s="1"/>
  <c r="C35" i="27" s="1"/>
  <c r="C36" i="27" s="1"/>
  <c r="C37" i="27" s="1"/>
  <c r="C38" i="27" s="1"/>
  <c r="C39" i="27" s="1"/>
  <c r="C40" i="27" s="1"/>
  <c r="C41" i="27" s="1"/>
  <c r="C42" i="27" s="1"/>
  <c r="C43" i="27" s="1"/>
  <c r="C47" i="27" s="1"/>
  <c r="C48" i="27" s="1"/>
  <c r="E40" i="27"/>
  <c r="E39" i="27"/>
  <c r="E38" i="27"/>
  <c r="N30" i="27"/>
  <c r="H30" i="27"/>
  <c r="G30" i="27"/>
  <c r="F30" i="27"/>
  <c r="G8" i="27"/>
  <c r="J30" i="27"/>
  <c r="I30" i="27"/>
  <c r="H12" i="27"/>
  <c r="H40" i="27" s="1"/>
  <c r="K30" i="27"/>
  <c r="L30" i="27"/>
  <c r="F16" i="27"/>
  <c r="G10" i="27"/>
  <c r="G38" i="27" s="1"/>
  <c r="G11" i="27"/>
  <c r="G39" i="27" s="1"/>
  <c r="M30" i="27"/>
  <c r="G5" i="27"/>
  <c r="G33" i="27" s="1"/>
  <c r="G15" i="27"/>
  <c r="G43" i="27" s="1"/>
  <c r="H7" i="27"/>
  <c r="H6" i="27"/>
  <c r="H34" i="27" s="1"/>
  <c r="O30" i="27" l="1"/>
  <c r="E44" i="27"/>
  <c r="E57" i="27" s="1"/>
  <c r="G65" i="27"/>
  <c r="F65" i="27"/>
  <c r="C52" i="27"/>
  <c r="C53" i="27" s="1"/>
  <c r="H35" i="27"/>
  <c r="H13" i="27"/>
  <c r="H41" i="27" s="1"/>
  <c r="G36" i="27"/>
  <c r="H8" i="27"/>
  <c r="I6" i="27"/>
  <c r="I34" i="27" s="1"/>
  <c r="I7" i="27"/>
  <c r="H11" i="27"/>
  <c r="H39" i="27" s="1"/>
  <c r="H15" i="27"/>
  <c r="H43" i="27" s="1"/>
  <c r="H5" i="27"/>
  <c r="H33" i="27" s="1"/>
  <c r="F44" i="27"/>
  <c r="I12" i="27"/>
  <c r="I40" i="27" s="1"/>
  <c r="H10" i="27"/>
  <c r="H38" i="27" s="1"/>
  <c r="G16" i="27"/>
  <c r="F57" i="27" l="1"/>
  <c r="F61" i="27" s="1"/>
  <c r="E61" i="27"/>
  <c r="H65" i="27"/>
  <c r="I35" i="27"/>
  <c r="I13" i="27"/>
  <c r="I41" i="27" s="1"/>
  <c r="H36" i="27"/>
  <c r="I8" i="27"/>
  <c r="G44" i="27"/>
  <c r="G57" i="27" s="1"/>
  <c r="G61" i="27" s="1"/>
  <c r="J7" i="27"/>
  <c r="I5" i="27"/>
  <c r="I33" i="27" s="1"/>
  <c r="I15" i="27"/>
  <c r="I43" i="27" s="1"/>
  <c r="I10" i="27"/>
  <c r="I38" i="27" s="1"/>
  <c r="H16" i="27"/>
  <c r="I11" i="27"/>
  <c r="I39" i="27" s="1"/>
  <c r="J12" i="27"/>
  <c r="J40" i="27" s="1"/>
  <c r="J6" i="27"/>
  <c r="J34" i="27" s="1"/>
  <c r="J13" i="27" l="1"/>
  <c r="J41" i="27" s="1"/>
  <c r="I65" i="27"/>
  <c r="J35" i="27"/>
  <c r="I36" i="27"/>
  <c r="J8" i="27"/>
  <c r="K12" i="27"/>
  <c r="K40" i="27" s="1"/>
  <c r="J15" i="27"/>
  <c r="J43" i="27" s="1"/>
  <c r="J11" i="27"/>
  <c r="J39" i="27" s="1"/>
  <c r="J5" i="27"/>
  <c r="J33" i="27" s="1"/>
  <c r="J10" i="27"/>
  <c r="J38" i="27" s="1"/>
  <c r="I16" i="27"/>
  <c r="K6" i="27"/>
  <c r="K34" i="27" s="1"/>
  <c r="H44" i="27"/>
  <c r="H57" i="27" s="1"/>
  <c r="H61" i="27" s="1"/>
  <c r="K7" i="27"/>
  <c r="K13" i="27" l="1"/>
  <c r="K41" i="27" s="1"/>
  <c r="J65" i="27"/>
  <c r="K35" i="27"/>
  <c r="J36" i="27"/>
  <c r="K8" i="27"/>
  <c r="L7" i="27"/>
  <c r="K5" i="27"/>
  <c r="K33" i="27" s="1"/>
  <c r="L6" i="27"/>
  <c r="K11" i="27"/>
  <c r="K39" i="27" s="1"/>
  <c r="K15" i="27"/>
  <c r="K43" i="27" s="1"/>
  <c r="K10" i="27"/>
  <c r="K38" i="27" s="1"/>
  <c r="J16" i="27"/>
  <c r="L12" i="27"/>
  <c r="L40" i="27" s="1"/>
  <c r="I44" i="27"/>
  <c r="I57" i="27" s="1"/>
  <c r="I61" i="27" s="1"/>
  <c r="L13" i="27" l="1"/>
  <c r="L41" i="27" s="1"/>
  <c r="K65" i="27"/>
  <c r="L35" i="27"/>
  <c r="M6" i="27"/>
  <c r="M34" i="27" s="1"/>
  <c r="L34" i="27"/>
  <c r="K36" i="27"/>
  <c r="L8" i="27"/>
  <c r="L11" i="27"/>
  <c r="L39" i="27" s="1"/>
  <c r="K16" i="27"/>
  <c r="L10" i="27"/>
  <c r="L38" i="27" s="1"/>
  <c r="J44" i="27"/>
  <c r="J57" i="27" s="1"/>
  <c r="J61" i="27" s="1"/>
  <c r="L5" i="27"/>
  <c r="L33" i="27" s="1"/>
  <c r="L15" i="27"/>
  <c r="L43" i="27" s="1"/>
  <c r="M7" i="27"/>
  <c r="M12" i="27"/>
  <c r="M40" i="27" s="1"/>
  <c r="M13" i="27" l="1"/>
  <c r="M41" i="27" s="1"/>
  <c r="L65" i="27"/>
  <c r="M35" i="27"/>
  <c r="L36" i="27"/>
  <c r="M8" i="27"/>
  <c r="N7" i="27"/>
  <c r="N6" i="27"/>
  <c r="N34" i="27" s="1"/>
  <c r="M15" i="27"/>
  <c r="M43" i="27" s="1"/>
  <c r="L16" i="27"/>
  <c r="M10" i="27"/>
  <c r="M38" i="27" s="1"/>
  <c r="K44" i="27"/>
  <c r="K57" i="27" s="1"/>
  <c r="K61" i="27" s="1"/>
  <c r="M5" i="27"/>
  <c r="M33" i="27" s="1"/>
  <c r="N12" i="27"/>
  <c r="N40" i="27" s="1"/>
  <c r="M11" i="27"/>
  <c r="M39" i="27" s="1"/>
  <c r="N13" i="27" l="1"/>
  <c r="N41" i="27" s="1"/>
  <c r="M65" i="27"/>
  <c r="N35" i="27"/>
  <c r="M36" i="27"/>
  <c r="N8" i="27"/>
  <c r="N36" i="27" s="1"/>
  <c r="L44" i="27"/>
  <c r="L57" i="27" s="1"/>
  <c r="L61" i="27" s="1"/>
  <c r="N15" i="27"/>
  <c r="N5" i="27"/>
  <c r="N11" i="27"/>
  <c r="N39" i="27" s="1"/>
  <c r="M16" i="27"/>
  <c r="N10" i="27"/>
  <c r="N43" i="27" l="1"/>
  <c r="N38" i="27"/>
  <c r="N33" i="27"/>
  <c r="M44" i="27"/>
  <c r="M57" i="27" s="1"/>
  <c r="M61" i="27" s="1"/>
  <c r="N16" i="27"/>
  <c r="O16" i="27" s="1"/>
  <c r="N65" i="27" l="1"/>
  <c r="N44" i="27"/>
  <c r="N57" i="27" l="1"/>
  <c r="N61" i="27" s="1"/>
  <c r="O44" i="27"/>
</calcChain>
</file>

<file path=xl/sharedStrings.xml><?xml version="1.0" encoding="utf-8"?>
<sst xmlns="http://schemas.openxmlformats.org/spreadsheetml/2006/main" count="172" uniqueCount="118">
  <si>
    <t>B</t>
  </si>
  <si>
    <t>C</t>
  </si>
  <si>
    <t>D</t>
  </si>
  <si>
    <t>E</t>
  </si>
  <si>
    <t>F</t>
  </si>
  <si>
    <t>roční diskont</t>
  </si>
  <si>
    <t>G</t>
  </si>
  <si>
    <t>řádek</t>
  </si>
  <si>
    <t>A</t>
  </si>
  <si>
    <t>CELKEM</t>
  </si>
  <si>
    <t>GJ</t>
  </si>
  <si>
    <t>Zemní plyn [MWh]</t>
  </si>
  <si>
    <t>Elektrická energie [MWh]</t>
  </si>
  <si>
    <t>C - Zaručená spotřeba energie v technických jednotkách a náklady na spotřebu energie a ostatní náklady v tis. Kč po dobu trvání kontraktu</t>
  </si>
  <si>
    <t>Poznámky:</t>
  </si>
  <si>
    <t>Teplo [GJ]</t>
  </si>
  <si>
    <t>Stručný popis opatření</t>
  </si>
  <si>
    <t>Roční úspora</t>
  </si>
  <si>
    <t>Úspora nákladů celkem za celé období</t>
  </si>
  <si>
    <t>Náklady opatření (za celé období)</t>
  </si>
  <si>
    <t>Energie celkem</t>
  </si>
  <si>
    <t xml:space="preserve">   v tom:</t>
  </si>
  <si>
    <t>Vody</t>
  </si>
  <si>
    <t>Ostatních provozních nákladů</t>
  </si>
  <si>
    <t>Investiční</t>
  </si>
  <si>
    <t>Elektřiny</t>
  </si>
  <si>
    <t>ZP</t>
  </si>
  <si>
    <t>MWh</t>
  </si>
  <si>
    <t>MWh**</t>
  </si>
  <si>
    <t>SOUČET</t>
  </si>
  <si>
    <t>**) ve spalném teple</t>
  </si>
  <si>
    <t>Tepla</t>
  </si>
  <si>
    <t>Kvalita technického návrhu</t>
  </si>
  <si>
    <t>Přiměřenost nákladů</t>
  </si>
  <si>
    <t>GJ**</t>
  </si>
  <si>
    <t>OPN</t>
  </si>
  <si>
    <t xml:space="preserve"> = ostatní provozní náklady</t>
  </si>
  <si>
    <t>V případě více opatření vložte další řádky</t>
  </si>
  <si>
    <t>Dosažené úspory energie [GJ]</t>
  </si>
  <si>
    <t>Dosažená úspora energie [%]</t>
  </si>
  <si>
    <t>Úspora se vyplňuje jako kladné hodnoty, zvýšení spotřeby pak jsou záporné údaje se znaménkem "-" !</t>
  </si>
  <si>
    <t>Vodné [m3]</t>
  </si>
  <si>
    <t>Stočné [m3]</t>
  </si>
  <si>
    <t>A = 6+7+8+9+10+11</t>
  </si>
  <si>
    <t>B = 17+18+19+20+21+22</t>
  </si>
  <si>
    <t>C = A - B = 27+28+29+30+31+32+33</t>
  </si>
  <si>
    <t>Správnost odhadu výše úspory</t>
  </si>
  <si>
    <t>Náklady na opatření</t>
  </si>
  <si>
    <t>Náklady na projektovou dokumentaci</t>
  </si>
  <si>
    <t>Počet let</t>
  </si>
  <si>
    <t>POVINNÁ OPATŘENÍ</t>
  </si>
  <si>
    <t>DALŠÍ ÚČASTNÍKEM NAVRŽENÁ OPATŘENÍ</t>
  </si>
  <si>
    <t>ÚČASTNÍK vyplní pouze žlutě podsvícená pole!</t>
  </si>
  <si>
    <t>Úplnost a jednoznač. popisu opatření</t>
  </si>
  <si>
    <t>Číslo opatření</t>
  </si>
  <si>
    <t>Nákladů celkem 
(na energii a vodu)</t>
  </si>
  <si>
    <r>
      <t>m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</si>
  <si>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t>m</t>
    </r>
    <r>
      <rPr>
        <b/>
        <vertAlign val="superscript"/>
        <sz val="11"/>
        <color indexed="8"/>
        <rFont val="Calibri"/>
        <family val="2"/>
        <charset val="238"/>
        <scheme val="minor"/>
      </rPr>
      <t>3</t>
    </r>
  </si>
  <si>
    <t>leden</t>
  </si>
  <si>
    <t>únor</t>
  </si>
  <si>
    <t>březen</t>
  </si>
  <si>
    <t>duben</t>
  </si>
  <si>
    <t>květen</t>
  </si>
  <si>
    <t>červen</t>
  </si>
  <si>
    <t>čevenec</t>
  </si>
  <si>
    <t>srpen</t>
  </si>
  <si>
    <t>září</t>
  </si>
  <si>
    <t>říjen</t>
  </si>
  <si>
    <t>listopad</t>
  </si>
  <si>
    <t>prosinec</t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</si>
  <si>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</si>
  <si>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t>DPH</t>
  </si>
  <si>
    <t>Kč bez DPH</t>
  </si>
  <si>
    <t>Kč s DPH</t>
  </si>
  <si>
    <t>ZEMNÍ PLYN</t>
  </si>
  <si>
    <t>TEPLO</t>
  </si>
  <si>
    <t>ELEKTŘINA</t>
  </si>
  <si>
    <t>Teplo [Kč bez DPH]</t>
  </si>
  <si>
    <t>Elektrická energie [Kč bez DPH]</t>
  </si>
  <si>
    <t>Zemní plyn [Kč bez DPH]</t>
  </si>
  <si>
    <t>Vodné [Kč bez DPH]</t>
  </si>
  <si>
    <t>Stočné [Kč bez DPH]</t>
  </si>
  <si>
    <t>Ostatní provozní náklady [Kč bez DPH]</t>
  </si>
  <si>
    <t>A - Výchozí referenční spotřeba energie v technických jednotkách a náklady na spotřebu energie v Kč bez DPH po dobu trvání kontraktu</t>
  </si>
  <si>
    <t>Ref. rok</t>
  </si>
  <si>
    <t>Doba trvání kontraktu EPC</t>
  </si>
  <si>
    <t>OSTATNÍ PROVOZNÍ NÁKLADY</t>
  </si>
  <si>
    <t>ÚČASTNÍK VYPLNÍ ŽLUTÉ BUŇKY</t>
  </si>
  <si>
    <t>B - Garantovaná úspora energie v technických jednotkách a garantovaná úspora nákladů v Kč bez DPH po dobu trvání kontraktu</t>
  </si>
  <si>
    <t>Kč bez DPH/MWh</t>
  </si>
  <si>
    <t>Kč s DPH/MWh</t>
  </si>
  <si>
    <t>Kč bez DPH/GJ</t>
  </si>
  <si>
    <t>Kč s DPH/GJ</t>
  </si>
  <si>
    <t>ÚČASTNÍK VYPLNÍ POUZE ŽLUTÉ BUŇKY!!!</t>
  </si>
  <si>
    <t>D - Neprovozní náklady na opatření hrazené klientem v jednotlivých letech kontraktu (splátky)</t>
  </si>
  <si>
    <t>E – Ostatní náklady na dosažení úspor: finanční, služby atd.</t>
  </si>
  <si>
    <t>D = 34 + 35</t>
  </si>
  <si>
    <t>financování zakázky (úvěr)</t>
  </si>
  <si>
    <t>Dotace [Kč bez DPH]</t>
  </si>
  <si>
    <t>Vlastní finance klienta [Kč bez DPH]</t>
  </si>
  <si>
    <t>Rozdělit v případě, že by se nultá splátka, tedy dotace a vlastní finance klienta, rozdělila a neplatila ihned v prvním roce</t>
  </si>
  <si>
    <t>Dosažené úspory energie [MWh]</t>
  </si>
  <si>
    <t>G - Diskontovaný součet</t>
  </si>
  <si>
    <t>F - Roční náklady celkem</t>
  </si>
  <si>
    <t>F = C + D + E</t>
  </si>
  <si>
    <t>G = F / roční diskont</t>
  </si>
  <si>
    <t>VODA - vodné</t>
  </si>
  <si>
    <t>VODA - stočné</t>
  </si>
  <si>
    <r>
      <t>Kč bez DPH/m</t>
    </r>
    <r>
      <rPr>
        <vertAlign val="superscript"/>
        <sz val="11"/>
        <color indexed="8"/>
        <rFont val="Calibri"/>
        <family val="2"/>
        <charset val="238"/>
        <scheme val="minor"/>
      </rPr>
      <t>3</t>
    </r>
  </si>
  <si>
    <r>
      <t>Kč s DPH/m</t>
    </r>
    <r>
      <rPr>
        <vertAlign val="superscript"/>
        <sz val="11"/>
        <color indexed="8"/>
        <rFont val="Calibri"/>
        <family val="2"/>
        <charset val="238"/>
        <scheme val="minor"/>
      </rPr>
      <t>3</t>
    </r>
  </si>
  <si>
    <t>ostatní služby (tj. energ. management)</t>
  </si>
  <si>
    <t>E = 36 + 37</t>
  </si>
  <si>
    <t>Celková jednotková cena z faktur (informativní)</t>
  </si>
  <si>
    <t>Ref. cena</t>
  </si>
  <si>
    <t>Referenční rok</t>
  </si>
  <si>
    <t>UK Centrum Krystal</t>
  </si>
  <si>
    <t>Hotel</t>
  </si>
  <si>
    <t>V případě že bude referenční cena stejná jako průměrná tak tuto tabulku smazat!!!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</si>
</sst>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_ ;[Red]\-#,##0.0\ "/>
    <numFmt numFmtId="166" formatCode="#,##0.0"/>
  </numFmts>
  <fonts count="2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8"/>
      <color theme="3"/>
      <name val="Cambria"/>
      <family val="2"/>
      <charset val="238"/>
      <scheme val="major"/>
    </font>
    <font>
      <b/>
      <sz val="11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vertAlign val="superscript"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45"/>
      </patternFill>
    </fill>
    <fill>
      <patternFill patternType="solid">
        <fgColor theme="2"/>
        <bgColor indexed="2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/>
  </cellStyleXfs>
  <cellXfs count="270">
    <xf numFmtId="0" fontId="0" fillId="0" borderId="0" xfId="0"/>
    <xf numFmtId="0" fontId="8" fillId="2" borderId="1" xfId="0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166" fontId="10" fillId="4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9" fontId="10" fillId="2" borderId="1" xfId="0" applyNumberFormat="1" applyFont="1" applyFill="1" applyBorder="1" applyAlignment="1" applyProtection="1">
      <alignment vertical="center"/>
    </xf>
    <xf numFmtId="0" fontId="10" fillId="5" borderId="0" xfId="0" applyFont="1" applyFill="1" applyAlignment="1" applyProtection="1">
      <alignment vertical="center"/>
      <protection locked="0"/>
    </xf>
    <xf numFmtId="0" fontId="12" fillId="5" borderId="1" xfId="0" applyFont="1" applyFill="1" applyBorder="1" applyAlignment="1" applyProtection="1">
      <alignment vertical="center"/>
      <protection locked="0"/>
    </xf>
    <xf numFmtId="0" fontId="10" fillId="4" borderId="1" xfId="0" applyFont="1" applyFill="1" applyBorder="1" applyAlignment="1" applyProtection="1">
      <alignment vertical="center"/>
      <protection locked="0"/>
    </xf>
    <xf numFmtId="165" fontId="10" fillId="5" borderId="1" xfId="0" applyNumberFormat="1" applyFont="1" applyFill="1" applyBorder="1" applyAlignment="1" applyProtection="1">
      <alignment vertical="center"/>
    </xf>
    <xf numFmtId="165" fontId="10" fillId="4" borderId="1" xfId="0" applyNumberFormat="1" applyFont="1" applyFill="1" applyBorder="1" applyAlignment="1" applyProtection="1">
      <alignment vertical="center"/>
      <protection locked="0"/>
    </xf>
    <xf numFmtId="165" fontId="10" fillId="0" borderId="1" xfId="0" applyNumberFormat="1" applyFont="1" applyFill="1" applyBorder="1" applyAlignment="1" applyProtection="1">
      <alignment vertical="center"/>
    </xf>
    <xf numFmtId="4" fontId="10" fillId="0" borderId="1" xfId="0" applyNumberFormat="1" applyFont="1" applyFill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165" fontId="10" fillId="0" borderId="1" xfId="0" applyNumberFormat="1" applyFont="1" applyFill="1" applyBorder="1" applyAlignment="1" applyProtection="1">
      <alignment vertical="center"/>
      <protection locked="0"/>
    </xf>
    <xf numFmtId="165" fontId="10" fillId="0" borderId="1" xfId="0" applyNumberFormat="1" applyFont="1" applyBorder="1" applyAlignment="1" applyProtection="1">
      <alignment vertical="center"/>
      <protection locked="0"/>
    </xf>
    <xf numFmtId="0" fontId="10" fillId="4" borderId="1" xfId="0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center" vertical="center"/>
    </xf>
    <xf numFmtId="165" fontId="8" fillId="2" borderId="1" xfId="0" applyNumberFormat="1" applyFont="1" applyFill="1" applyBorder="1" applyAlignment="1" applyProtection="1">
      <alignment vertical="center"/>
    </xf>
    <xf numFmtId="4" fontId="8" fillId="2" borderId="1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/>
    <xf numFmtId="0" fontId="17" fillId="0" borderId="1" xfId="6" applyFont="1" applyBorder="1" applyAlignment="1">
      <alignment horizontal="center"/>
    </xf>
    <xf numFmtId="0" fontId="17" fillId="0" borderId="17" xfId="6" applyFont="1" applyBorder="1" applyAlignment="1">
      <alignment horizontal="center"/>
    </xf>
    <xf numFmtId="0" fontId="17" fillId="0" borderId="18" xfId="6" applyFont="1" applyBorder="1" applyAlignment="1">
      <alignment horizontal="center"/>
    </xf>
    <xf numFmtId="3" fontId="17" fillId="0" borderId="18" xfId="6" applyNumberFormat="1" applyFont="1" applyBorder="1"/>
    <xf numFmtId="3" fontId="12" fillId="0" borderId="19" xfId="6" applyNumberFormat="1" applyFont="1" applyFill="1" applyBorder="1" applyAlignment="1">
      <alignment horizontal="right"/>
    </xf>
    <xf numFmtId="3" fontId="12" fillId="0" borderId="20" xfId="6" applyNumberFormat="1" applyFont="1" applyFill="1" applyBorder="1" applyAlignment="1">
      <alignment horizontal="right"/>
    </xf>
    <xf numFmtId="3" fontId="12" fillId="0" borderId="21" xfId="6" applyNumberFormat="1" applyFont="1" applyFill="1" applyBorder="1" applyAlignment="1">
      <alignment horizontal="right"/>
    </xf>
    <xf numFmtId="0" fontId="20" fillId="0" borderId="17" xfId="6" applyFont="1" applyBorder="1" applyAlignment="1">
      <alignment horizontal="center"/>
    </xf>
    <xf numFmtId="0" fontId="20" fillId="0" borderId="0" xfId="0" applyFont="1" applyBorder="1"/>
    <xf numFmtId="9" fontId="20" fillId="0" borderId="18" xfId="6" applyNumberFormat="1" applyFont="1" applyBorder="1" applyAlignment="1">
      <alignment horizontal="center"/>
    </xf>
    <xf numFmtId="9" fontId="20" fillId="0" borderId="17" xfId="6" applyNumberFormat="1" applyFont="1" applyBorder="1" applyAlignment="1">
      <alignment horizontal="center"/>
    </xf>
    <xf numFmtId="9" fontId="20" fillId="0" borderId="1" xfId="6" applyNumberFormat="1" applyFont="1" applyBorder="1" applyAlignment="1">
      <alignment horizontal="center"/>
    </xf>
    <xf numFmtId="0" fontId="20" fillId="0" borderId="1" xfId="6" applyFont="1" applyBorder="1" applyAlignment="1">
      <alignment horizontal="center"/>
    </xf>
    <xf numFmtId="0" fontId="10" fillId="0" borderId="14" xfId="0" applyFont="1" applyBorder="1" applyAlignment="1" applyProtection="1">
      <alignment vertical="center"/>
    </xf>
    <xf numFmtId="0" fontId="10" fillId="0" borderId="17" xfId="0" applyFont="1" applyBorder="1" applyAlignment="1" applyProtection="1">
      <alignment vertical="center"/>
    </xf>
    <xf numFmtId="0" fontId="10" fillId="5" borderId="0" xfId="0" applyFont="1" applyFill="1" applyAlignment="1" applyProtection="1">
      <alignment vertical="center"/>
    </xf>
    <xf numFmtId="0" fontId="12" fillId="5" borderId="0" xfId="0" quotePrefix="1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/>
    </xf>
    <xf numFmtId="3" fontId="10" fillId="0" borderId="1" xfId="0" applyNumberFormat="1" applyFont="1" applyFill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/>
    </xf>
    <xf numFmtId="3" fontId="10" fillId="0" borderId="2" xfId="0" applyNumberFormat="1" applyFont="1" applyFill="1" applyBorder="1" applyAlignment="1" applyProtection="1">
      <alignment vertical="center"/>
    </xf>
    <xf numFmtId="0" fontId="10" fillId="0" borderId="15" xfId="0" applyFont="1" applyBorder="1" applyAlignment="1" applyProtection="1">
      <alignment horizontal="center" vertical="center"/>
    </xf>
    <xf numFmtId="3" fontId="10" fillId="0" borderId="15" xfId="0" applyNumberFormat="1" applyFont="1" applyFill="1" applyBorder="1" applyAlignment="1" applyProtection="1">
      <alignment vertical="center"/>
    </xf>
    <xf numFmtId="3" fontId="10" fillId="0" borderId="16" xfId="0" applyNumberFormat="1" applyFont="1" applyFill="1" applyBorder="1" applyAlignment="1" applyProtection="1">
      <alignment vertical="center"/>
    </xf>
    <xf numFmtId="3" fontId="10" fillId="0" borderId="18" xfId="0" applyNumberFormat="1" applyFont="1" applyFill="1" applyBorder="1" applyAlignment="1" applyProtection="1">
      <alignment vertical="center"/>
    </xf>
    <xf numFmtId="3" fontId="13" fillId="0" borderId="1" xfId="0" applyNumberFormat="1" applyFont="1" applyFill="1" applyBorder="1" applyAlignment="1" applyProtection="1">
      <alignment horizontal="center" vertical="center"/>
    </xf>
    <xf numFmtId="3" fontId="10" fillId="4" borderId="1" xfId="0" applyNumberFormat="1" applyFont="1" applyFill="1" applyBorder="1" applyAlignment="1" applyProtection="1">
      <alignment vertical="center"/>
      <protection locked="0"/>
    </xf>
    <xf numFmtId="0" fontId="21" fillId="5" borderId="0" xfId="0" applyFont="1" applyFill="1" applyAlignment="1" applyProtection="1">
      <alignment vertical="center"/>
    </xf>
    <xf numFmtId="0" fontId="22" fillId="5" borderId="0" xfId="0" applyFont="1" applyFill="1" applyAlignment="1" applyProtection="1">
      <alignment vertical="center"/>
    </xf>
    <xf numFmtId="0" fontId="10" fillId="5" borderId="0" xfId="0" applyFont="1" applyFill="1" applyBorder="1" applyAlignment="1" applyProtection="1">
      <alignment vertical="center"/>
    </xf>
    <xf numFmtId="0" fontId="10" fillId="5" borderId="1" xfId="0" applyFont="1" applyFill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horizontal="center" vertical="center"/>
    </xf>
    <xf numFmtId="3" fontId="10" fillId="0" borderId="20" xfId="0" applyNumberFormat="1" applyFont="1" applyFill="1" applyBorder="1" applyAlignment="1" applyProtection="1">
      <alignment vertical="center"/>
    </xf>
    <xf numFmtId="3" fontId="10" fillId="0" borderId="21" xfId="0" applyNumberFormat="1" applyFont="1" applyFill="1" applyBorder="1" applyAlignment="1" applyProtection="1">
      <alignment vertical="center"/>
    </xf>
    <xf numFmtId="0" fontId="10" fillId="5" borderId="0" xfId="0" applyFont="1" applyFill="1"/>
    <xf numFmtId="0" fontId="19" fillId="0" borderId="29" xfId="6" applyFont="1" applyBorder="1" applyAlignment="1">
      <alignment horizontal="center" vertical="center"/>
    </xf>
    <xf numFmtId="0" fontId="10" fillId="0" borderId="30" xfId="6" applyFont="1" applyBorder="1" applyAlignment="1">
      <alignment horizontal="left"/>
    </xf>
    <xf numFmtId="0" fontId="12" fillId="0" borderId="31" xfId="6" applyFont="1" applyFill="1" applyBorder="1" applyAlignment="1">
      <alignment horizontal="left"/>
    </xf>
    <xf numFmtId="0" fontId="17" fillId="0" borderId="11" xfId="6" applyFont="1" applyBorder="1" applyAlignment="1">
      <alignment horizontal="center"/>
    </xf>
    <xf numFmtId="0" fontId="12" fillId="0" borderId="8" xfId="0" applyFont="1" applyFill="1" applyBorder="1" applyAlignment="1" applyProtection="1">
      <alignment vertical="center"/>
    </xf>
    <xf numFmtId="0" fontId="12" fillId="11" borderId="3" xfId="0" applyFont="1" applyFill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3" fontId="10" fillId="0" borderId="13" xfId="0" applyNumberFormat="1" applyFont="1" applyFill="1" applyBorder="1" applyAlignment="1" applyProtection="1">
      <alignment vertical="center"/>
    </xf>
    <xf numFmtId="3" fontId="10" fillId="4" borderId="18" xfId="0" applyNumberFormat="1" applyFont="1" applyFill="1" applyBorder="1" applyAlignment="1" applyProtection="1">
      <alignment vertical="center"/>
      <protection locked="0"/>
    </xf>
    <xf numFmtId="3" fontId="10" fillId="4" borderId="20" xfId="0" applyNumberFormat="1" applyFont="1" applyFill="1" applyBorder="1" applyAlignment="1" applyProtection="1">
      <alignment vertical="center"/>
      <protection locked="0"/>
    </xf>
    <xf numFmtId="3" fontId="10" fillId="4" borderId="21" xfId="0" applyNumberFormat="1" applyFont="1" applyFill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</xf>
    <xf numFmtId="0" fontId="10" fillId="0" borderId="36" xfId="0" applyFont="1" applyBorder="1" applyAlignment="1" applyProtection="1">
      <alignment vertical="center"/>
    </xf>
    <xf numFmtId="3" fontId="10" fillId="0" borderId="37" xfId="0" applyNumberFormat="1" applyFont="1" applyFill="1" applyBorder="1" applyAlignment="1" applyProtection="1">
      <alignment vertical="center"/>
    </xf>
    <xf numFmtId="3" fontId="10" fillId="4" borderId="13" xfId="0" applyNumberFormat="1" applyFont="1" applyFill="1" applyBorder="1" applyAlignment="1" applyProtection="1">
      <alignment vertical="center"/>
      <protection locked="0"/>
    </xf>
    <xf numFmtId="3" fontId="10" fillId="4" borderId="37" xfId="0" applyNumberFormat="1" applyFont="1" applyFill="1" applyBorder="1" applyAlignment="1" applyProtection="1">
      <alignment vertical="center"/>
      <protection locked="0"/>
    </xf>
    <xf numFmtId="3" fontId="10" fillId="0" borderId="13" xfId="0" applyNumberFormat="1" applyFont="1" applyFill="1" applyBorder="1" applyAlignment="1" applyProtection="1">
      <alignment horizontal="right" vertical="center"/>
    </xf>
    <xf numFmtId="3" fontId="10" fillId="0" borderId="1" xfId="0" applyNumberFormat="1" applyFont="1" applyFill="1" applyBorder="1" applyAlignment="1" applyProtection="1">
      <alignment horizontal="right" vertical="center"/>
    </xf>
    <xf numFmtId="3" fontId="10" fillId="0" borderId="15" xfId="0" applyNumberFormat="1" applyFont="1" applyFill="1" applyBorder="1" applyAlignment="1" applyProtection="1">
      <alignment horizontal="right" vertical="center"/>
    </xf>
    <xf numFmtId="0" fontId="10" fillId="0" borderId="26" xfId="0" applyFont="1" applyBorder="1" applyAlignment="1" applyProtection="1">
      <alignment vertical="center"/>
    </xf>
    <xf numFmtId="3" fontId="10" fillId="0" borderId="2" xfId="0" applyNumberFormat="1" applyFont="1" applyFill="1" applyBorder="1" applyAlignment="1" applyProtection="1">
      <alignment horizontal="right" vertical="center"/>
    </xf>
    <xf numFmtId="3" fontId="10" fillId="0" borderId="27" xfId="0" applyNumberFormat="1" applyFont="1" applyFill="1" applyBorder="1" applyAlignment="1" applyProtection="1">
      <alignment vertical="center"/>
    </xf>
    <xf numFmtId="3" fontId="13" fillId="0" borderId="20" xfId="0" applyNumberFormat="1" applyFont="1" applyFill="1" applyBorder="1" applyAlignment="1" applyProtection="1">
      <alignment horizontal="center" vertical="center"/>
    </xf>
    <xf numFmtId="3" fontId="13" fillId="0" borderId="15" xfId="0" applyNumberFormat="1" applyFont="1" applyFill="1" applyBorder="1" applyAlignment="1" applyProtection="1">
      <alignment horizontal="center" vertical="center"/>
    </xf>
    <xf numFmtId="3" fontId="10" fillId="4" borderId="2" xfId="0" applyNumberFormat="1" applyFont="1" applyFill="1" applyBorder="1" applyAlignment="1" applyProtection="1">
      <alignment vertical="center"/>
      <protection locked="0"/>
    </xf>
    <xf numFmtId="3" fontId="10" fillId="4" borderId="27" xfId="0" applyNumberFormat="1" applyFont="1" applyFill="1" applyBorder="1" applyAlignment="1" applyProtection="1">
      <alignment vertical="center"/>
      <protection locked="0"/>
    </xf>
    <xf numFmtId="0" fontId="6" fillId="12" borderId="33" xfId="0" applyFont="1" applyFill="1" applyBorder="1" applyAlignment="1" applyProtection="1">
      <alignment vertical="center"/>
    </xf>
    <xf numFmtId="0" fontId="6" fillId="12" borderId="39" xfId="0" applyFont="1" applyFill="1" applyBorder="1" applyAlignment="1" applyProtection="1">
      <alignment horizontal="center" vertical="center"/>
    </xf>
    <xf numFmtId="3" fontId="6" fillId="12" borderId="39" xfId="0" applyNumberFormat="1" applyFont="1" applyFill="1" applyBorder="1" applyAlignment="1" applyProtection="1">
      <alignment vertical="center"/>
    </xf>
    <xf numFmtId="3" fontId="6" fillId="12" borderId="34" xfId="0" applyNumberFormat="1" applyFont="1" applyFill="1" applyBorder="1" applyAlignment="1" applyProtection="1">
      <alignment vertical="center"/>
    </xf>
    <xf numFmtId="0" fontId="10" fillId="5" borderId="0" xfId="0" applyFont="1" applyFill="1" applyAlignment="1">
      <alignment vertical="center"/>
    </xf>
    <xf numFmtId="0" fontId="17" fillId="0" borderId="1" xfId="6" applyFont="1" applyBorder="1" applyAlignment="1">
      <alignment horizontal="center" vertical="center" wrapText="1"/>
    </xf>
    <xf numFmtId="0" fontId="17" fillId="0" borderId="18" xfId="6" applyFont="1" applyBorder="1" applyAlignment="1">
      <alignment horizontal="center" vertical="center" wrapText="1"/>
    </xf>
    <xf numFmtId="4" fontId="10" fillId="5" borderId="20" xfId="0" applyNumberFormat="1" applyFont="1" applyFill="1" applyBorder="1"/>
    <xf numFmtId="4" fontId="10" fillId="5" borderId="21" xfId="0" applyNumberFormat="1" applyFont="1" applyFill="1" applyBorder="1"/>
    <xf numFmtId="0" fontId="10" fillId="5" borderId="0" xfId="0" applyFont="1" applyFill="1" applyBorder="1" applyAlignment="1" applyProtection="1">
      <alignment horizontal="left" vertical="center" wrapText="1"/>
    </xf>
    <xf numFmtId="0" fontId="10" fillId="5" borderId="0" xfId="0" applyFont="1" applyFill="1" applyBorder="1" applyAlignment="1" applyProtection="1">
      <alignment horizontal="center" vertical="center"/>
    </xf>
    <xf numFmtId="0" fontId="10" fillId="5" borderId="0" xfId="0" quotePrefix="1" applyFont="1" applyFill="1" applyBorder="1" applyAlignment="1" applyProtection="1">
      <alignment horizontal="right" vertical="center"/>
    </xf>
    <xf numFmtId="0" fontId="12" fillId="5" borderId="0" xfId="0" quotePrefix="1" applyFont="1" applyFill="1" applyBorder="1" applyAlignment="1" applyProtection="1">
      <alignment vertical="center"/>
    </xf>
    <xf numFmtId="3" fontId="10" fillId="5" borderId="0" xfId="0" applyNumberFormat="1" applyFont="1" applyFill="1" applyAlignment="1" applyProtection="1">
      <alignment vertical="center"/>
    </xf>
    <xf numFmtId="3" fontId="12" fillId="13" borderId="3" xfId="0" applyNumberFormat="1" applyFont="1" applyFill="1" applyBorder="1" applyAlignment="1" applyProtection="1">
      <alignment vertical="center"/>
    </xf>
    <xf numFmtId="3" fontId="10" fillId="5" borderId="0" xfId="0" applyNumberFormat="1" applyFont="1" applyFill="1" applyBorder="1" applyAlignment="1" applyProtection="1">
      <alignment vertical="center"/>
    </xf>
    <xf numFmtId="1" fontId="10" fillId="0" borderId="13" xfId="0" applyNumberFormat="1" applyFont="1" applyFill="1" applyBorder="1" applyAlignment="1" applyProtection="1">
      <alignment vertical="center"/>
    </xf>
    <xf numFmtId="0" fontId="12" fillId="5" borderId="0" xfId="0" applyFont="1" applyFill="1" applyAlignment="1" applyProtection="1">
      <alignment horizontal="center" vertical="center"/>
    </xf>
    <xf numFmtId="0" fontId="12" fillId="5" borderId="0" xfId="0" applyFont="1" applyFill="1" applyBorder="1" applyAlignment="1" applyProtection="1">
      <alignment horizontal="center" vertical="center"/>
    </xf>
    <xf numFmtId="3" fontId="6" fillId="12" borderId="35" xfId="0" applyNumberFormat="1" applyFont="1" applyFill="1" applyBorder="1" applyAlignment="1" applyProtection="1">
      <alignment vertical="center"/>
    </xf>
    <xf numFmtId="0" fontId="6" fillId="12" borderId="40" xfId="0" applyFont="1" applyFill="1" applyBorder="1" applyAlignment="1" applyProtection="1">
      <alignment vertical="center"/>
    </xf>
    <xf numFmtId="0" fontId="6" fillId="12" borderId="35" xfId="0" applyFont="1" applyFill="1" applyBorder="1" applyAlignment="1" applyProtection="1">
      <alignment horizontal="center" vertical="center"/>
    </xf>
    <xf numFmtId="3" fontId="6" fillId="12" borderId="45" xfId="0" applyNumberFormat="1" applyFont="1" applyFill="1" applyBorder="1" applyAlignment="1" applyProtection="1">
      <alignment vertical="center"/>
    </xf>
    <xf numFmtId="0" fontId="10" fillId="5" borderId="14" xfId="0" applyFont="1" applyFill="1" applyBorder="1" applyAlignment="1" applyProtection="1">
      <alignment horizontal="left" vertical="center"/>
    </xf>
    <xf numFmtId="0" fontId="10" fillId="5" borderId="15" xfId="0" applyFont="1" applyFill="1" applyBorder="1" applyAlignment="1" applyProtection="1">
      <alignment horizontal="left" vertical="center"/>
    </xf>
    <xf numFmtId="0" fontId="10" fillId="5" borderId="19" xfId="0" applyFont="1" applyFill="1" applyBorder="1" applyAlignment="1" applyProtection="1">
      <alignment horizontal="left" vertical="center"/>
    </xf>
    <xf numFmtId="0" fontId="10" fillId="5" borderId="20" xfId="0" applyFont="1" applyFill="1" applyBorder="1" applyAlignment="1" applyProtection="1">
      <alignment horizontal="left" vertical="center"/>
    </xf>
    <xf numFmtId="3" fontId="10" fillId="5" borderId="15" xfId="0" applyNumberFormat="1" applyFont="1" applyFill="1" applyBorder="1" applyAlignment="1" applyProtection="1">
      <alignment horizontal="right" vertical="center"/>
    </xf>
    <xf numFmtId="3" fontId="10" fillId="5" borderId="16" xfId="0" applyNumberFormat="1" applyFont="1" applyFill="1" applyBorder="1" applyAlignment="1" applyProtection="1">
      <alignment horizontal="right" vertical="center"/>
    </xf>
    <xf numFmtId="0" fontId="10" fillId="5" borderId="1" xfId="0" applyFont="1" applyFill="1" applyBorder="1" applyAlignment="1" applyProtection="1">
      <alignment horizontal="left" vertical="center"/>
    </xf>
    <xf numFmtId="3" fontId="10" fillId="5" borderId="1" xfId="0" applyNumberFormat="1" applyFont="1" applyFill="1" applyBorder="1" applyAlignment="1" applyProtection="1">
      <alignment horizontal="right" vertical="center"/>
    </xf>
    <xf numFmtId="0" fontId="10" fillId="5" borderId="17" xfId="0" applyFont="1" applyFill="1" applyBorder="1" applyAlignment="1" applyProtection="1">
      <alignment horizontal="left" vertical="center"/>
    </xf>
    <xf numFmtId="3" fontId="10" fillId="5" borderId="18" xfId="0" applyNumberFormat="1" applyFont="1" applyFill="1" applyBorder="1" applyAlignment="1" applyProtection="1">
      <alignment horizontal="right" vertical="center"/>
    </xf>
    <xf numFmtId="9" fontId="10" fillId="5" borderId="20" xfId="1" applyFont="1" applyFill="1" applyBorder="1" applyAlignment="1" applyProtection="1">
      <alignment horizontal="right" vertical="center"/>
    </xf>
    <xf numFmtId="9" fontId="10" fillId="5" borderId="21" xfId="1" applyFont="1" applyFill="1" applyBorder="1" applyAlignment="1" applyProtection="1">
      <alignment horizontal="right" vertical="center"/>
    </xf>
    <xf numFmtId="3" fontId="13" fillId="0" borderId="15" xfId="0" applyNumberFormat="1" applyFont="1" applyFill="1" applyBorder="1" applyAlignment="1" applyProtection="1">
      <alignment vertical="center" wrapText="1"/>
    </xf>
    <xf numFmtId="3" fontId="13" fillId="0" borderId="20" xfId="0" applyNumberFormat="1" applyFont="1" applyFill="1" applyBorder="1" applyAlignment="1" applyProtection="1">
      <alignment vertical="center" wrapText="1"/>
    </xf>
    <xf numFmtId="0" fontId="6" fillId="12" borderId="48" xfId="0" applyFont="1" applyFill="1" applyBorder="1" applyAlignment="1" applyProtection="1">
      <alignment vertical="center"/>
    </xf>
    <xf numFmtId="3" fontId="24" fillId="0" borderId="2" xfId="0" applyNumberFormat="1" applyFont="1" applyFill="1" applyBorder="1" applyAlignment="1" applyProtection="1">
      <alignment horizontal="center" vertical="center" wrapText="1"/>
    </xf>
    <xf numFmtId="0" fontId="10" fillId="5" borderId="0" xfId="0" applyFont="1" applyFill="1" applyAlignment="1" applyProtection="1">
      <alignment vertical="center" wrapText="1"/>
    </xf>
    <xf numFmtId="165" fontId="10" fillId="5" borderId="0" xfId="0" applyNumberFormat="1" applyFont="1" applyFill="1" applyAlignment="1" applyProtection="1">
      <alignment vertical="center"/>
    </xf>
    <xf numFmtId="0" fontId="9" fillId="5" borderId="0" xfId="0" applyFont="1" applyFill="1" applyAlignment="1" applyProtection="1">
      <alignment horizontal="left" vertical="center"/>
    </xf>
    <xf numFmtId="0" fontId="6" fillId="5" borderId="0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vertical="center"/>
    </xf>
    <xf numFmtId="3" fontId="6" fillId="5" borderId="0" xfId="0" applyNumberFormat="1" applyFont="1" applyFill="1" applyBorder="1" applyAlignment="1" applyProtection="1">
      <alignment vertical="center"/>
    </xf>
    <xf numFmtId="3" fontId="12" fillId="5" borderId="0" xfId="0" applyNumberFormat="1" applyFont="1" applyFill="1" applyBorder="1" applyAlignment="1" applyProtection="1">
      <alignment vertical="center"/>
    </xf>
    <xf numFmtId="0" fontId="10" fillId="5" borderId="0" xfId="0" applyFont="1" applyFill="1" applyBorder="1" applyProtection="1"/>
    <xf numFmtId="9" fontId="6" fillId="5" borderId="0" xfId="0" applyNumberFormat="1" applyFont="1" applyFill="1" applyBorder="1" applyAlignment="1" applyProtection="1">
      <alignment horizontal="center"/>
    </xf>
    <xf numFmtId="164" fontId="10" fillId="5" borderId="0" xfId="0" applyNumberFormat="1" applyFont="1" applyFill="1" applyBorder="1" applyProtection="1"/>
    <xf numFmtId="0" fontId="10" fillId="0" borderId="50" xfId="0" applyFont="1" applyBorder="1" applyProtection="1"/>
    <xf numFmtId="164" fontId="10" fillId="0" borderId="20" xfId="0" applyNumberFormat="1" applyFont="1" applyBorder="1" applyProtection="1"/>
    <xf numFmtId="164" fontId="10" fillId="0" borderId="21" xfId="0" applyNumberFormat="1" applyFont="1" applyBorder="1" applyProtection="1"/>
    <xf numFmtId="3" fontId="17" fillId="0" borderId="11" xfId="6" applyNumberFormat="1" applyFont="1" applyBorder="1"/>
    <xf numFmtId="0" fontId="17" fillId="0" borderId="12" xfId="6" applyFont="1" applyBorder="1" applyAlignment="1">
      <alignment horizontal="center"/>
    </xf>
    <xf numFmtId="0" fontId="20" fillId="0" borderId="12" xfId="6" applyFont="1" applyBorder="1" applyAlignment="1">
      <alignment horizontal="center"/>
    </xf>
    <xf numFmtId="3" fontId="17" fillId="0" borderId="12" xfId="6" applyNumberFormat="1" applyFont="1" applyBorder="1"/>
    <xf numFmtId="3" fontId="12" fillId="0" borderId="50" xfId="6" applyNumberFormat="1" applyFont="1" applyFill="1" applyBorder="1" applyAlignment="1">
      <alignment horizontal="right"/>
    </xf>
    <xf numFmtId="0" fontId="17" fillId="0" borderId="11" xfId="6" applyFont="1" applyBorder="1" applyAlignment="1">
      <alignment horizontal="center" vertical="center" wrapText="1"/>
    </xf>
    <xf numFmtId="0" fontId="12" fillId="0" borderId="49" xfId="0" applyFont="1" applyBorder="1" applyProtection="1"/>
    <xf numFmtId="0" fontId="12" fillId="0" borderId="13" xfId="0" applyFont="1" applyBorder="1" applyAlignment="1" applyProtection="1">
      <alignment horizontal="center"/>
    </xf>
    <xf numFmtId="3" fontId="12" fillId="0" borderId="13" xfId="0" applyNumberFormat="1" applyFont="1" applyFill="1" applyBorder="1" applyProtection="1"/>
    <xf numFmtId="3" fontId="12" fillId="0" borderId="13" xfId="0" applyNumberFormat="1" applyFont="1" applyBorder="1" applyProtection="1"/>
    <xf numFmtId="3" fontId="12" fillId="0" borderId="37" xfId="0" applyNumberFormat="1" applyFont="1" applyBorder="1" applyProtection="1"/>
    <xf numFmtId="10" fontId="13" fillId="11" borderId="20" xfId="1" applyNumberFormat="1" applyFont="1" applyFill="1" applyBorder="1" applyAlignment="1" applyProtection="1">
      <alignment horizontal="center"/>
    </xf>
    <xf numFmtId="0" fontId="26" fillId="5" borderId="0" xfId="0" applyFont="1" applyFill="1" applyAlignment="1" applyProtection="1">
      <alignment horizontal="left" vertical="center"/>
    </xf>
    <xf numFmtId="0" fontId="23" fillId="5" borderId="0" xfId="0" applyFont="1" applyFill="1" applyBorder="1" applyAlignment="1">
      <alignment horizontal="center" vertical="center" textRotation="90" shrinkToFit="1"/>
    </xf>
    <xf numFmtId="0" fontId="12" fillId="5" borderId="0" xfId="6" applyFont="1" applyFill="1" applyBorder="1" applyAlignment="1">
      <alignment horizontal="left"/>
    </xf>
    <xf numFmtId="3" fontId="12" fillId="5" borderId="0" xfId="6" applyNumberFormat="1" applyFont="1" applyFill="1" applyBorder="1" applyAlignment="1">
      <alignment horizontal="right"/>
    </xf>
    <xf numFmtId="0" fontId="23" fillId="5" borderId="0" xfId="0" applyFont="1" applyFill="1" applyBorder="1" applyAlignment="1">
      <alignment horizontal="center" vertical="center" textRotation="90" wrapText="1" shrinkToFit="1"/>
    </xf>
    <xf numFmtId="3" fontId="17" fillId="0" borderId="17" xfId="6" applyNumberFormat="1" applyFont="1" applyFill="1" applyBorder="1"/>
    <xf numFmtId="3" fontId="17" fillId="0" borderId="1" xfId="6" applyNumberFormat="1" applyFont="1" applyFill="1" applyBorder="1"/>
    <xf numFmtId="165" fontId="10" fillId="5" borderId="1" xfId="0" applyNumberFormat="1" applyFont="1" applyFill="1" applyBorder="1" applyAlignment="1" applyProtection="1">
      <alignment vertical="center"/>
      <protection locked="0"/>
    </xf>
    <xf numFmtId="0" fontId="10" fillId="5" borderId="0" xfId="0" applyFont="1" applyFill="1" applyAlignment="1" applyProtection="1">
      <alignment horizontal="center" vertical="center"/>
    </xf>
    <xf numFmtId="4" fontId="10" fillId="5" borderId="20" xfId="0" applyNumberFormat="1" applyFont="1" applyFill="1" applyBorder="1" applyAlignment="1">
      <alignment horizontal="right"/>
    </xf>
    <xf numFmtId="3" fontId="10" fillId="16" borderId="15" xfId="0" applyNumberFormat="1" applyFont="1" applyFill="1" applyBorder="1" applyAlignment="1" applyProtection="1">
      <alignment vertical="center"/>
      <protection locked="0"/>
    </xf>
    <xf numFmtId="3" fontId="10" fillId="16" borderId="20" xfId="0" applyNumberFormat="1" applyFont="1" applyFill="1" applyBorder="1" applyAlignment="1" applyProtection="1">
      <alignment vertical="center"/>
      <protection locked="0"/>
    </xf>
    <xf numFmtId="0" fontId="10" fillId="0" borderId="17" xfId="0" applyFont="1" applyFill="1" applyBorder="1" applyAlignment="1">
      <alignment horizontal="center" vertical="center"/>
    </xf>
    <xf numFmtId="0" fontId="17" fillId="0" borderId="1" xfId="6" applyFont="1" applyFill="1" applyBorder="1" applyAlignment="1">
      <alignment horizontal="center" vertical="center" wrapText="1"/>
    </xf>
    <xf numFmtId="0" fontId="17" fillId="0" borderId="18" xfId="6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3" fontId="10" fillId="0" borderId="17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10" fillId="0" borderId="18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0" fontId="17" fillId="0" borderId="11" xfId="6" applyFont="1" applyFill="1" applyBorder="1" applyAlignment="1">
      <alignment horizontal="center" vertical="center" wrapText="1"/>
    </xf>
    <xf numFmtId="3" fontId="10" fillId="0" borderId="11" xfId="0" applyNumberFormat="1" applyFont="1" applyFill="1" applyBorder="1" applyAlignment="1">
      <alignment horizontal="center" vertical="center"/>
    </xf>
    <xf numFmtId="0" fontId="13" fillId="5" borderId="0" xfId="6" applyFont="1" applyFill="1" applyBorder="1" applyAlignment="1">
      <alignment horizontal="left"/>
    </xf>
    <xf numFmtId="3" fontId="12" fillId="0" borderId="19" xfId="0" applyNumberFormat="1" applyFont="1" applyFill="1" applyBorder="1" applyAlignment="1">
      <alignment horizontal="center" vertical="center"/>
    </xf>
    <xf numFmtId="3" fontId="12" fillId="0" borderId="20" xfId="0" applyNumberFormat="1" applyFont="1" applyFill="1" applyBorder="1" applyAlignment="1">
      <alignment horizontal="center" vertical="center"/>
    </xf>
    <xf numFmtId="3" fontId="12" fillId="0" borderId="21" xfId="0" applyNumberFormat="1" applyFont="1" applyFill="1" applyBorder="1" applyAlignment="1">
      <alignment horizontal="center" vertical="center"/>
    </xf>
    <xf numFmtId="3" fontId="12" fillId="0" borderId="50" xfId="0" applyNumberFormat="1" applyFont="1" applyFill="1" applyBorder="1" applyAlignment="1">
      <alignment horizontal="center" vertical="center"/>
    </xf>
    <xf numFmtId="3" fontId="12" fillId="0" borderId="51" xfId="0" applyNumberFormat="1" applyFont="1" applyFill="1" applyBorder="1" applyAlignment="1">
      <alignment horizontal="center" vertical="center"/>
    </xf>
    <xf numFmtId="9" fontId="20" fillId="0" borderId="11" xfId="6" applyNumberFormat="1" applyFont="1" applyBorder="1" applyAlignment="1">
      <alignment horizontal="center"/>
    </xf>
    <xf numFmtId="3" fontId="12" fillId="0" borderId="51" xfId="6" applyNumberFormat="1" applyFont="1" applyFill="1" applyBorder="1" applyAlignment="1">
      <alignment horizontal="right"/>
    </xf>
    <xf numFmtId="0" fontId="3" fillId="2" borderId="1" xfId="2" applyFont="1" applyFill="1" applyBorder="1" applyAlignment="1" applyProtection="1">
      <alignment horizontal="center" vertical="center" wrapText="1"/>
    </xf>
    <xf numFmtId="0" fontId="11" fillId="2" borderId="1" xfId="5" applyFont="1" applyFill="1" applyBorder="1" applyAlignment="1" applyProtection="1">
      <alignment horizontal="center" vertical="center" wrapText="1"/>
    </xf>
    <xf numFmtId="49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</xf>
    <xf numFmtId="0" fontId="3" fillId="2" borderId="10" xfId="2" applyFont="1" applyFill="1" applyBorder="1" applyAlignment="1" applyProtection="1">
      <alignment horizontal="center" vertical="center" wrapText="1"/>
    </xf>
    <xf numFmtId="0" fontId="3" fillId="2" borderId="13" xfId="2" applyFont="1" applyFill="1" applyBorder="1" applyAlignment="1" applyProtection="1">
      <alignment horizontal="center" vertical="center" wrapText="1"/>
    </xf>
    <xf numFmtId="0" fontId="11" fillId="2" borderId="2" xfId="2" applyFont="1" applyFill="1" applyBorder="1" applyAlignment="1" applyProtection="1">
      <alignment horizontal="center" vertical="center" wrapText="1"/>
    </xf>
    <xf numFmtId="0" fontId="11" fillId="2" borderId="10" xfId="2" applyFont="1" applyFill="1" applyBorder="1" applyAlignment="1" applyProtection="1">
      <alignment horizontal="center" vertical="center" wrapText="1"/>
    </xf>
    <xf numFmtId="0" fontId="11" fillId="2" borderId="13" xfId="2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/>
    </xf>
    <xf numFmtId="0" fontId="9" fillId="5" borderId="0" xfId="0" applyFont="1" applyFill="1" applyAlignment="1" applyProtection="1">
      <alignment horizontal="left" vertical="center"/>
    </xf>
    <xf numFmtId="165" fontId="8" fillId="5" borderId="1" xfId="0" applyNumberFormat="1" applyFont="1" applyFill="1" applyBorder="1" applyAlignment="1" applyProtection="1">
      <alignment horizontal="center" vertical="center"/>
    </xf>
    <xf numFmtId="0" fontId="3" fillId="2" borderId="1" xfId="2" applyFont="1" applyFill="1" applyBorder="1" applyAlignment="1" applyProtection="1">
      <alignment horizontal="left" vertical="center" wrapText="1"/>
    </xf>
    <xf numFmtId="0" fontId="11" fillId="2" borderId="1" xfId="2" applyFont="1" applyFill="1" applyBorder="1" applyAlignment="1" applyProtection="1">
      <alignment horizontal="center" vertical="center" wrapText="1"/>
    </xf>
    <xf numFmtId="0" fontId="11" fillId="2" borderId="1" xfId="5" applyFont="1" applyFill="1" applyBorder="1" applyAlignment="1" applyProtection="1">
      <alignment horizontal="center" vertical="center"/>
    </xf>
    <xf numFmtId="0" fontId="12" fillId="8" borderId="14" xfId="6" applyFont="1" applyFill="1" applyBorder="1" applyAlignment="1">
      <alignment horizontal="center" vertical="center"/>
    </xf>
    <xf numFmtId="0" fontId="12" fillId="8" borderId="15" xfId="6" applyFont="1" applyFill="1" applyBorder="1" applyAlignment="1">
      <alignment horizontal="center" vertical="center"/>
    </xf>
    <xf numFmtId="0" fontId="12" fillId="8" borderId="16" xfId="6" applyFont="1" applyFill="1" applyBorder="1" applyAlignment="1">
      <alignment horizontal="center" vertical="center"/>
    </xf>
    <xf numFmtId="0" fontId="12" fillId="5" borderId="54" xfId="0" applyFont="1" applyFill="1" applyBorder="1" applyAlignment="1">
      <alignment horizontal="center" vertical="center" wrapText="1"/>
    </xf>
    <xf numFmtId="0" fontId="12" fillId="5" borderId="55" xfId="0" applyFont="1" applyFill="1" applyBorder="1" applyAlignment="1">
      <alignment horizontal="center" vertical="center" wrapText="1"/>
    </xf>
    <xf numFmtId="0" fontId="10" fillId="15" borderId="56" xfId="0" applyFont="1" applyFill="1" applyBorder="1" applyAlignment="1">
      <alignment horizontal="left" vertical="center" wrapText="1"/>
    </xf>
    <xf numFmtId="0" fontId="10" fillId="15" borderId="4" xfId="0" applyFont="1" applyFill="1" applyBorder="1" applyAlignment="1">
      <alignment horizontal="left" vertical="center" wrapText="1"/>
    </xf>
    <xf numFmtId="0" fontId="12" fillId="6" borderId="14" xfId="6" applyFont="1" applyFill="1" applyBorder="1" applyAlignment="1">
      <alignment horizontal="center" vertical="center"/>
    </xf>
    <xf numFmtId="0" fontId="12" fillId="6" borderId="15" xfId="6" applyFont="1" applyFill="1" applyBorder="1" applyAlignment="1">
      <alignment horizontal="center" vertical="center"/>
    </xf>
    <xf numFmtId="0" fontId="12" fillId="6" borderId="16" xfId="6" applyFont="1" applyFill="1" applyBorder="1" applyAlignment="1">
      <alignment horizontal="center" vertical="center"/>
    </xf>
    <xf numFmtId="0" fontId="7" fillId="9" borderId="53" xfId="6" applyFont="1" applyFill="1" applyBorder="1" applyAlignment="1">
      <alignment horizontal="center" vertical="center"/>
    </xf>
    <xf numFmtId="0" fontId="7" fillId="9" borderId="15" xfId="6" applyFont="1" applyFill="1" applyBorder="1" applyAlignment="1">
      <alignment horizontal="center" vertical="center"/>
    </xf>
    <xf numFmtId="0" fontId="7" fillId="9" borderId="52" xfId="6" applyFont="1" applyFill="1" applyBorder="1" applyAlignment="1">
      <alignment horizontal="center" vertical="center"/>
    </xf>
    <xf numFmtId="0" fontId="12" fillId="7" borderId="14" xfId="6" applyFont="1" applyFill="1" applyBorder="1" applyAlignment="1">
      <alignment horizontal="center" vertical="center"/>
    </xf>
    <xf numFmtId="0" fontId="12" fillId="7" borderId="15" xfId="6" applyFont="1" applyFill="1" applyBorder="1" applyAlignment="1">
      <alignment horizontal="center" vertical="center"/>
    </xf>
    <xf numFmtId="0" fontId="12" fillId="7" borderId="16" xfId="6" applyFont="1" applyFill="1" applyBorder="1" applyAlignment="1">
      <alignment horizontal="center" vertical="center"/>
    </xf>
    <xf numFmtId="0" fontId="12" fillId="8" borderId="53" xfId="6" applyFont="1" applyFill="1" applyBorder="1" applyAlignment="1">
      <alignment horizontal="center" vertical="center"/>
    </xf>
    <xf numFmtId="0" fontId="12" fillId="8" borderId="52" xfId="6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41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 wrapText="1"/>
    </xf>
    <xf numFmtId="0" fontId="23" fillId="14" borderId="5" xfId="0" applyFont="1" applyFill="1" applyBorder="1" applyAlignment="1">
      <alignment horizontal="center" vertical="center" textRotation="90" wrapText="1"/>
    </xf>
    <xf numFmtId="0" fontId="23" fillId="14" borderId="32" xfId="0" applyFont="1" applyFill="1" applyBorder="1" applyAlignment="1">
      <alignment horizontal="center" vertical="center" textRotation="90" wrapText="1"/>
    </xf>
    <xf numFmtId="0" fontId="12" fillId="0" borderId="5" xfId="6" applyFont="1" applyBorder="1" applyAlignment="1">
      <alignment horizontal="center" vertical="center"/>
    </xf>
    <xf numFmtId="0" fontId="12" fillId="0" borderId="22" xfId="6" applyFont="1" applyBorder="1" applyAlignment="1">
      <alignment horizontal="center" vertical="center"/>
    </xf>
    <xf numFmtId="0" fontId="12" fillId="6" borderId="23" xfId="6" applyFont="1" applyFill="1" applyBorder="1" applyAlignment="1">
      <alignment horizontal="center"/>
    </xf>
    <xf numFmtId="0" fontId="12" fillId="6" borderId="24" xfId="6" applyFont="1" applyFill="1" applyBorder="1" applyAlignment="1">
      <alignment horizontal="center"/>
    </xf>
    <xf numFmtId="0" fontId="12" fillId="6" borderId="25" xfId="6" applyFont="1" applyFill="1" applyBorder="1" applyAlignment="1">
      <alignment horizontal="center"/>
    </xf>
    <xf numFmtId="0" fontId="12" fillId="7" borderId="23" xfId="6" applyFont="1" applyFill="1" applyBorder="1" applyAlignment="1">
      <alignment horizontal="center"/>
    </xf>
    <xf numFmtId="0" fontId="12" fillId="7" borderId="24" xfId="6" applyFont="1" applyFill="1" applyBorder="1" applyAlignment="1">
      <alignment horizontal="center"/>
    </xf>
    <xf numFmtId="0" fontId="7" fillId="9" borderId="23" xfId="6" applyFont="1" applyFill="1" applyBorder="1" applyAlignment="1">
      <alignment horizontal="center"/>
    </xf>
    <xf numFmtId="0" fontId="7" fillId="9" borderId="24" xfId="6" applyFont="1" applyFill="1" applyBorder="1" applyAlignment="1">
      <alignment horizontal="center"/>
    </xf>
    <xf numFmtId="0" fontId="7" fillId="9" borderId="25" xfId="6" applyFont="1" applyFill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0" fontId="10" fillId="5" borderId="40" xfId="0" applyFont="1" applyFill="1" applyBorder="1" applyAlignment="1">
      <alignment horizontal="center"/>
    </xf>
    <xf numFmtId="0" fontId="7" fillId="9" borderId="14" xfId="6" applyFont="1" applyFill="1" applyBorder="1" applyAlignment="1">
      <alignment horizontal="center" vertical="center"/>
    </xf>
    <xf numFmtId="0" fontId="7" fillId="9" borderId="16" xfId="6" applyFont="1" applyFill="1" applyBorder="1" applyAlignment="1">
      <alignment horizontal="center" vertical="center"/>
    </xf>
    <xf numFmtId="0" fontId="12" fillId="10" borderId="24" xfId="6" applyFont="1" applyFill="1" applyBorder="1" applyAlignment="1">
      <alignment horizontal="center"/>
    </xf>
    <xf numFmtId="0" fontId="12" fillId="10" borderId="25" xfId="6" applyFont="1" applyFill="1" applyBorder="1" applyAlignment="1">
      <alignment horizontal="center"/>
    </xf>
    <xf numFmtId="0" fontId="12" fillId="8" borderId="23" xfId="6" applyFont="1" applyFill="1" applyBorder="1" applyAlignment="1">
      <alignment horizontal="center"/>
    </xf>
    <xf numFmtId="0" fontId="12" fillId="8" borderId="24" xfId="6" applyFont="1" applyFill="1" applyBorder="1" applyAlignment="1">
      <alignment horizontal="center"/>
    </xf>
    <xf numFmtId="0" fontId="12" fillId="8" borderId="25" xfId="6" applyFont="1" applyFill="1" applyBorder="1" applyAlignment="1">
      <alignment horizontal="center"/>
    </xf>
    <xf numFmtId="3" fontId="17" fillId="0" borderId="17" xfId="6" applyNumberFormat="1" applyFont="1" applyFill="1" applyBorder="1" applyAlignment="1">
      <alignment horizontal="center" vertical="center"/>
    </xf>
    <xf numFmtId="3" fontId="17" fillId="0" borderId="1" xfId="6" applyNumberFormat="1" applyFont="1" applyFill="1" applyBorder="1" applyAlignment="1">
      <alignment horizontal="center" vertical="center"/>
    </xf>
    <xf numFmtId="3" fontId="17" fillId="0" borderId="18" xfId="6" applyNumberFormat="1" applyFont="1" applyFill="1" applyBorder="1" applyAlignment="1">
      <alignment horizontal="center" vertical="center"/>
    </xf>
    <xf numFmtId="0" fontId="10" fillId="5" borderId="41" xfId="0" applyFont="1" applyFill="1" applyBorder="1" applyAlignment="1" applyProtection="1">
      <alignment horizontal="center" vertical="center"/>
    </xf>
    <xf numFmtId="0" fontId="10" fillId="5" borderId="0" xfId="0" applyFont="1" applyFill="1" applyAlignment="1" applyProtection="1">
      <alignment horizontal="center" vertical="center"/>
    </xf>
    <xf numFmtId="3" fontId="24" fillId="0" borderId="13" xfId="0" applyNumberFormat="1" applyFont="1" applyFill="1" applyBorder="1" applyAlignment="1" applyProtection="1">
      <alignment horizontal="center" vertical="center" wrapText="1"/>
    </xf>
    <xf numFmtId="3" fontId="24" fillId="0" borderId="1" xfId="0" applyNumberFormat="1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left" vertical="center"/>
    </xf>
    <xf numFmtId="0" fontId="12" fillId="3" borderId="7" xfId="0" applyFont="1" applyFill="1" applyBorder="1" applyAlignment="1" applyProtection="1">
      <alignment horizontal="left" vertical="center"/>
    </xf>
    <xf numFmtId="0" fontId="12" fillId="3" borderId="28" xfId="0" applyFont="1" applyFill="1" applyBorder="1" applyAlignment="1" applyProtection="1">
      <alignment horizontal="left" vertical="center"/>
    </xf>
    <xf numFmtId="0" fontId="12" fillId="3" borderId="8" xfId="0" applyFont="1" applyFill="1" applyBorder="1" applyAlignment="1" applyProtection="1">
      <alignment horizontal="left" vertical="center"/>
    </xf>
    <xf numFmtId="0" fontId="12" fillId="3" borderId="38" xfId="0" applyFont="1" applyFill="1" applyBorder="1" applyAlignment="1" applyProtection="1">
      <alignment horizontal="left" vertical="center"/>
    </xf>
    <xf numFmtId="0" fontId="12" fillId="3" borderId="9" xfId="0" applyFont="1" applyFill="1" applyBorder="1" applyAlignment="1" applyProtection="1">
      <alignment horizontal="left" vertical="center"/>
    </xf>
    <xf numFmtId="3" fontId="10" fillId="0" borderId="46" xfId="0" applyNumberFormat="1" applyFont="1" applyFill="1" applyBorder="1" applyAlignment="1" applyProtection="1">
      <alignment horizontal="center" vertical="center"/>
      <protection locked="0"/>
    </xf>
    <xf numFmtId="3" fontId="10" fillId="0" borderId="7" xfId="0" applyNumberFormat="1" applyFont="1" applyFill="1" applyBorder="1" applyAlignment="1" applyProtection="1">
      <alignment horizontal="center" vertical="center"/>
      <protection locked="0"/>
    </xf>
    <xf numFmtId="3" fontId="10" fillId="0" borderId="28" xfId="0" applyNumberFormat="1" applyFont="1" applyFill="1" applyBorder="1" applyAlignment="1" applyProtection="1">
      <alignment horizontal="center" vertical="center"/>
      <protection locked="0"/>
    </xf>
    <xf numFmtId="3" fontId="10" fillId="0" borderId="47" xfId="0" applyNumberFormat="1" applyFont="1" applyFill="1" applyBorder="1" applyAlignment="1" applyProtection="1">
      <alignment horizontal="center" vertical="center"/>
      <protection locked="0"/>
    </xf>
    <xf numFmtId="3" fontId="10" fillId="0" borderId="43" xfId="0" applyNumberFormat="1" applyFont="1" applyFill="1" applyBorder="1" applyAlignment="1" applyProtection="1">
      <alignment horizontal="center" vertical="center"/>
      <protection locked="0"/>
    </xf>
    <xf numFmtId="3" fontId="10" fillId="0" borderId="44" xfId="0" applyNumberFormat="1" applyFont="1" applyFill="1" applyBorder="1" applyAlignment="1" applyProtection="1">
      <alignment horizontal="center" vertical="center"/>
      <protection locked="0"/>
    </xf>
    <xf numFmtId="3" fontId="24" fillId="0" borderId="10" xfId="0" applyNumberFormat="1" applyFont="1" applyFill="1" applyBorder="1" applyAlignment="1" applyProtection="1">
      <alignment horizontal="center" vertical="center" wrapText="1"/>
    </xf>
    <xf numFmtId="3" fontId="24" fillId="0" borderId="35" xfId="0" applyNumberFormat="1" applyFont="1" applyFill="1" applyBorder="1" applyAlignment="1" applyProtection="1">
      <alignment horizontal="center" vertical="center" wrapText="1"/>
    </xf>
    <xf numFmtId="0" fontId="6" fillId="12" borderId="5" xfId="0" applyFont="1" applyFill="1" applyBorder="1" applyAlignment="1" applyProtection="1">
      <alignment horizontal="center" vertical="center"/>
    </xf>
    <xf numFmtId="0" fontId="6" fillId="12" borderId="32" xfId="0" applyFont="1" applyFill="1" applyBorder="1" applyAlignment="1" applyProtection="1">
      <alignment horizontal="center" vertical="center"/>
    </xf>
    <xf numFmtId="0" fontId="6" fillId="12" borderId="4" xfId="0" applyFont="1" applyFill="1" applyBorder="1" applyAlignment="1" applyProtection="1">
      <alignment horizontal="center" vertical="center"/>
    </xf>
    <xf numFmtId="0" fontId="9" fillId="5" borderId="0" xfId="0" applyFont="1" applyFill="1" applyAlignment="1" applyProtection="1">
      <alignment horizontal="center" vertical="center"/>
    </xf>
    <xf numFmtId="0" fontId="12" fillId="3" borderId="33" xfId="0" applyFont="1" applyFill="1" applyBorder="1" applyAlignment="1" applyProtection="1">
      <alignment horizontal="left"/>
    </xf>
    <xf numFmtId="0" fontId="12" fillId="3" borderId="39" xfId="0" applyFont="1" applyFill="1" applyBorder="1" applyAlignment="1" applyProtection="1">
      <alignment horizontal="left"/>
    </xf>
    <xf numFmtId="0" fontId="12" fillId="3" borderId="34" xfId="0" applyFont="1" applyFill="1" applyBorder="1" applyAlignment="1" applyProtection="1">
      <alignment horizontal="left"/>
    </xf>
  </cellXfs>
  <cellStyles count="7">
    <cellStyle name="Excel Built-in Normal" xfId="6" xr:uid="{00000000-0005-0000-0000-000000000000}"/>
    <cellStyle name="Nadpis 4" xfId="2" builtinId="19"/>
    <cellStyle name="Název" xfId="5" builtinId="15"/>
    <cellStyle name="Název 2" xfId="4" xr:uid="{00000000-0005-0000-0000-000003000000}"/>
    <cellStyle name="Normální" xfId="0" builtinId="0"/>
    <cellStyle name="Normální 2" xfId="3" xr:uid="{00000000-0005-0000-0000-000005000000}"/>
    <cellStyle name="Procenta" xfId="1" builtinId="5"/>
  </cellStyles>
  <dxfs count="0"/>
  <tableStyles count="0" defaultTableStyle="TableStyleMedium9" defaultPivotStyle="PivotStyleLight16"/>
  <colors>
    <mruColors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C252"/>
  <sheetViews>
    <sheetView zoomScale="85" zoomScaleNormal="85" workbookViewId="0">
      <selection activeCell="C21" sqref="C21"/>
    </sheetView>
  </sheetViews>
  <sheetFormatPr defaultRowHeight="15" x14ac:dyDescent="0.2"/>
  <cols>
    <col min="1" max="1" width="3.42578125" style="10" customWidth="1"/>
    <col min="2" max="2" width="9.42578125" style="8" customWidth="1"/>
    <col min="3" max="3" width="65.42578125" style="8" bestFit="1" customWidth="1"/>
    <col min="4" max="10" width="9" style="8" customWidth="1"/>
    <col min="11" max="18" width="14.5703125" style="8" customWidth="1"/>
    <col min="19" max="29" width="9.42578125" style="10"/>
    <col min="30" max="220" width="9.42578125" style="8"/>
    <col min="221" max="222" width="9.42578125" style="8" customWidth="1"/>
    <col min="223" max="223" width="44.5703125" style="8" customWidth="1"/>
    <col min="224" max="224" width="10.42578125" style="8" customWidth="1"/>
    <col min="225" max="230" width="9.42578125" style="8"/>
    <col min="231" max="231" width="9.42578125" style="8" bestFit="1" customWidth="1"/>
    <col min="232" max="232" width="10.5703125" style="8" customWidth="1"/>
    <col min="233" max="233" width="10.42578125" style="8" customWidth="1"/>
    <col min="234" max="234" width="9.5703125" style="8" customWidth="1"/>
    <col min="235" max="241" width="9.42578125" style="8"/>
    <col min="242" max="242" width="9" style="8" customWidth="1"/>
    <col min="243" max="243" width="11" style="8" customWidth="1"/>
    <col min="244" max="248" width="9.42578125" style="8"/>
    <col min="249" max="250" width="11.42578125" style="8" customWidth="1"/>
    <col min="251" max="251" width="9.42578125" style="8"/>
    <col min="252" max="252" width="12.5703125" style="8" customWidth="1"/>
    <col min="253" max="254" width="11.5703125" style="8" customWidth="1"/>
    <col min="255" max="255" width="13.42578125" style="8" customWidth="1"/>
    <col min="256" max="256" width="11.42578125" style="8" customWidth="1"/>
    <col min="257" max="257" width="9.42578125" style="8"/>
    <col min="258" max="258" width="10" style="8" bestFit="1" customWidth="1"/>
    <col min="259" max="259" width="11.5703125" style="8" customWidth="1"/>
    <col min="260" max="261" width="9.5703125" style="8" customWidth="1"/>
    <col min="262" max="262" width="9.42578125" style="8"/>
    <col min="263" max="263" width="10.5703125" style="8" customWidth="1"/>
    <col min="264" max="266" width="9.42578125" style="8"/>
    <col min="267" max="267" width="10.5703125" style="8" customWidth="1"/>
    <col min="268" max="269" width="9.42578125" style="8"/>
    <col min="270" max="270" width="10.42578125" style="8" customWidth="1"/>
    <col min="271" max="476" width="9.42578125" style="8"/>
    <col min="477" max="478" width="9.42578125" style="8" customWidth="1"/>
    <col min="479" max="479" width="44.5703125" style="8" customWidth="1"/>
    <col min="480" max="480" width="10.42578125" style="8" customWidth="1"/>
    <col min="481" max="486" width="9.42578125" style="8"/>
    <col min="487" max="487" width="9.42578125" style="8" bestFit="1" customWidth="1"/>
    <col min="488" max="488" width="10.5703125" style="8" customWidth="1"/>
    <col min="489" max="489" width="10.42578125" style="8" customWidth="1"/>
    <col min="490" max="490" width="9.5703125" style="8" customWidth="1"/>
    <col min="491" max="497" width="9.42578125" style="8"/>
    <col min="498" max="498" width="9" style="8" customWidth="1"/>
    <col min="499" max="499" width="11" style="8" customWidth="1"/>
    <col min="500" max="504" width="9.42578125" style="8"/>
    <col min="505" max="506" width="11.42578125" style="8" customWidth="1"/>
    <col min="507" max="507" width="9.42578125" style="8"/>
    <col min="508" max="508" width="12.5703125" style="8" customWidth="1"/>
    <col min="509" max="510" width="11.5703125" style="8" customWidth="1"/>
    <col min="511" max="511" width="13.42578125" style="8" customWidth="1"/>
    <col min="512" max="512" width="11.42578125" style="8" customWidth="1"/>
    <col min="513" max="513" width="9.42578125" style="8"/>
    <col min="514" max="514" width="10" style="8" bestFit="1" customWidth="1"/>
    <col min="515" max="515" width="11.5703125" style="8" customWidth="1"/>
    <col min="516" max="517" width="9.5703125" style="8" customWidth="1"/>
    <col min="518" max="518" width="9.42578125" style="8"/>
    <col min="519" max="519" width="10.5703125" style="8" customWidth="1"/>
    <col min="520" max="522" width="9.42578125" style="8"/>
    <col min="523" max="523" width="10.5703125" style="8" customWidth="1"/>
    <col min="524" max="525" width="9.42578125" style="8"/>
    <col min="526" max="526" width="10.42578125" style="8" customWidth="1"/>
    <col min="527" max="732" width="9.42578125" style="8"/>
    <col min="733" max="734" width="9.42578125" style="8" customWidth="1"/>
    <col min="735" max="735" width="44.5703125" style="8" customWidth="1"/>
    <col min="736" max="736" width="10.42578125" style="8" customWidth="1"/>
    <col min="737" max="742" width="9.42578125" style="8"/>
    <col min="743" max="743" width="9.42578125" style="8" bestFit="1" customWidth="1"/>
    <col min="744" max="744" width="10.5703125" style="8" customWidth="1"/>
    <col min="745" max="745" width="10.42578125" style="8" customWidth="1"/>
    <col min="746" max="746" width="9.5703125" style="8" customWidth="1"/>
    <col min="747" max="753" width="9.42578125" style="8"/>
    <col min="754" max="754" width="9" style="8" customWidth="1"/>
    <col min="755" max="755" width="11" style="8" customWidth="1"/>
    <col min="756" max="760" width="9.42578125" style="8"/>
    <col min="761" max="762" width="11.42578125" style="8" customWidth="1"/>
    <col min="763" max="763" width="9.42578125" style="8"/>
    <col min="764" max="764" width="12.5703125" style="8" customWidth="1"/>
    <col min="765" max="766" width="11.5703125" style="8" customWidth="1"/>
    <col min="767" max="767" width="13.42578125" style="8" customWidth="1"/>
    <col min="768" max="768" width="11.42578125" style="8" customWidth="1"/>
    <col min="769" max="769" width="9.42578125" style="8"/>
    <col min="770" max="770" width="10" style="8" bestFit="1" customWidth="1"/>
    <col min="771" max="771" width="11.5703125" style="8" customWidth="1"/>
    <col min="772" max="773" width="9.5703125" style="8" customWidth="1"/>
    <col min="774" max="774" width="9.42578125" style="8"/>
    <col min="775" max="775" width="10.5703125" style="8" customWidth="1"/>
    <col min="776" max="778" width="9.42578125" style="8"/>
    <col min="779" max="779" width="10.5703125" style="8" customWidth="1"/>
    <col min="780" max="781" width="9.42578125" style="8"/>
    <col min="782" max="782" width="10.42578125" style="8" customWidth="1"/>
    <col min="783" max="988" width="9.42578125" style="8"/>
    <col min="989" max="990" width="9.42578125" style="8" customWidth="1"/>
    <col min="991" max="991" width="44.5703125" style="8" customWidth="1"/>
    <col min="992" max="992" width="10.42578125" style="8" customWidth="1"/>
    <col min="993" max="998" width="9.42578125" style="8"/>
    <col min="999" max="999" width="9.42578125" style="8" bestFit="1" customWidth="1"/>
    <col min="1000" max="1000" width="10.5703125" style="8" customWidth="1"/>
    <col min="1001" max="1001" width="10.42578125" style="8" customWidth="1"/>
    <col min="1002" max="1002" width="9.5703125" style="8" customWidth="1"/>
    <col min="1003" max="1009" width="9.42578125" style="8"/>
    <col min="1010" max="1010" width="9" style="8" customWidth="1"/>
    <col min="1011" max="1011" width="11" style="8" customWidth="1"/>
    <col min="1012" max="1016" width="9.42578125" style="8"/>
    <col min="1017" max="1018" width="11.42578125" style="8" customWidth="1"/>
    <col min="1019" max="1019" width="9.42578125" style="8"/>
    <col min="1020" max="1020" width="12.5703125" style="8" customWidth="1"/>
    <col min="1021" max="1022" width="11.5703125" style="8" customWidth="1"/>
    <col min="1023" max="1023" width="13.42578125" style="8" customWidth="1"/>
    <col min="1024" max="1024" width="11.42578125" style="8" customWidth="1"/>
    <col min="1025" max="1025" width="9.42578125" style="8"/>
    <col min="1026" max="1026" width="10" style="8" bestFit="1" customWidth="1"/>
    <col min="1027" max="1027" width="11.5703125" style="8" customWidth="1"/>
    <col min="1028" max="1029" width="9.5703125" style="8" customWidth="1"/>
    <col min="1030" max="1030" width="9.42578125" style="8"/>
    <col min="1031" max="1031" width="10.5703125" style="8" customWidth="1"/>
    <col min="1032" max="1034" width="9.42578125" style="8"/>
    <col min="1035" max="1035" width="10.5703125" style="8" customWidth="1"/>
    <col min="1036" max="1037" width="9.42578125" style="8"/>
    <col min="1038" max="1038" width="10.42578125" style="8" customWidth="1"/>
    <col min="1039" max="1244" width="9.42578125" style="8"/>
    <col min="1245" max="1246" width="9.42578125" style="8" customWidth="1"/>
    <col min="1247" max="1247" width="44.5703125" style="8" customWidth="1"/>
    <col min="1248" max="1248" width="10.42578125" style="8" customWidth="1"/>
    <col min="1249" max="1254" width="9.42578125" style="8"/>
    <col min="1255" max="1255" width="9.42578125" style="8" bestFit="1" customWidth="1"/>
    <col min="1256" max="1256" width="10.5703125" style="8" customWidth="1"/>
    <col min="1257" max="1257" width="10.42578125" style="8" customWidth="1"/>
    <col min="1258" max="1258" width="9.5703125" style="8" customWidth="1"/>
    <col min="1259" max="1265" width="9.42578125" style="8"/>
    <col min="1266" max="1266" width="9" style="8" customWidth="1"/>
    <col min="1267" max="1267" width="11" style="8" customWidth="1"/>
    <col min="1268" max="1272" width="9.42578125" style="8"/>
    <col min="1273" max="1274" width="11.42578125" style="8" customWidth="1"/>
    <col min="1275" max="1275" width="9.42578125" style="8"/>
    <col min="1276" max="1276" width="12.5703125" style="8" customWidth="1"/>
    <col min="1277" max="1278" width="11.5703125" style="8" customWidth="1"/>
    <col min="1279" max="1279" width="13.42578125" style="8" customWidth="1"/>
    <col min="1280" max="1280" width="11.42578125" style="8" customWidth="1"/>
    <col min="1281" max="1281" width="9.42578125" style="8"/>
    <col min="1282" max="1282" width="10" style="8" bestFit="1" customWidth="1"/>
    <col min="1283" max="1283" width="11.5703125" style="8" customWidth="1"/>
    <col min="1284" max="1285" width="9.5703125" style="8" customWidth="1"/>
    <col min="1286" max="1286" width="9.42578125" style="8"/>
    <col min="1287" max="1287" width="10.5703125" style="8" customWidth="1"/>
    <col min="1288" max="1290" width="9.42578125" style="8"/>
    <col min="1291" max="1291" width="10.5703125" style="8" customWidth="1"/>
    <col min="1292" max="1293" width="9.42578125" style="8"/>
    <col min="1294" max="1294" width="10.42578125" style="8" customWidth="1"/>
    <col min="1295" max="1500" width="9.42578125" style="8"/>
    <col min="1501" max="1502" width="9.42578125" style="8" customWidth="1"/>
    <col min="1503" max="1503" width="44.5703125" style="8" customWidth="1"/>
    <col min="1504" max="1504" width="10.42578125" style="8" customWidth="1"/>
    <col min="1505" max="1510" width="9.42578125" style="8"/>
    <col min="1511" max="1511" width="9.42578125" style="8" bestFit="1" customWidth="1"/>
    <col min="1512" max="1512" width="10.5703125" style="8" customWidth="1"/>
    <col min="1513" max="1513" width="10.42578125" style="8" customWidth="1"/>
    <col min="1514" max="1514" width="9.5703125" style="8" customWidth="1"/>
    <col min="1515" max="1521" width="9.42578125" style="8"/>
    <col min="1522" max="1522" width="9" style="8" customWidth="1"/>
    <col min="1523" max="1523" width="11" style="8" customWidth="1"/>
    <col min="1524" max="1528" width="9.42578125" style="8"/>
    <col min="1529" max="1530" width="11.42578125" style="8" customWidth="1"/>
    <col min="1531" max="1531" width="9.42578125" style="8"/>
    <col min="1532" max="1532" width="12.5703125" style="8" customWidth="1"/>
    <col min="1533" max="1534" width="11.5703125" style="8" customWidth="1"/>
    <col min="1535" max="1535" width="13.42578125" style="8" customWidth="1"/>
    <col min="1536" max="1536" width="11.42578125" style="8" customWidth="1"/>
    <col min="1537" max="1537" width="9.42578125" style="8"/>
    <col min="1538" max="1538" width="10" style="8" bestFit="1" customWidth="1"/>
    <col min="1539" max="1539" width="11.5703125" style="8" customWidth="1"/>
    <col min="1540" max="1541" width="9.5703125" style="8" customWidth="1"/>
    <col min="1542" max="1542" width="9.42578125" style="8"/>
    <col min="1543" max="1543" width="10.5703125" style="8" customWidth="1"/>
    <col min="1544" max="1546" width="9.42578125" style="8"/>
    <col min="1547" max="1547" width="10.5703125" style="8" customWidth="1"/>
    <col min="1548" max="1549" width="9.42578125" style="8"/>
    <col min="1550" max="1550" width="10.42578125" style="8" customWidth="1"/>
    <col min="1551" max="1756" width="9.42578125" style="8"/>
    <col min="1757" max="1758" width="9.42578125" style="8" customWidth="1"/>
    <col min="1759" max="1759" width="44.5703125" style="8" customWidth="1"/>
    <col min="1760" max="1760" width="10.42578125" style="8" customWidth="1"/>
    <col min="1761" max="1766" width="9.42578125" style="8"/>
    <col min="1767" max="1767" width="9.42578125" style="8" bestFit="1" customWidth="1"/>
    <col min="1768" max="1768" width="10.5703125" style="8" customWidth="1"/>
    <col min="1769" max="1769" width="10.42578125" style="8" customWidth="1"/>
    <col min="1770" max="1770" width="9.5703125" style="8" customWidth="1"/>
    <col min="1771" max="1777" width="9.42578125" style="8"/>
    <col min="1778" max="1778" width="9" style="8" customWidth="1"/>
    <col min="1779" max="1779" width="11" style="8" customWidth="1"/>
    <col min="1780" max="1784" width="9.42578125" style="8"/>
    <col min="1785" max="1786" width="11.42578125" style="8" customWidth="1"/>
    <col min="1787" max="1787" width="9.42578125" style="8"/>
    <col min="1788" max="1788" width="12.5703125" style="8" customWidth="1"/>
    <col min="1789" max="1790" width="11.5703125" style="8" customWidth="1"/>
    <col min="1791" max="1791" width="13.42578125" style="8" customWidth="1"/>
    <col min="1792" max="1792" width="11.42578125" style="8" customWidth="1"/>
    <col min="1793" max="1793" width="9.42578125" style="8"/>
    <col min="1794" max="1794" width="10" style="8" bestFit="1" customWidth="1"/>
    <col min="1795" max="1795" width="11.5703125" style="8" customWidth="1"/>
    <col min="1796" max="1797" width="9.5703125" style="8" customWidth="1"/>
    <col min="1798" max="1798" width="9.42578125" style="8"/>
    <col min="1799" max="1799" width="10.5703125" style="8" customWidth="1"/>
    <col min="1800" max="1802" width="9.42578125" style="8"/>
    <col min="1803" max="1803" width="10.5703125" style="8" customWidth="1"/>
    <col min="1804" max="1805" width="9.42578125" style="8"/>
    <col min="1806" max="1806" width="10.42578125" style="8" customWidth="1"/>
    <col min="1807" max="2012" width="9.42578125" style="8"/>
    <col min="2013" max="2014" width="9.42578125" style="8" customWidth="1"/>
    <col min="2015" max="2015" width="44.5703125" style="8" customWidth="1"/>
    <col min="2016" max="2016" width="10.42578125" style="8" customWidth="1"/>
    <col min="2017" max="2022" width="9.42578125" style="8"/>
    <col min="2023" max="2023" width="9.42578125" style="8" bestFit="1" customWidth="1"/>
    <col min="2024" max="2024" width="10.5703125" style="8" customWidth="1"/>
    <col min="2025" max="2025" width="10.42578125" style="8" customWidth="1"/>
    <col min="2026" max="2026" width="9.5703125" style="8" customWidth="1"/>
    <col min="2027" max="2033" width="9.42578125" style="8"/>
    <col min="2034" max="2034" width="9" style="8" customWidth="1"/>
    <col min="2035" max="2035" width="11" style="8" customWidth="1"/>
    <col min="2036" max="2040" width="9.42578125" style="8"/>
    <col min="2041" max="2042" width="11.42578125" style="8" customWidth="1"/>
    <col min="2043" max="2043" width="9.42578125" style="8"/>
    <col min="2044" max="2044" width="12.5703125" style="8" customWidth="1"/>
    <col min="2045" max="2046" width="11.5703125" style="8" customWidth="1"/>
    <col min="2047" max="2047" width="13.42578125" style="8" customWidth="1"/>
    <col min="2048" max="2048" width="11.42578125" style="8" customWidth="1"/>
    <col min="2049" max="2049" width="9.42578125" style="8"/>
    <col min="2050" max="2050" width="10" style="8" bestFit="1" customWidth="1"/>
    <col min="2051" max="2051" width="11.5703125" style="8" customWidth="1"/>
    <col min="2052" max="2053" width="9.5703125" style="8" customWidth="1"/>
    <col min="2054" max="2054" width="9.42578125" style="8"/>
    <col min="2055" max="2055" width="10.5703125" style="8" customWidth="1"/>
    <col min="2056" max="2058" width="9.42578125" style="8"/>
    <col min="2059" max="2059" width="10.5703125" style="8" customWidth="1"/>
    <col min="2060" max="2061" width="9.42578125" style="8"/>
    <col min="2062" max="2062" width="10.42578125" style="8" customWidth="1"/>
    <col min="2063" max="2268" width="9.42578125" style="8"/>
    <col min="2269" max="2270" width="9.42578125" style="8" customWidth="1"/>
    <col min="2271" max="2271" width="44.5703125" style="8" customWidth="1"/>
    <col min="2272" max="2272" width="10.42578125" style="8" customWidth="1"/>
    <col min="2273" max="2278" width="9.42578125" style="8"/>
    <col min="2279" max="2279" width="9.42578125" style="8" bestFit="1" customWidth="1"/>
    <col min="2280" max="2280" width="10.5703125" style="8" customWidth="1"/>
    <col min="2281" max="2281" width="10.42578125" style="8" customWidth="1"/>
    <col min="2282" max="2282" width="9.5703125" style="8" customWidth="1"/>
    <col min="2283" max="2289" width="9.42578125" style="8"/>
    <col min="2290" max="2290" width="9" style="8" customWidth="1"/>
    <col min="2291" max="2291" width="11" style="8" customWidth="1"/>
    <col min="2292" max="2296" width="9.42578125" style="8"/>
    <col min="2297" max="2298" width="11.42578125" style="8" customWidth="1"/>
    <col min="2299" max="2299" width="9.42578125" style="8"/>
    <col min="2300" max="2300" width="12.5703125" style="8" customWidth="1"/>
    <col min="2301" max="2302" width="11.5703125" style="8" customWidth="1"/>
    <col min="2303" max="2303" width="13.42578125" style="8" customWidth="1"/>
    <col min="2304" max="2304" width="11.42578125" style="8" customWidth="1"/>
    <col min="2305" max="2305" width="9.42578125" style="8"/>
    <col min="2306" max="2306" width="10" style="8" bestFit="1" customWidth="1"/>
    <col min="2307" max="2307" width="11.5703125" style="8" customWidth="1"/>
    <col min="2308" max="2309" width="9.5703125" style="8" customWidth="1"/>
    <col min="2310" max="2310" width="9.42578125" style="8"/>
    <col min="2311" max="2311" width="10.5703125" style="8" customWidth="1"/>
    <col min="2312" max="2314" width="9.42578125" style="8"/>
    <col min="2315" max="2315" width="10.5703125" style="8" customWidth="1"/>
    <col min="2316" max="2317" width="9.42578125" style="8"/>
    <col min="2318" max="2318" width="10.42578125" style="8" customWidth="1"/>
    <col min="2319" max="2524" width="9.42578125" style="8"/>
    <col min="2525" max="2526" width="9.42578125" style="8" customWidth="1"/>
    <col min="2527" max="2527" width="44.5703125" style="8" customWidth="1"/>
    <col min="2528" max="2528" width="10.42578125" style="8" customWidth="1"/>
    <col min="2529" max="2534" width="9.42578125" style="8"/>
    <col min="2535" max="2535" width="9.42578125" style="8" bestFit="1" customWidth="1"/>
    <col min="2536" max="2536" width="10.5703125" style="8" customWidth="1"/>
    <col min="2537" max="2537" width="10.42578125" style="8" customWidth="1"/>
    <col min="2538" max="2538" width="9.5703125" style="8" customWidth="1"/>
    <col min="2539" max="2545" width="9.42578125" style="8"/>
    <col min="2546" max="2546" width="9" style="8" customWidth="1"/>
    <col min="2547" max="2547" width="11" style="8" customWidth="1"/>
    <col min="2548" max="2552" width="9.42578125" style="8"/>
    <col min="2553" max="2554" width="11.42578125" style="8" customWidth="1"/>
    <col min="2555" max="2555" width="9.42578125" style="8"/>
    <col min="2556" max="2556" width="12.5703125" style="8" customWidth="1"/>
    <col min="2557" max="2558" width="11.5703125" style="8" customWidth="1"/>
    <col min="2559" max="2559" width="13.42578125" style="8" customWidth="1"/>
    <col min="2560" max="2560" width="11.42578125" style="8" customWidth="1"/>
    <col min="2561" max="2561" width="9.42578125" style="8"/>
    <col min="2562" max="2562" width="10" style="8" bestFit="1" customWidth="1"/>
    <col min="2563" max="2563" width="11.5703125" style="8" customWidth="1"/>
    <col min="2564" max="2565" width="9.5703125" style="8" customWidth="1"/>
    <col min="2566" max="2566" width="9.42578125" style="8"/>
    <col min="2567" max="2567" width="10.5703125" style="8" customWidth="1"/>
    <col min="2568" max="2570" width="9.42578125" style="8"/>
    <col min="2571" max="2571" width="10.5703125" style="8" customWidth="1"/>
    <col min="2572" max="2573" width="9.42578125" style="8"/>
    <col min="2574" max="2574" width="10.42578125" style="8" customWidth="1"/>
    <col min="2575" max="2780" width="9.42578125" style="8"/>
    <col min="2781" max="2782" width="9.42578125" style="8" customWidth="1"/>
    <col min="2783" max="2783" width="44.5703125" style="8" customWidth="1"/>
    <col min="2784" max="2784" width="10.42578125" style="8" customWidth="1"/>
    <col min="2785" max="2790" width="9.42578125" style="8"/>
    <col min="2791" max="2791" width="9.42578125" style="8" bestFit="1" customWidth="1"/>
    <col min="2792" max="2792" width="10.5703125" style="8" customWidth="1"/>
    <col min="2793" max="2793" width="10.42578125" style="8" customWidth="1"/>
    <col min="2794" max="2794" width="9.5703125" style="8" customWidth="1"/>
    <col min="2795" max="2801" width="9.42578125" style="8"/>
    <col min="2802" max="2802" width="9" style="8" customWidth="1"/>
    <col min="2803" max="2803" width="11" style="8" customWidth="1"/>
    <col min="2804" max="2808" width="9.42578125" style="8"/>
    <col min="2809" max="2810" width="11.42578125" style="8" customWidth="1"/>
    <col min="2811" max="2811" width="9.42578125" style="8"/>
    <col min="2812" max="2812" width="12.5703125" style="8" customWidth="1"/>
    <col min="2813" max="2814" width="11.5703125" style="8" customWidth="1"/>
    <col min="2815" max="2815" width="13.42578125" style="8" customWidth="1"/>
    <col min="2816" max="2816" width="11.42578125" style="8" customWidth="1"/>
    <col min="2817" max="2817" width="9.42578125" style="8"/>
    <col min="2818" max="2818" width="10" style="8" bestFit="1" customWidth="1"/>
    <col min="2819" max="2819" width="11.5703125" style="8" customWidth="1"/>
    <col min="2820" max="2821" width="9.5703125" style="8" customWidth="1"/>
    <col min="2822" max="2822" width="9.42578125" style="8"/>
    <col min="2823" max="2823" width="10.5703125" style="8" customWidth="1"/>
    <col min="2824" max="2826" width="9.42578125" style="8"/>
    <col min="2827" max="2827" width="10.5703125" style="8" customWidth="1"/>
    <col min="2828" max="2829" width="9.42578125" style="8"/>
    <col min="2830" max="2830" width="10.42578125" style="8" customWidth="1"/>
    <col min="2831" max="3036" width="9.42578125" style="8"/>
    <col min="3037" max="3038" width="9.42578125" style="8" customWidth="1"/>
    <col min="3039" max="3039" width="44.5703125" style="8" customWidth="1"/>
    <col min="3040" max="3040" width="10.42578125" style="8" customWidth="1"/>
    <col min="3041" max="3046" width="9.42578125" style="8"/>
    <col min="3047" max="3047" width="9.42578125" style="8" bestFit="1" customWidth="1"/>
    <col min="3048" max="3048" width="10.5703125" style="8" customWidth="1"/>
    <col min="3049" max="3049" width="10.42578125" style="8" customWidth="1"/>
    <col min="3050" max="3050" width="9.5703125" style="8" customWidth="1"/>
    <col min="3051" max="3057" width="9.42578125" style="8"/>
    <col min="3058" max="3058" width="9" style="8" customWidth="1"/>
    <col min="3059" max="3059" width="11" style="8" customWidth="1"/>
    <col min="3060" max="3064" width="9.42578125" style="8"/>
    <col min="3065" max="3066" width="11.42578125" style="8" customWidth="1"/>
    <col min="3067" max="3067" width="9.42578125" style="8"/>
    <col min="3068" max="3068" width="12.5703125" style="8" customWidth="1"/>
    <col min="3069" max="3070" width="11.5703125" style="8" customWidth="1"/>
    <col min="3071" max="3071" width="13.42578125" style="8" customWidth="1"/>
    <col min="3072" max="3072" width="11.42578125" style="8" customWidth="1"/>
    <col min="3073" max="3073" width="9.42578125" style="8"/>
    <col min="3074" max="3074" width="10" style="8" bestFit="1" customWidth="1"/>
    <col min="3075" max="3075" width="11.5703125" style="8" customWidth="1"/>
    <col min="3076" max="3077" width="9.5703125" style="8" customWidth="1"/>
    <col min="3078" max="3078" width="9.42578125" style="8"/>
    <col min="3079" max="3079" width="10.5703125" style="8" customWidth="1"/>
    <col min="3080" max="3082" width="9.42578125" style="8"/>
    <col min="3083" max="3083" width="10.5703125" style="8" customWidth="1"/>
    <col min="3084" max="3085" width="9.42578125" style="8"/>
    <col min="3086" max="3086" width="10.42578125" style="8" customWidth="1"/>
    <col min="3087" max="3292" width="9.42578125" style="8"/>
    <col min="3293" max="3294" width="9.42578125" style="8" customWidth="1"/>
    <col min="3295" max="3295" width="44.5703125" style="8" customWidth="1"/>
    <col min="3296" max="3296" width="10.42578125" style="8" customWidth="1"/>
    <col min="3297" max="3302" width="9.42578125" style="8"/>
    <col min="3303" max="3303" width="9.42578125" style="8" bestFit="1" customWidth="1"/>
    <col min="3304" max="3304" width="10.5703125" style="8" customWidth="1"/>
    <col min="3305" max="3305" width="10.42578125" style="8" customWidth="1"/>
    <col min="3306" max="3306" width="9.5703125" style="8" customWidth="1"/>
    <col min="3307" max="3313" width="9.42578125" style="8"/>
    <col min="3314" max="3314" width="9" style="8" customWidth="1"/>
    <col min="3315" max="3315" width="11" style="8" customWidth="1"/>
    <col min="3316" max="3320" width="9.42578125" style="8"/>
    <col min="3321" max="3322" width="11.42578125" style="8" customWidth="1"/>
    <col min="3323" max="3323" width="9.42578125" style="8"/>
    <col min="3324" max="3324" width="12.5703125" style="8" customWidth="1"/>
    <col min="3325" max="3326" width="11.5703125" style="8" customWidth="1"/>
    <col min="3327" max="3327" width="13.42578125" style="8" customWidth="1"/>
    <col min="3328" max="3328" width="11.42578125" style="8" customWidth="1"/>
    <col min="3329" max="3329" width="9.42578125" style="8"/>
    <col min="3330" max="3330" width="10" style="8" bestFit="1" customWidth="1"/>
    <col min="3331" max="3331" width="11.5703125" style="8" customWidth="1"/>
    <col min="3332" max="3333" width="9.5703125" style="8" customWidth="1"/>
    <col min="3334" max="3334" width="9.42578125" style="8"/>
    <col min="3335" max="3335" width="10.5703125" style="8" customWidth="1"/>
    <col min="3336" max="3338" width="9.42578125" style="8"/>
    <col min="3339" max="3339" width="10.5703125" style="8" customWidth="1"/>
    <col min="3340" max="3341" width="9.42578125" style="8"/>
    <col min="3342" max="3342" width="10.42578125" style="8" customWidth="1"/>
    <col min="3343" max="3548" width="9.42578125" style="8"/>
    <col min="3549" max="3550" width="9.42578125" style="8" customWidth="1"/>
    <col min="3551" max="3551" width="44.5703125" style="8" customWidth="1"/>
    <col min="3552" max="3552" width="10.42578125" style="8" customWidth="1"/>
    <col min="3553" max="3558" width="9.42578125" style="8"/>
    <col min="3559" max="3559" width="9.42578125" style="8" bestFit="1" customWidth="1"/>
    <col min="3560" max="3560" width="10.5703125" style="8" customWidth="1"/>
    <col min="3561" max="3561" width="10.42578125" style="8" customWidth="1"/>
    <col min="3562" max="3562" width="9.5703125" style="8" customWidth="1"/>
    <col min="3563" max="3569" width="9.42578125" style="8"/>
    <col min="3570" max="3570" width="9" style="8" customWidth="1"/>
    <col min="3571" max="3571" width="11" style="8" customWidth="1"/>
    <col min="3572" max="3576" width="9.42578125" style="8"/>
    <col min="3577" max="3578" width="11.42578125" style="8" customWidth="1"/>
    <col min="3579" max="3579" width="9.42578125" style="8"/>
    <col min="3580" max="3580" width="12.5703125" style="8" customWidth="1"/>
    <col min="3581" max="3582" width="11.5703125" style="8" customWidth="1"/>
    <col min="3583" max="3583" width="13.42578125" style="8" customWidth="1"/>
    <col min="3584" max="3584" width="11.42578125" style="8" customWidth="1"/>
    <col min="3585" max="3585" width="9.42578125" style="8"/>
    <col min="3586" max="3586" width="10" style="8" bestFit="1" customWidth="1"/>
    <col min="3587" max="3587" width="11.5703125" style="8" customWidth="1"/>
    <col min="3588" max="3589" width="9.5703125" style="8" customWidth="1"/>
    <col min="3590" max="3590" width="9.42578125" style="8"/>
    <col min="3591" max="3591" width="10.5703125" style="8" customWidth="1"/>
    <col min="3592" max="3594" width="9.42578125" style="8"/>
    <col min="3595" max="3595" width="10.5703125" style="8" customWidth="1"/>
    <col min="3596" max="3597" width="9.42578125" style="8"/>
    <col min="3598" max="3598" width="10.42578125" style="8" customWidth="1"/>
    <col min="3599" max="3804" width="9.42578125" style="8"/>
    <col min="3805" max="3806" width="9.42578125" style="8" customWidth="1"/>
    <col min="3807" max="3807" width="44.5703125" style="8" customWidth="1"/>
    <col min="3808" max="3808" width="10.42578125" style="8" customWidth="1"/>
    <col min="3809" max="3814" width="9.42578125" style="8"/>
    <col min="3815" max="3815" width="9.42578125" style="8" bestFit="1" customWidth="1"/>
    <col min="3816" max="3816" width="10.5703125" style="8" customWidth="1"/>
    <col min="3817" max="3817" width="10.42578125" style="8" customWidth="1"/>
    <col min="3818" max="3818" width="9.5703125" style="8" customWidth="1"/>
    <col min="3819" max="3825" width="9.42578125" style="8"/>
    <col min="3826" max="3826" width="9" style="8" customWidth="1"/>
    <col min="3827" max="3827" width="11" style="8" customWidth="1"/>
    <col min="3828" max="3832" width="9.42578125" style="8"/>
    <col min="3833" max="3834" width="11.42578125" style="8" customWidth="1"/>
    <col min="3835" max="3835" width="9.42578125" style="8"/>
    <col min="3836" max="3836" width="12.5703125" style="8" customWidth="1"/>
    <col min="3837" max="3838" width="11.5703125" style="8" customWidth="1"/>
    <col min="3839" max="3839" width="13.42578125" style="8" customWidth="1"/>
    <col min="3840" max="3840" width="11.42578125" style="8" customWidth="1"/>
    <col min="3841" max="3841" width="9.42578125" style="8"/>
    <col min="3842" max="3842" width="10" style="8" bestFit="1" customWidth="1"/>
    <col min="3843" max="3843" width="11.5703125" style="8" customWidth="1"/>
    <col min="3844" max="3845" width="9.5703125" style="8" customWidth="1"/>
    <col min="3846" max="3846" width="9.42578125" style="8"/>
    <col min="3847" max="3847" width="10.5703125" style="8" customWidth="1"/>
    <col min="3848" max="3850" width="9.42578125" style="8"/>
    <col min="3851" max="3851" width="10.5703125" style="8" customWidth="1"/>
    <col min="3852" max="3853" width="9.42578125" style="8"/>
    <col min="3854" max="3854" width="10.42578125" style="8" customWidth="1"/>
    <col min="3855" max="4060" width="9.42578125" style="8"/>
    <col min="4061" max="4062" width="9.42578125" style="8" customWidth="1"/>
    <col min="4063" max="4063" width="44.5703125" style="8" customWidth="1"/>
    <col min="4064" max="4064" width="10.42578125" style="8" customWidth="1"/>
    <col min="4065" max="4070" width="9.42578125" style="8"/>
    <col min="4071" max="4071" width="9.42578125" style="8" bestFit="1" customWidth="1"/>
    <col min="4072" max="4072" width="10.5703125" style="8" customWidth="1"/>
    <col min="4073" max="4073" width="10.42578125" style="8" customWidth="1"/>
    <col min="4074" max="4074" width="9.5703125" style="8" customWidth="1"/>
    <col min="4075" max="4081" width="9.42578125" style="8"/>
    <col min="4082" max="4082" width="9" style="8" customWidth="1"/>
    <col min="4083" max="4083" width="11" style="8" customWidth="1"/>
    <col min="4084" max="4088" width="9.42578125" style="8"/>
    <col min="4089" max="4090" width="11.42578125" style="8" customWidth="1"/>
    <col min="4091" max="4091" width="9.42578125" style="8"/>
    <col min="4092" max="4092" width="12.5703125" style="8" customWidth="1"/>
    <col min="4093" max="4094" width="11.5703125" style="8" customWidth="1"/>
    <col min="4095" max="4095" width="13.42578125" style="8" customWidth="1"/>
    <col min="4096" max="4096" width="11.42578125" style="8" customWidth="1"/>
    <col min="4097" max="4097" width="9.42578125" style="8"/>
    <col min="4098" max="4098" width="10" style="8" bestFit="1" customWidth="1"/>
    <col min="4099" max="4099" width="11.5703125" style="8" customWidth="1"/>
    <col min="4100" max="4101" width="9.5703125" style="8" customWidth="1"/>
    <col min="4102" max="4102" width="9.42578125" style="8"/>
    <col min="4103" max="4103" width="10.5703125" style="8" customWidth="1"/>
    <col min="4104" max="4106" width="9.42578125" style="8"/>
    <col min="4107" max="4107" width="10.5703125" style="8" customWidth="1"/>
    <col min="4108" max="4109" width="9.42578125" style="8"/>
    <col min="4110" max="4110" width="10.42578125" style="8" customWidth="1"/>
    <col min="4111" max="4316" width="9.42578125" style="8"/>
    <col min="4317" max="4318" width="9.42578125" style="8" customWidth="1"/>
    <col min="4319" max="4319" width="44.5703125" style="8" customWidth="1"/>
    <col min="4320" max="4320" width="10.42578125" style="8" customWidth="1"/>
    <col min="4321" max="4326" width="9.42578125" style="8"/>
    <col min="4327" max="4327" width="9.42578125" style="8" bestFit="1" customWidth="1"/>
    <col min="4328" max="4328" width="10.5703125" style="8" customWidth="1"/>
    <col min="4329" max="4329" width="10.42578125" style="8" customWidth="1"/>
    <col min="4330" max="4330" width="9.5703125" style="8" customWidth="1"/>
    <col min="4331" max="4337" width="9.42578125" style="8"/>
    <col min="4338" max="4338" width="9" style="8" customWidth="1"/>
    <col min="4339" max="4339" width="11" style="8" customWidth="1"/>
    <col min="4340" max="4344" width="9.42578125" style="8"/>
    <col min="4345" max="4346" width="11.42578125" style="8" customWidth="1"/>
    <col min="4347" max="4347" width="9.42578125" style="8"/>
    <col min="4348" max="4348" width="12.5703125" style="8" customWidth="1"/>
    <col min="4349" max="4350" width="11.5703125" style="8" customWidth="1"/>
    <col min="4351" max="4351" width="13.42578125" style="8" customWidth="1"/>
    <col min="4352" max="4352" width="11.42578125" style="8" customWidth="1"/>
    <col min="4353" max="4353" width="9.42578125" style="8"/>
    <col min="4354" max="4354" width="10" style="8" bestFit="1" customWidth="1"/>
    <col min="4355" max="4355" width="11.5703125" style="8" customWidth="1"/>
    <col min="4356" max="4357" width="9.5703125" style="8" customWidth="1"/>
    <col min="4358" max="4358" width="9.42578125" style="8"/>
    <col min="4359" max="4359" width="10.5703125" style="8" customWidth="1"/>
    <col min="4360" max="4362" width="9.42578125" style="8"/>
    <col min="4363" max="4363" width="10.5703125" style="8" customWidth="1"/>
    <col min="4364" max="4365" width="9.42578125" style="8"/>
    <col min="4366" max="4366" width="10.42578125" style="8" customWidth="1"/>
    <col min="4367" max="4572" width="9.42578125" style="8"/>
    <col min="4573" max="4574" width="9.42578125" style="8" customWidth="1"/>
    <col min="4575" max="4575" width="44.5703125" style="8" customWidth="1"/>
    <col min="4576" max="4576" width="10.42578125" style="8" customWidth="1"/>
    <col min="4577" max="4582" width="9.42578125" style="8"/>
    <col min="4583" max="4583" width="9.42578125" style="8" bestFit="1" customWidth="1"/>
    <col min="4584" max="4584" width="10.5703125" style="8" customWidth="1"/>
    <col min="4585" max="4585" width="10.42578125" style="8" customWidth="1"/>
    <col min="4586" max="4586" width="9.5703125" style="8" customWidth="1"/>
    <col min="4587" max="4593" width="9.42578125" style="8"/>
    <col min="4594" max="4594" width="9" style="8" customWidth="1"/>
    <col min="4595" max="4595" width="11" style="8" customWidth="1"/>
    <col min="4596" max="4600" width="9.42578125" style="8"/>
    <col min="4601" max="4602" width="11.42578125" style="8" customWidth="1"/>
    <col min="4603" max="4603" width="9.42578125" style="8"/>
    <col min="4604" max="4604" width="12.5703125" style="8" customWidth="1"/>
    <col min="4605" max="4606" width="11.5703125" style="8" customWidth="1"/>
    <col min="4607" max="4607" width="13.42578125" style="8" customWidth="1"/>
    <col min="4608" max="4608" width="11.42578125" style="8" customWidth="1"/>
    <col min="4609" max="4609" width="9.42578125" style="8"/>
    <col min="4610" max="4610" width="10" style="8" bestFit="1" customWidth="1"/>
    <col min="4611" max="4611" width="11.5703125" style="8" customWidth="1"/>
    <col min="4612" max="4613" width="9.5703125" style="8" customWidth="1"/>
    <col min="4614" max="4614" width="9.42578125" style="8"/>
    <col min="4615" max="4615" width="10.5703125" style="8" customWidth="1"/>
    <col min="4616" max="4618" width="9.42578125" style="8"/>
    <col min="4619" max="4619" width="10.5703125" style="8" customWidth="1"/>
    <col min="4620" max="4621" width="9.42578125" style="8"/>
    <col min="4622" max="4622" width="10.42578125" style="8" customWidth="1"/>
    <col min="4623" max="4828" width="9.42578125" style="8"/>
    <col min="4829" max="4830" width="9.42578125" style="8" customWidth="1"/>
    <col min="4831" max="4831" width="44.5703125" style="8" customWidth="1"/>
    <col min="4832" max="4832" width="10.42578125" style="8" customWidth="1"/>
    <col min="4833" max="4838" width="9.42578125" style="8"/>
    <col min="4839" max="4839" width="9.42578125" style="8" bestFit="1" customWidth="1"/>
    <col min="4840" max="4840" width="10.5703125" style="8" customWidth="1"/>
    <col min="4841" max="4841" width="10.42578125" style="8" customWidth="1"/>
    <col min="4842" max="4842" width="9.5703125" style="8" customWidth="1"/>
    <col min="4843" max="4849" width="9.42578125" style="8"/>
    <col min="4850" max="4850" width="9" style="8" customWidth="1"/>
    <col min="4851" max="4851" width="11" style="8" customWidth="1"/>
    <col min="4852" max="4856" width="9.42578125" style="8"/>
    <col min="4857" max="4858" width="11.42578125" style="8" customWidth="1"/>
    <col min="4859" max="4859" width="9.42578125" style="8"/>
    <col min="4860" max="4860" width="12.5703125" style="8" customWidth="1"/>
    <col min="4861" max="4862" width="11.5703125" style="8" customWidth="1"/>
    <col min="4863" max="4863" width="13.42578125" style="8" customWidth="1"/>
    <col min="4864" max="4864" width="11.42578125" style="8" customWidth="1"/>
    <col min="4865" max="4865" width="9.42578125" style="8"/>
    <col min="4866" max="4866" width="10" style="8" bestFit="1" customWidth="1"/>
    <col min="4867" max="4867" width="11.5703125" style="8" customWidth="1"/>
    <col min="4868" max="4869" width="9.5703125" style="8" customWidth="1"/>
    <col min="4870" max="4870" width="9.42578125" style="8"/>
    <col min="4871" max="4871" width="10.5703125" style="8" customWidth="1"/>
    <col min="4872" max="4874" width="9.42578125" style="8"/>
    <col min="4875" max="4875" width="10.5703125" style="8" customWidth="1"/>
    <col min="4876" max="4877" width="9.42578125" style="8"/>
    <col min="4878" max="4878" width="10.42578125" style="8" customWidth="1"/>
    <col min="4879" max="5084" width="9.42578125" style="8"/>
    <col min="5085" max="5086" width="9.42578125" style="8" customWidth="1"/>
    <col min="5087" max="5087" width="44.5703125" style="8" customWidth="1"/>
    <col min="5088" max="5088" width="10.42578125" style="8" customWidth="1"/>
    <col min="5089" max="5094" width="9.42578125" style="8"/>
    <col min="5095" max="5095" width="9.42578125" style="8" bestFit="1" customWidth="1"/>
    <col min="5096" max="5096" width="10.5703125" style="8" customWidth="1"/>
    <col min="5097" max="5097" width="10.42578125" style="8" customWidth="1"/>
    <col min="5098" max="5098" width="9.5703125" style="8" customWidth="1"/>
    <col min="5099" max="5105" width="9.42578125" style="8"/>
    <col min="5106" max="5106" width="9" style="8" customWidth="1"/>
    <col min="5107" max="5107" width="11" style="8" customWidth="1"/>
    <col min="5108" max="5112" width="9.42578125" style="8"/>
    <col min="5113" max="5114" width="11.42578125" style="8" customWidth="1"/>
    <col min="5115" max="5115" width="9.42578125" style="8"/>
    <col min="5116" max="5116" width="12.5703125" style="8" customWidth="1"/>
    <col min="5117" max="5118" width="11.5703125" style="8" customWidth="1"/>
    <col min="5119" max="5119" width="13.42578125" style="8" customWidth="1"/>
    <col min="5120" max="5120" width="11.42578125" style="8" customWidth="1"/>
    <col min="5121" max="5121" width="9.42578125" style="8"/>
    <col min="5122" max="5122" width="10" style="8" bestFit="1" customWidth="1"/>
    <col min="5123" max="5123" width="11.5703125" style="8" customWidth="1"/>
    <col min="5124" max="5125" width="9.5703125" style="8" customWidth="1"/>
    <col min="5126" max="5126" width="9.42578125" style="8"/>
    <col min="5127" max="5127" width="10.5703125" style="8" customWidth="1"/>
    <col min="5128" max="5130" width="9.42578125" style="8"/>
    <col min="5131" max="5131" width="10.5703125" style="8" customWidth="1"/>
    <col min="5132" max="5133" width="9.42578125" style="8"/>
    <col min="5134" max="5134" width="10.42578125" style="8" customWidth="1"/>
    <col min="5135" max="5340" width="9.42578125" style="8"/>
    <col min="5341" max="5342" width="9.42578125" style="8" customWidth="1"/>
    <col min="5343" max="5343" width="44.5703125" style="8" customWidth="1"/>
    <col min="5344" max="5344" width="10.42578125" style="8" customWidth="1"/>
    <col min="5345" max="5350" width="9.42578125" style="8"/>
    <col min="5351" max="5351" width="9.42578125" style="8" bestFit="1" customWidth="1"/>
    <col min="5352" max="5352" width="10.5703125" style="8" customWidth="1"/>
    <col min="5353" max="5353" width="10.42578125" style="8" customWidth="1"/>
    <col min="5354" max="5354" width="9.5703125" style="8" customWidth="1"/>
    <col min="5355" max="5361" width="9.42578125" style="8"/>
    <col min="5362" max="5362" width="9" style="8" customWidth="1"/>
    <col min="5363" max="5363" width="11" style="8" customWidth="1"/>
    <col min="5364" max="5368" width="9.42578125" style="8"/>
    <col min="5369" max="5370" width="11.42578125" style="8" customWidth="1"/>
    <col min="5371" max="5371" width="9.42578125" style="8"/>
    <col min="5372" max="5372" width="12.5703125" style="8" customWidth="1"/>
    <col min="5373" max="5374" width="11.5703125" style="8" customWidth="1"/>
    <col min="5375" max="5375" width="13.42578125" style="8" customWidth="1"/>
    <col min="5376" max="5376" width="11.42578125" style="8" customWidth="1"/>
    <col min="5377" max="5377" width="9.42578125" style="8"/>
    <col min="5378" max="5378" width="10" style="8" bestFit="1" customWidth="1"/>
    <col min="5379" max="5379" width="11.5703125" style="8" customWidth="1"/>
    <col min="5380" max="5381" width="9.5703125" style="8" customWidth="1"/>
    <col min="5382" max="5382" width="9.42578125" style="8"/>
    <col min="5383" max="5383" width="10.5703125" style="8" customWidth="1"/>
    <col min="5384" max="5386" width="9.42578125" style="8"/>
    <col min="5387" max="5387" width="10.5703125" style="8" customWidth="1"/>
    <col min="5388" max="5389" width="9.42578125" style="8"/>
    <col min="5390" max="5390" width="10.42578125" style="8" customWidth="1"/>
    <col min="5391" max="5596" width="9.42578125" style="8"/>
    <col min="5597" max="5598" width="9.42578125" style="8" customWidth="1"/>
    <col min="5599" max="5599" width="44.5703125" style="8" customWidth="1"/>
    <col min="5600" max="5600" width="10.42578125" style="8" customWidth="1"/>
    <col min="5601" max="5606" width="9.42578125" style="8"/>
    <col min="5607" max="5607" width="9.42578125" style="8" bestFit="1" customWidth="1"/>
    <col min="5608" max="5608" width="10.5703125" style="8" customWidth="1"/>
    <col min="5609" max="5609" width="10.42578125" style="8" customWidth="1"/>
    <col min="5610" max="5610" width="9.5703125" style="8" customWidth="1"/>
    <col min="5611" max="5617" width="9.42578125" style="8"/>
    <col min="5618" max="5618" width="9" style="8" customWidth="1"/>
    <col min="5619" max="5619" width="11" style="8" customWidth="1"/>
    <col min="5620" max="5624" width="9.42578125" style="8"/>
    <col min="5625" max="5626" width="11.42578125" style="8" customWidth="1"/>
    <col min="5627" max="5627" width="9.42578125" style="8"/>
    <col min="5628" max="5628" width="12.5703125" style="8" customWidth="1"/>
    <col min="5629" max="5630" width="11.5703125" style="8" customWidth="1"/>
    <col min="5631" max="5631" width="13.42578125" style="8" customWidth="1"/>
    <col min="5632" max="5632" width="11.42578125" style="8" customWidth="1"/>
    <col min="5633" max="5633" width="9.42578125" style="8"/>
    <col min="5634" max="5634" width="10" style="8" bestFit="1" customWidth="1"/>
    <col min="5635" max="5635" width="11.5703125" style="8" customWidth="1"/>
    <col min="5636" max="5637" width="9.5703125" style="8" customWidth="1"/>
    <col min="5638" max="5638" width="9.42578125" style="8"/>
    <col min="5639" max="5639" width="10.5703125" style="8" customWidth="1"/>
    <col min="5640" max="5642" width="9.42578125" style="8"/>
    <col min="5643" max="5643" width="10.5703125" style="8" customWidth="1"/>
    <col min="5644" max="5645" width="9.42578125" style="8"/>
    <col min="5646" max="5646" width="10.42578125" style="8" customWidth="1"/>
    <col min="5647" max="5852" width="9.42578125" style="8"/>
    <col min="5853" max="5854" width="9.42578125" style="8" customWidth="1"/>
    <col min="5855" max="5855" width="44.5703125" style="8" customWidth="1"/>
    <col min="5856" max="5856" width="10.42578125" style="8" customWidth="1"/>
    <col min="5857" max="5862" width="9.42578125" style="8"/>
    <col min="5863" max="5863" width="9.42578125" style="8" bestFit="1" customWidth="1"/>
    <col min="5864" max="5864" width="10.5703125" style="8" customWidth="1"/>
    <col min="5865" max="5865" width="10.42578125" style="8" customWidth="1"/>
    <col min="5866" max="5866" width="9.5703125" style="8" customWidth="1"/>
    <col min="5867" max="5873" width="9.42578125" style="8"/>
    <col min="5874" max="5874" width="9" style="8" customWidth="1"/>
    <col min="5875" max="5875" width="11" style="8" customWidth="1"/>
    <col min="5876" max="5880" width="9.42578125" style="8"/>
    <col min="5881" max="5882" width="11.42578125" style="8" customWidth="1"/>
    <col min="5883" max="5883" width="9.42578125" style="8"/>
    <col min="5884" max="5884" width="12.5703125" style="8" customWidth="1"/>
    <col min="5885" max="5886" width="11.5703125" style="8" customWidth="1"/>
    <col min="5887" max="5887" width="13.42578125" style="8" customWidth="1"/>
    <col min="5888" max="5888" width="11.42578125" style="8" customWidth="1"/>
    <col min="5889" max="5889" width="9.42578125" style="8"/>
    <col min="5890" max="5890" width="10" style="8" bestFit="1" customWidth="1"/>
    <col min="5891" max="5891" width="11.5703125" style="8" customWidth="1"/>
    <col min="5892" max="5893" width="9.5703125" style="8" customWidth="1"/>
    <col min="5894" max="5894" width="9.42578125" style="8"/>
    <col min="5895" max="5895" width="10.5703125" style="8" customWidth="1"/>
    <col min="5896" max="5898" width="9.42578125" style="8"/>
    <col min="5899" max="5899" width="10.5703125" style="8" customWidth="1"/>
    <col min="5900" max="5901" width="9.42578125" style="8"/>
    <col min="5902" max="5902" width="10.42578125" style="8" customWidth="1"/>
    <col min="5903" max="6108" width="9.42578125" style="8"/>
    <col min="6109" max="6110" width="9.42578125" style="8" customWidth="1"/>
    <col min="6111" max="6111" width="44.5703125" style="8" customWidth="1"/>
    <col min="6112" max="6112" width="10.42578125" style="8" customWidth="1"/>
    <col min="6113" max="6118" width="9.42578125" style="8"/>
    <col min="6119" max="6119" width="9.42578125" style="8" bestFit="1" customWidth="1"/>
    <col min="6120" max="6120" width="10.5703125" style="8" customWidth="1"/>
    <col min="6121" max="6121" width="10.42578125" style="8" customWidth="1"/>
    <col min="6122" max="6122" width="9.5703125" style="8" customWidth="1"/>
    <col min="6123" max="6129" width="9.42578125" style="8"/>
    <col min="6130" max="6130" width="9" style="8" customWidth="1"/>
    <col min="6131" max="6131" width="11" style="8" customWidth="1"/>
    <col min="6132" max="6136" width="9.42578125" style="8"/>
    <col min="6137" max="6138" width="11.42578125" style="8" customWidth="1"/>
    <col min="6139" max="6139" width="9.42578125" style="8"/>
    <col min="6140" max="6140" width="12.5703125" style="8" customWidth="1"/>
    <col min="6141" max="6142" width="11.5703125" style="8" customWidth="1"/>
    <col min="6143" max="6143" width="13.42578125" style="8" customWidth="1"/>
    <col min="6144" max="6144" width="11.42578125" style="8" customWidth="1"/>
    <col min="6145" max="6145" width="9.42578125" style="8"/>
    <col min="6146" max="6146" width="10" style="8" bestFit="1" customWidth="1"/>
    <col min="6147" max="6147" width="11.5703125" style="8" customWidth="1"/>
    <col min="6148" max="6149" width="9.5703125" style="8" customWidth="1"/>
    <col min="6150" max="6150" width="9.42578125" style="8"/>
    <col min="6151" max="6151" width="10.5703125" style="8" customWidth="1"/>
    <col min="6152" max="6154" width="9.42578125" style="8"/>
    <col min="6155" max="6155" width="10.5703125" style="8" customWidth="1"/>
    <col min="6156" max="6157" width="9.42578125" style="8"/>
    <col min="6158" max="6158" width="10.42578125" style="8" customWidth="1"/>
    <col min="6159" max="6364" width="9.42578125" style="8"/>
    <col min="6365" max="6366" width="9.42578125" style="8" customWidth="1"/>
    <col min="6367" max="6367" width="44.5703125" style="8" customWidth="1"/>
    <col min="6368" max="6368" width="10.42578125" style="8" customWidth="1"/>
    <col min="6369" max="6374" width="9.42578125" style="8"/>
    <col min="6375" max="6375" width="9.42578125" style="8" bestFit="1" customWidth="1"/>
    <col min="6376" max="6376" width="10.5703125" style="8" customWidth="1"/>
    <col min="6377" max="6377" width="10.42578125" style="8" customWidth="1"/>
    <col min="6378" max="6378" width="9.5703125" style="8" customWidth="1"/>
    <col min="6379" max="6385" width="9.42578125" style="8"/>
    <col min="6386" max="6386" width="9" style="8" customWidth="1"/>
    <col min="6387" max="6387" width="11" style="8" customWidth="1"/>
    <col min="6388" max="6392" width="9.42578125" style="8"/>
    <col min="6393" max="6394" width="11.42578125" style="8" customWidth="1"/>
    <col min="6395" max="6395" width="9.42578125" style="8"/>
    <col min="6396" max="6396" width="12.5703125" style="8" customWidth="1"/>
    <col min="6397" max="6398" width="11.5703125" style="8" customWidth="1"/>
    <col min="6399" max="6399" width="13.42578125" style="8" customWidth="1"/>
    <col min="6400" max="6400" width="11.42578125" style="8" customWidth="1"/>
    <col min="6401" max="6401" width="9.42578125" style="8"/>
    <col min="6402" max="6402" width="10" style="8" bestFit="1" customWidth="1"/>
    <col min="6403" max="6403" width="11.5703125" style="8" customWidth="1"/>
    <col min="6404" max="6405" width="9.5703125" style="8" customWidth="1"/>
    <col min="6406" max="6406" width="9.42578125" style="8"/>
    <col min="6407" max="6407" width="10.5703125" style="8" customWidth="1"/>
    <col min="6408" max="6410" width="9.42578125" style="8"/>
    <col min="6411" max="6411" width="10.5703125" style="8" customWidth="1"/>
    <col min="6412" max="6413" width="9.42578125" style="8"/>
    <col min="6414" max="6414" width="10.42578125" style="8" customWidth="1"/>
    <col min="6415" max="6620" width="9.42578125" style="8"/>
    <col min="6621" max="6622" width="9.42578125" style="8" customWidth="1"/>
    <col min="6623" max="6623" width="44.5703125" style="8" customWidth="1"/>
    <col min="6624" max="6624" width="10.42578125" style="8" customWidth="1"/>
    <col min="6625" max="6630" width="9.42578125" style="8"/>
    <col min="6631" max="6631" width="9.42578125" style="8" bestFit="1" customWidth="1"/>
    <col min="6632" max="6632" width="10.5703125" style="8" customWidth="1"/>
    <col min="6633" max="6633" width="10.42578125" style="8" customWidth="1"/>
    <col min="6634" max="6634" width="9.5703125" style="8" customWidth="1"/>
    <col min="6635" max="6641" width="9.42578125" style="8"/>
    <col min="6642" max="6642" width="9" style="8" customWidth="1"/>
    <col min="6643" max="6643" width="11" style="8" customWidth="1"/>
    <col min="6644" max="6648" width="9.42578125" style="8"/>
    <col min="6649" max="6650" width="11.42578125" style="8" customWidth="1"/>
    <col min="6651" max="6651" width="9.42578125" style="8"/>
    <col min="6652" max="6652" width="12.5703125" style="8" customWidth="1"/>
    <col min="6653" max="6654" width="11.5703125" style="8" customWidth="1"/>
    <col min="6655" max="6655" width="13.42578125" style="8" customWidth="1"/>
    <col min="6656" max="6656" width="11.42578125" style="8" customWidth="1"/>
    <col min="6657" max="6657" width="9.42578125" style="8"/>
    <col min="6658" max="6658" width="10" style="8" bestFit="1" customWidth="1"/>
    <col min="6659" max="6659" width="11.5703125" style="8" customWidth="1"/>
    <col min="6660" max="6661" width="9.5703125" style="8" customWidth="1"/>
    <col min="6662" max="6662" width="9.42578125" style="8"/>
    <col min="6663" max="6663" width="10.5703125" style="8" customWidth="1"/>
    <col min="6664" max="6666" width="9.42578125" style="8"/>
    <col min="6667" max="6667" width="10.5703125" style="8" customWidth="1"/>
    <col min="6668" max="6669" width="9.42578125" style="8"/>
    <col min="6670" max="6670" width="10.42578125" style="8" customWidth="1"/>
    <col min="6671" max="6876" width="9.42578125" style="8"/>
    <col min="6877" max="6878" width="9.42578125" style="8" customWidth="1"/>
    <col min="6879" max="6879" width="44.5703125" style="8" customWidth="1"/>
    <col min="6880" max="6880" width="10.42578125" style="8" customWidth="1"/>
    <col min="6881" max="6886" width="9.42578125" style="8"/>
    <col min="6887" max="6887" width="9.42578125" style="8" bestFit="1" customWidth="1"/>
    <col min="6888" max="6888" width="10.5703125" style="8" customWidth="1"/>
    <col min="6889" max="6889" width="10.42578125" style="8" customWidth="1"/>
    <col min="6890" max="6890" width="9.5703125" style="8" customWidth="1"/>
    <col min="6891" max="6897" width="9.42578125" style="8"/>
    <col min="6898" max="6898" width="9" style="8" customWidth="1"/>
    <col min="6899" max="6899" width="11" style="8" customWidth="1"/>
    <col min="6900" max="6904" width="9.42578125" style="8"/>
    <col min="6905" max="6906" width="11.42578125" style="8" customWidth="1"/>
    <col min="6907" max="6907" width="9.42578125" style="8"/>
    <col min="6908" max="6908" width="12.5703125" style="8" customWidth="1"/>
    <col min="6909" max="6910" width="11.5703125" style="8" customWidth="1"/>
    <col min="6911" max="6911" width="13.42578125" style="8" customWidth="1"/>
    <col min="6912" max="6912" width="11.42578125" style="8" customWidth="1"/>
    <col min="6913" max="6913" width="9.42578125" style="8"/>
    <col min="6914" max="6914" width="10" style="8" bestFit="1" customWidth="1"/>
    <col min="6915" max="6915" width="11.5703125" style="8" customWidth="1"/>
    <col min="6916" max="6917" width="9.5703125" style="8" customWidth="1"/>
    <col min="6918" max="6918" width="9.42578125" style="8"/>
    <col min="6919" max="6919" width="10.5703125" style="8" customWidth="1"/>
    <col min="6920" max="6922" width="9.42578125" style="8"/>
    <col min="6923" max="6923" width="10.5703125" style="8" customWidth="1"/>
    <col min="6924" max="6925" width="9.42578125" style="8"/>
    <col min="6926" max="6926" width="10.42578125" style="8" customWidth="1"/>
    <col min="6927" max="7132" width="9.42578125" style="8"/>
    <col min="7133" max="7134" width="9.42578125" style="8" customWidth="1"/>
    <col min="7135" max="7135" width="44.5703125" style="8" customWidth="1"/>
    <col min="7136" max="7136" width="10.42578125" style="8" customWidth="1"/>
    <col min="7137" max="7142" width="9.42578125" style="8"/>
    <col min="7143" max="7143" width="9.42578125" style="8" bestFit="1" customWidth="1"/>
    <col min="7144" max="7144" width="10.5703125" style="8" customWidth="1"/>
    <col min="7145" max="7145" width="10.42578125" style="8" customWidth="1"/>
    <col min="7146" max="7146" width="9.5703125" style="8" customWidth="1"/>
    <col min="7147" max="7153" width="9.42578125" style="8"/>
    <col min="7154" max="7154" width="9" style="8" customWidth="1"/>
    <col min="7155" max="7155" width="11" style="8" customWidth="1"/>
    <col min="7156" max="7160" width="9.42578125" style="8"/>
    <col min="7161" max="7162" width="11.42578125" style="8" customWidth="1"/>
    <col min="7163" max="7163" width="9.42578125" style="8"/>
    <col min="7164" max="7164" width="12.5703125" style="8" customWidth="1"/>
    <col min="7165" max="7166" width="11.5703125" style="8" customWidth="1"/>
    <col min="7167" max="7167" width="13.42578125" style="8" customWidth="1"/>
    <col min="7168" max="7168" width="11.42578125" style="8" customWidth="1"/>
    <col min="7169" max="7169" width="9.42578125" style="8"/>
    <col min="7170" max="7170" width="10" style="8" bestFit="1" customWidth="1"/>
    <col min="7171" max="7171" width="11.5703125" style="8" customWidth="1"/>
    <col min="7172" max="7173" width="9.5703125" style="8" customWidth="1"/>
    <col min="7174" max="7174" width="9.42578125" style="8"/>
    <col min="7175" max="7175" width="10.5703125" style="8" customWidth="1"/>
    <col min="7176" max="7178" width="9.42578125" style="8"/>
    <col min="7179" max="7179" width="10.5703125" style="8" customWidth="1"/>
    <col min="7180" max="7181" width="9.42578125" style="8"/>
    <col min="7182" max="7182" width="10.42578125" style="8" customWidth="1"/>
    <col min="7183" max="7388" width="9.42578125" style="8"/>
    <col min="7389" max="7390" width="9.42578125" style="8" customWidth="1"/>
    <col min="7391" max="7391" width="44.5703125" style="8" customWidth="1"/>
    <col min="7392" max="7392" width="10.42578125" style="8" customWidth="1"/>
    <col min="7393" max="7398" width="9.42578125" style="8"/>
    <col min="7399" max="7399" width="9.42578125" style="8" bestFit="1" customWidth="1"/>
    <col min="7400" max="7400" width="10.5703125" style="8" customWidth="1"/>
    <col min="7401" max="7401" width="10.42578125" style="8" customWidth="1"/>
    <col min="7402" max="7402" width="9.5703125" style="8" customWidth="1"/>
    <col min="7403" max="7409" width="9.42578125" style="8"/>
    <col min="7410" max="7410" width="9" style="8" customWidth="1"/>
    <col min="7411" max="7411" width="11" style="8" customWidth="1"/>
    <col min="7412" max="7416" width="9.42578125" style="8"/>
    <col min="7417" max="7418" width="11.42578125" style="8" customWidth="1"/>
    <col min="7419" max="7419" width="9.42578125" style="8"/>
    <col min="7420" max="7420" width="12.5703125" style="8" customWidth="1"/>
    <col min="7421" max="7422" width="11.5703125" style="8" customWidth="1"/>
    <col min="7423" max="7423" width="13.42578125" style="8" customWidth="1"/>
    <col min="7424" max="7424" width="11.42578125" style="8" customWidth="1"/>
    <col min="7425" max="7425" width="9.42578125" style="8"/>
    <col min="7426" max="7426" width="10" style="8" bestFit="1" customWidth="1"/>
    <col min="7427" max="7427" width="11.5703125" style="8" customWidth="1"/>
    <col min="7428" max="7429" width="9.5703125" style="8" customWidth="1"/>
    <col min="7430" max="7430" width="9.42578125" style="8"/>
    <col min="7431" max="7431" width="10.5703125" style="8" customWidth="1"/>
    <col min="7432" max="7434" width="9.42578125" style="8"/>
    <col min="7435" max="7435" width="10.5703125" style="8" customWidth="1"/>
    <col min="7436" max="7437" width="9.42578125" style="8"/>
    <col min="7438" max="7438" width="10.42578125" style="8" customWidth="1"/>
    <col min="7439" max="7644" width="9.42578125" style="8"/>
    <col min="7645" max="7646" width="9.42578125" style="8" customWidth="1"/>
    <col min="7647" max="7647" width="44.5703125" style="8" customWidth="1"/>
    <col min="7648" max="7648" width="10.42578125" style="8" customWidth="1"/>
    <col min="7649" max="7654" width="9.42578125" style="8"/>
    <col min="7655" max="7655" width="9.42578125" style="8" bestFit="1" customWidth="1"/>
    <col min="7656" max="7656" width="10.5703125" style="8" customWidth="1"/>
    <col min="7657" max="7657" width="10.42578125" style="8" customWidth="1"/>
    <col min="7658" max="7658" width="9.5703125" style="8" customWidth="1"/>
    <col min="7659" max="7665" width="9.42578125" style="8"/>
    <col min="7666" max="7666" width="9" style="8" customWidth="1"/>
    <col min="7667" max="7667" width="11" style="8" customWidth="1"/>
    <col min="7668" max="7672" width="9.42578125" style="8"/>
    <col min="7673" max="7674" width="11.42578125" style="8" customWidth="1"/>
    <col min="7675" max="7675" width="9.42578125" style="8"/>
    <col min="7676" max="7676" width="12.5703125" style="8" customWidth="1"/>
    <col min="7677" max="7678" width="11.5703125" style="8" customWidth="1"/>
    <col min="7679" max="7679" width="13.42578125" style="8" customWidth="1"/>
    <col min="7680" max="7680" width="11.42578125" style="8" customWidth="1"/>
    <col min="7681" max="7681" width="9.42578125" style="8"/>
    <col min="7682" max="7682" width="10" style="8" bestFit="1" customWidth="1"/>
    <col min="7683" max="7683" width="11.5703125" style="8" customWidth="1"/>
    <col min="7684" max="7685" width="9.5703125" style="8" customWidth="1"/>
    <col min="7686" max="7686" width="9.42578125" style="8"/>
    <col min="7687" max="7687" width="10.5703125" style="8" customWidth="1"/>
    <col min="7688" max="7690" width="9.42578125" style="8"/>
    <col min="7691" max="7691" width="10.5703125" style="8" customWidth="1"/>
    <col min="7692" max="7693" width="9.42578125" style="8"/>
    <col min="7694" max="7694" width="10.42578125" style="8" customWidth="1"/>
    <col min="7695" max="7900" width="9.42578125" style="8"/>
    <col min="7901" max="7902" width="9.42578125" style="8" customWidth="1"/>
    <col min="7903" max="7903" width="44.5703125" style="8" customWidth="1"/>
    <col min="7904" max="7904" width="10.42578125" style="8" customWidth="1"/>
    <col min="7905" max="7910" width="9.42578125" style="8"/>
    <col min="7911" max="7911" width="9.42578125" style="8" bestFit="1" customWidth="1"/>
    <col min="7912" max="7912" width="10.5703125" style="8" customWidth="1"/>
    <col min="7913" max="7913" width="10.42578125" style="8" customWidth="1"/>
    <col min="7914" max="7914" width="9.5703125" style="8" customWidth="1"/>
    <col min="7915" max="7921" width="9.42578125" style="8"/>
    <col min="7922" max="7922" width="9" style="8" customWidth="1"/>
    <col min="7923" max="7923" width="11" style="8" customWidth="1"/>
    <col min="7924" max="7928" width="9.42578125" style="8"/>
    <col min="7929" max="7930" width="11.42578125" style="8" customWidth="1"/>
    <col min="7931" max="7931" width="9.42578125" style="8"/>
    <col min="7932" max="7932" width="12.5703125" style="8" customWidth="1"/>
    <col min="7933" max="7934" width="11.5703125" style="8" customWidth="1"/>
    <col min="7935" max="7935" width="13.42578125" style="8" customWidth="1"/>
    <col min="7936" max="7936" width="11.42578125" style="8" customWidth="1"/>
    <col min="7937" max="7937" width="9.42578125" style="8"/>
    <col min="7938" max="7938" width="10" style="8" bestFit="1" customWidth="1"/>
    <col min="7939" max="7939" width="11.5703125" style="8" customWidth="1"/>
    <col min="7940" max="7941" width="9.5703125" style="8" customWidth="1"/>
    <col min="7942" max="7942" width="9.42578125" style="8"/>
    <col min="7943" max="7943" width="10.5703125" style="8" customWidth="1"/>
    <col min="7944" max="7946" width="9.42578125" style="8"/>
    <col min="7947" max="7947" width="10.5703125" style="8" customWidth="1"/>
    <col min="7948" max="7949" width="9.42578125" style="8"/>
    <col min="7950" max="7950" width="10.42578125" style="8" customWidth="1"/>
    <col min="7951" max="8156" width="9.42578125" style="8"/>
    <col min="8157" max="8158" width="9.42578125" style="8" customWidth="1"/>
    <col min="8159" max="8159" width="44.5703125" style="8" customWidth="1"/>
    <col min="8160" max="8160" width="10.42578125" style="8" customWidth="1"/>
    <col min="8161" max="8166" width="9.42578125" style="8"/>
    <col min="8167" max="8167" width="9.42578125" style="8" bestFit="1" customWidth="1"/>
    <col min="8168" max="8168" width="10.5703125" style="8" customWidth="1"/>
    <col min="8169" max="8169" width="10.42578125" style="8" customWidth="1"/>
    <col min="8170" max="8170" width="9.5703125" style="8" customWidth="1"/>
    <col min="8171" max="8177" width="9.42578125" style="8"/>
    <col min="8178" max="8178" width="9" style="8" customWidth="1"/>
    <col min="8179" max="8179" width="11" style="8" customWidth="1"/>
    <col min="8180" max="8184" width="9.42578125" style="8"/>
    <col min="8185" max="8186" width="11.42578125" style="8" customWidth="1"/>
    <col min="8187" max="8187" width="9.42578125" style="8"/>
    <col min="8188" max="8188" width="12.5703125" style="8" customWidth="1"/>
    <col min="8189" max="8190" width="11.5703125" style="8" customWidth="1"/>
    <col min="8191" max="8191" width="13.42578125" style="8" customWidth="1"/>
    <col min="8192" max="8192" width="11.42578125" style="8" customWidth="1"/>
    <col min="8193" max="8193" width="9.42578125" style="8"/>
    <col min="8194" max="8194" width="10" style="8" bestFit="1" customWidth="1"/>
    <col min="8195" max="8195" width="11.5703125" style="8" customWidth="1"/>
    <col min="8196" max="8197" width="9.5703125" style="8" customWidth="1"/>
    <col min="8198" max="8198" width="9.42578125" style="8"/>
    <col min="8199" max="8199" width="10.5703125" style="8" customWidth="1"/>
    <col min="8200" max="8202" width="9.42578125" style="8"/>
    <col min="8203" max="8203" width="10.5703125" style="8" customWidth="1"/>
    <col min="8204" max="8205" width="9.42578125" style="8"/>
    <col min="8206" max="8206" width="10.42578125" style="8" customWidth="1"/>
    <col min="8207" max="8412" width="9.42578125" style="8"/>
    <col min="8413" max="8414" width="9.42578125" style="8" customWidth="1"/>
    <col min="8415" max="8415" width="44.5703125" style="8" customWidth="1"/>
    <col min="8416" max="8416" width="10.42578125" style="8" customWidth="1"/>
    <col min="8417" max="8422" width="9.42578125" style="8"/>
    <col min="8423" max="8423" width="9.42578125" style="8" bestFit="1" customWidth="1"/>
    <col min="8424" max="8424" width="10.5703125" style="8" customWidth="1"/>
    <col min="8425" max="8425" width="10.42578125" style="8" customWidth="1"/>
    <col min="8426" max="8426" width="9.5703125" style="8" customWidth="1"/>
    <col min="8427" max="8433" width="9.42578125" style="8"/>
    <col min="8434" max="8434" width="9" style="8" customWidth="1"/>
    <col min="8435" max="8435" width="11" style="8" customWidth="1"/>
    <col min="8436" max="8440" width="9.42578125" style="8"/>
    <col min="8441" max="8442" width="11.42578125" style="8" customWidth="1"/>
    <col min="8443" max="8443" width="9.42578125" style="8"/>
    <col min="8444" max="8444" width="12.5703125" style="8" customWidth="1"/>
    <col min="8445" max="8446" width="11.5703125" style="8" customWidth="1"/>
    <col min="8447" max="8447" width="13.42578125" style="8" customWidth="1"/>
    <col min="8448" max="8448" width="11.42578125" style="8" customWidth="1"/>
    <col min="8449" max="8449" width="9.42578125" style="8"/>
    <col min="8450" max="8450" width="10" style="8" bestFit="1" customWidth="1"/>
    <col min="8451" max="8451" width="11.5703125" style="8" customWidth="1"/>
    <col min="8452" max="8453" width="9.5703125" style="8" customWidth="1"/>
    <col min="8454" max="8454" width="9.42578125" style="8"/>
    <col min="8455" max="8455" width="10.5703125" style="8" customWidth="1"/>
    <col min="8456" max="8458" width="9.42578125" style="8"/>
    <col min="8459" max="8459" width="10.5703125" style="8" customWidth="1"/>
    <col min="8460" max="8461" width="9.42578125" style="8"/>
    <col min="8462" max="8462" width="10.42578125" style="8" customWidth="1"/>
    <col min="8463" max="8668" width="9.42578125" style="8"/>
    <col min="8669" max="8670" width="9.42578125" style="8" customWidth="1"/>
    <col min="8671" max="8671" width="44.5703125" style="8" customWidth="1"/>
    <col min="8672" max="8672" width="10.42578125" style="8" customWidth="1"/>
    <col min="8673" max="8678" width="9.42578125" style="8"/>
    <col min="8679" max="8679" width="9.42578125" style="8" bestFit="1" customWidth="1"/>
    <col min="8680" max="8680" width="10.5703125" style="8" customWidth="1"/>
    <col min="8681" max="8681" width="10.42578125" style="8" customWidth="1"/>
    <col min="8682" max="8682" width="9.5703125" style="8" customWidth="1"/>
    <col min="8683" max="8689" width="9.42578125" style="8"/>
    <col min="8690" max="8690" width="9" style="8" customWidth="1"/>
    <col min="8691" max="8691" width="11" style="8" customWidth="1"/>
    <col min="8692" max="8696" width="9.42578125" style="8"/>
    <col min="8697" max="8698" width="11.42578125" style="8" customWidth="1"/>
    <col min="8699" max="8699" width="9.42578125" style="8"/>
    <col min="8700" max="8700" width="12.5703125" style="8" customWidth="1"/>
    <col min="8701" max="8702" width="11.5703125" style="8" customWidth="1"/>
    <col min="8703" max="8703" width="13.42578125" style="8" customWidth="1"/>
    <col min="8704" max="8704" width="11.42578125" style="8" customWidth="1"/>
    <col min="8705" max="8705" width="9.42578125" style="8"/>
    <col min="8706" max="8706" width="10" style="8" bestFit="1" customWidth="1"/>
    <col min="8707" max="8707" width="11.5703125" style="8" customWidth="1"/>
    <col min="8708" max="8709" width="9.5703125" style="8" customWidth="1"/>
    <col min="8710" max="8710" width="9.42578125" style="8"/>
    <col min="8711" max="8711" width="10.5703125" style="8" customWidth="1"/>
    <col min="8712" max="8714" width="9.42578125" style="8"/>
    <col min="8715" max="8715" width="10.5703125" style="8" customWidth="1"/>
    <col min="8716" max="8717" width="9.42578125" style="8"/>
    <col min="8718" max="8718" width="10.42578125" style="8" customWidth="1"/>
    <col min="8719" max="8924" width="9.42578125" style="8"/>
    <col min="8925" max="8926" width="9.42578125" style="8" customWidth="1"/>
    <col min="8927" max="8927" width="44.5703125" style="8" customWidth="1"/>
    <col min="8928" max="8928" width="10.42578125" style="8" customWidth="1"/>
    <col min="8929" max="8934" width="9.42578125" style="8"/>
    <col min="8935" max="8935" width="9.42578125" style="8" bestFit="1" customWidth="1"/>
    <col min="8936" max="8936" width="10.5703125" style="8" customWidth="1"/>
    <col min="8937" max="8937" width="10.42578125" style="8" customWidth="1"/>
    <col min="8938" max="8938" width="9.5703125" style="8" customWidth="1"/>
    <col min="8939" max="8945" width="9.42578125" style="8"/>
    <col min="8946" max="8946" width="9" style="8" customWidth="1"/>
    <col min="8947" max="8947" width="11" style="8" customWidth="1"/>
    <col min="8948" max="8952" width="9.42578125" style="8"/>
    <col min="8953" max="8954" width="11.42578125" style="8" customWidth="1"/>
    <col min="8955" max="8955" width="9.42578125" style="8"/>
    <col min="8956" max="8956" width="12.5703125" style="8" customWidth="1"/>
    <col min="8957" max="8958" width="11.5703125" style="8" customWidth="1"/>
    <col min="8959" max="8959" width="13.42578125" style="8" customWidth="1"/>
    <col min="8960" max="8960" width="11.42578125" style="8" customWidth="1"/>
    <col min="8961" max="8961" width="9.42578125" style="8"/>
    <col min="8962" max="8962" width="10" style="8" bestFit="1" customWidth="1"/>
    <col min="8963" max="8963" width="11.5703125" style="8" customWidth="1"/>
    <col min="8964" max="8965" width="9.5703125" style="8" customWidth="1"/>
    <col min="8966" max="8966" width="9.42578125" style="8"/>
    <col min="8967" max="8967" width="10.5703125" style="8" customWidth="1"/>
    <col min="8968" max="8970" width="9.42578125" style="8"/>
    <col min="8971" max="8971" width="10.5703125" style="8" customWidth="1"/>
    <col min="8972" max="8973" width="9.42578125" style="8"/>
    <col min="8974" max="8974" width="10.42578125" style="8" customWidth="1"/>
    <col min="8975" max="9180" width="9.42578125" style="8"/>
    <col min="9181" max="9182" width="9.42578125" style="8" customWidth="1"/>
    <col min="9183" max="9183" width="44.5703125" style="8" customWidth="1"/>
    <col min="9184" max="9184" width="10.42578125" style="8" customWidth="1"/>
    <col min="9185" max="9190" width="9.42578125" style="8"/>
    <col min="9191" max="9191" width="9.42578125" style="8" bestFit="1" customWidth="1"/>
    <col min="9192" max="9192" width="10.5703125" style="8" customWidth="1"/>
    <col min="9193" max="9193" width="10.42578125" style="8" customWidth="1"/>
    <col min="9194" max="9194" width="9.5703125" style="8" customWidth="1"/>
    <col min="9195" max="9201" width="9.42578125" style="8"/>
    <col min="9202" max="9202" width="9" style="8" customWidth="1"/>
    <col min="9203" max="9203" width="11" style="8" customWidth="1"/>
    <col min="9204" max="9208" width="9.42578125" style="8"/>
    <col min="9209" max="9210" width="11.42578125" style="8" customWidth="1"/>
    <col min="9211" max="9211" width="9.42578125" style="8"/>
    <col min="9212" max="9212" width="12.5703125" style="8" customWidth="1"/>
    <col min="9213" max="9214" width="11.5703125" style="8" customWidth="1"/>
    <col min="9215" max="9215" width="13.42578125" style="8" customWidth="1"/>
    <col min="9216" max="9216" width="11.42578125" style="8" customWidth="1"/>
    <col min="9217" max="9217" width="9.42578125" style="8"/>
    <col min="9218" max="9218" width="10" style="8" bestFit="1" customWidth="1"/>
    <col min="9219" max="9219" width="11.5703125" style="8" customWidth="1"/>
    <col min="9220" max="9221" width="9.5703125" style="8" customWidth="1"/>
    <col min="9222" max="9222" width="9.42578125" style="8"/>
    <col min="9223" max="9223" width="10.5703125" style="8" customWidth="1"/>
    <col min="9224" max="9226" width="9.42578125" style="8"/>
    <col min="9227" max="9227" width="10.5703125" style="8" customWidth="1"/>
    <col min="9228" max="9229" width="9.42578125" style="8"/>
    <col min="9230" max="9230" width="10.42578125" style="8" customWidth="1"/>
    <col min="9231" max="9436" width="9.42578125" style="8"/>
    <col min="9437" max="9438" width="9.42578125" style="8" customWidth="1"/>
    <col min="9439" max="9439" width="44.5703125" style="8" customWidth="1"/>
    <col min="9440" max="9440" width="10.42578125" style="8" customWidth="1"/>
    <col min="9441" max="9446" width="9.42578125" style="8"/>
    <col min="9447" max="9447" width="9.42578125" style="8" bestFit="1" customWidth="1"/>
    <col min="9448" max="9448" width="10.5703125" style="8" customWidth="1"/>
    <col min="9449" max="9449" width="10.42578125" style="8" customWidth="1"/>
    <col min="9450" max="9450" width="9.5703125" style="8" customWidth="1"/>
    <col min="9451" max="9457" width="9.42578125" style="8"/>
    <col min="9458" max="9458" width="9" style="8" customWidth="1"/>
    <col min="9459" max="9459" width="11" style="8" customWidth="1"/>
    <col min="9460" max="9464" width="9.42578125" style="8"/>
    <col min="9465" max="9466" width="11.42578125" style="8" customWidth="1"/>
    <col min="9467" max="9467" width="9.42578125" style="8"/>
    <col min="9468" max="9468" width="12.5703125" style="8" customWidth="1"/>
    <col min="9469" max="9470" width="11.5703125" style="8" customWidth="1"/>
    <col min="9471" max="9471" width="13.42578125" style="8" customWidth="1"/>
    <col min="9472" max="9472" width="11.42578125" style="8" customWidth="1"/>
    <col min="9473" max="9473" width="9.42578125" style="8"/>
    <col min="9474" max="9474" width="10" style="8" bestFit="1" customWidth="1"/>
    <col min="9475" max="9475" width="11.5703125" style="8" customWidth="1"/>
    <col min="9476" max="9477" width="9.5703125" style="8" customWidth="1"/>
    <col min="9478" max="9478" width="9.42578125" style="8"/>
    <col min="9479" max="9479" width="10.5703125" style="8" customWidth="1"/>
    <col min="9480" max="9482" width="9.42578125" style="8"/>
    <col min="9483" max="9483" width="10.5703125" style="8" customWidth="1"/>
    <col min="9484" max="9485" width="9.42578125" style="8"/>
    <col min="9486" max="9486" width="10.42578125" style="8" customWidth="1"/>
    <col min="9487" max="9692" width="9.42578125" style="8"/>
    <col min="9693" max="9694" width="9.42578125" style="8" customWidth="1"/>
    <col min="9695" max="9695" width="44.5703125" style="8" customWidth="1"/>
    <col min="9696" max="9696" width="10.42578125" style="8" customWidth="1"/>
    <col min="9697" max="9702" width="9.42578125" style="8"/>
    <col min="9703" max="9703" width="9.42578125" style="8" bestFit="1" customWidth="1"/>
    <col min="9704" max="9704" width="10.5703125" style="8" customWidth="1"/>
    <col min="9705" max="9705" width="10.42578125" style="8" customWidth="1"/>
    <col min="9706" max="9706" width="9.5703125" style="8" customWidth="1"/>
    <col min="9707" max="9713" width="9.42578125" style="8"/>
    <col min="9714" max="9714" width="9" style="8" customWidth="1"/>
    <col min="9715" max="9715" width="11" style="8" customWidth="1"/>
    <col min="9716" max="9720" width="9.42578125" style="8"/>
    <col min="9721" max="9722" width="11.42578125" style="8" customWidth="1"/>
    <col min="9723" max="9723" width="9.42578125" style="8"/>
    <col min="9724" max="9724" width="12.5703125" style="8" customWidth="1"/>
    <col min="9725" max="9726" width="11.5703125" style="8" customWidth="1"/>
    <col min="9727" max="9727" width="13.42578125" style="8" customWidth="1"/>
    <col min="9728" max="9728" width="11.42578125" style="8" customWidth="1"/>
    <col min="9729" max="9729" width="9.42578125" style="8"/>
    <col min="9730" max="9730" width="10" style="8" bestFit="1" customWidth="1"/>
    <col min="9731" max="9731" width="11.5703125" style="8" customWidth="1"/>
    <col min="9732" max="9733" width="9.5703125" style="8" customWidth="1"/>
    <col min="9734" max="9734" width="9.42578125" style="8"/>
    <col min="9735" max="9735" width="10.5703125" style="8" customWidth="1"/>
    <col min="9736" max="9738" width="9.42578125" style="8"/>
    <col min="9739" max="9739" width="10.5703125" style="8" customWidth="1"/>
    <col min="9740" max="9741" width="9.42578125" style="8"/>
    <col min="9742" max="9742" width="10.42578125" style="8" customWidth="1"/>
    <col min="9743" max="9948" width="9.42578125" style="8"/>
    <col min="9949" max="9950" width="9.42578125" style="8" customWidth="1"/>
    <col min="9951" max="9951" width="44.5703125" style="8" customWidth="1"/>
    <col min="9952" max="9952" width="10.42578125" style="8" customWidth="1"/>
    <col min="9953" max="9958" width="9.42578125" style="8"/>
    <col min="9959" max="9959" width="9.42578125" style="8" bestFit="1" customWidth="1"/>
    <col min="9960" max="9960" width="10.5703125" style="8" customWidth="1"/>
    <col min="9961" max="9961" width="10.42578125" style="8" customWidth="1"/>
    <col min="9962" max="9962" width="9.5703125" style="8" customWidth="1"/>
    <col min="9963" max="9969" width="9.42578125" style="8"/>
    <col min="9970" max="9970" width="9" style="8" customWidth="1"/>
    <col min="9971" max="9971" width="11" style="8" customWidth="1"/>
    <col min="9972" max="9976" width="9.42578125" style="8"/>
    <col min="9977" max="9978" width="11.42578125" style="8" customWidth="1"/>
    <col min="9979" max="9979" width="9.42578125" style="8"/>
    <col min="9980" max="9980" width="12.5703125" style="8" customWidth="1"/>
    <col min="9981" max="9982" width="11.5703125" style="8" customWidth="1"/>
    <col min="9983" max="9983" width="13.42578125" style="8" customWidth="1"/>
    <col min="9984" max="9984" width="11.42578125" style="8" customWidth="1"/>
    <col min="9985" max="9985" width="9.42578125" style="8"/>
    <col min="9986" max="9986" width="10" style="8" bestFit="1" customWidth="1"/>
    <col min="9987" max="9987" width="11.5703125" style="8" customWidth="1"/>
    <col min="9988" max="9989" width="9.5703125" style="8" customWidth="1"/>
    <col min="9990" max="9990" width="9.42578125" style="8"/>
    <col min="9991" max="9991" width="10.5703125" style="8" customWidth="1"/>
    <col min="9992" max="9994" width="9.42578125" style="8"/>
    <col min="9995" max="9995" width="10.5703125" style="8" customWidth="1"/>
    <col min="9996" max="9997" width="9.42578125" style="8"/>
    <col min="9998" max="9998" width="10.42578125" style="8" customWidth="1"/>
    <col min="9999" max="10204" width="9.42578125" style="8"/>
    <col min="10205" max="10206" width="9.42578125" style="8" customWidth="1"/>
    <col min="10207" max="10207" width="44.5703125" style="8" customWidth="1"/>
    <col min="10208" max="10208" width="10.42578125" style="8" customWidth="1"/>
    <col min="10209" max="10214" width="9.42578125" style="8"/>
    <col min="10215" max="10215" width="9.42578125" style="8" bestFit="1" customWidth="1"/>
    <col min="10216" max="10216" width="10.5703125" style="8" customWidth="1"/>
    <col min="10217" max="10217" width="10.42578125" style="8" customWidth="1"/>
    <col min="10218" max="10218" width="9.5703125" style="8" customWidth="1"/>
    <col min="10219" max="10225" width="9.42578125" style="8"/>
    <col min="10226" max="10226" width="9" style="8" customWidth="1"/>
    <col min="10227" max="10227" width="11" style="8" customWidth="1"/>
    <col min="10228" max="10232" width="9.42578125" style="8"/>
    <col min="10233" max="10234" width="11.42578125" style="8" customWidth="1"/>
    <col min="10235" max="10235" width="9.42578125" style="8"/>
    <col min="10236" max="10236" width="12.5703125" style="8" customWidth="1"/>
    <col min="10237" max="10238" width="11.5703125" style="8" customWidth="1"/>
    <col min="10239" max="10239" width="13.42578125" style="8" customWidth="1"/>
    <col min="10240" max="10240" width="11.42578125" style="8" customWidth="1"/>
    <col min="10241" max="10241" width="9.42578125" style="8"/>
    <col min="10242" max="10242" width="10" style="8" bestFit="1" customWidth="1"/>
    <col min="10243" max="10243" width="11.5703125" style="8" customWidth="1"/>
    <col min="10244" max="10245" width="9.5703125" style="8" customWidth="1"/>
    <col min="10246" max="10246" width="9.42578125" style="8"/>
    <col min="10247" max="10247" width="10.5703125" style="8" customWidth="1"/>
    <col min="10248" max="10250" width="9.42578125" style="8"/>
    <col min="10251" max="10251" width="10.5703125" style="8" customWidth="1"/>
    <col min="10252" max="10253" width="9.42578125" style="8"/>
    <col min="10254" max="10254" width="10.42578125" style="8" customWidth="1"/>
    <col min="10255" max="10460" width="9.42578125" style="8"/>
    <col min="10461" max="10462" width="9.42578125" style="8" customWidth="1"/>
    <col min="10463" max="10463" width="44.5703125" style="8" customWidth="1"/>
    <col min="10464" max="10464" width="10.42578125" style="8" customWidth="1"/>
    <col min="10465" max="10470" width="9.42578125" style="8"/>
    <col min="10471" max="10471" width="9.42578125" style="8" bestFit="1" customWidth="1"/>
    <col min="10472" max="10472" width="10.5703125" style="8" customWidth="1"/>
    <col min="10473" max="10473" width="10.42578125" style="8" customWidth="1"/>
    <col min="10474" max="10474" width="9.5703125" style="8" customWidth="1"/>
    <col min="10475" max="10481" width="9.42578125" style="8"/>
    <col min="10482" max="10482" width="9" style="8" customWidth="1"/>
    <col min="10483" max="10483" width="11" style="8" customWidth="1"/>
    <col min="10484" max="10488" width="9.42578125" style="8"/>
    <col min="10489" max="10490" width="11.42578125" style="8" customWidth="1"/>
    <col min="10491" max="10491" width="9.42578125" style="8"/>
    <col min="10492" max="10492" width="12.5703125" style="8" customWidth="1"/>
    <col min="10493" max="10494" width="11.5703125" style="8" customWidth="1"/>
    <col min="10495" max="10495" width="13.42578125" style="8" customWidth="1"/>
    <col min="10496" max="10496" width="11.42578125" style="8" customWidth="1"/>
    <col min="10497" max="10497" width="9.42578125" style="8"/>
    <col min="10498" max="10498" width="10" style="8" bestFit="1" customWidth="1"/>
    <col min="10499" max="10499" width="11.5703125" style="8" customWidth="1"/>
    <col min="10500" max="10501" width="9.5703125" style="8" customWidth="1"/>
    <col min="10502" max="10502" width="9.42578125" style="8"/>
    <col min="10503" max="10503" width="10.5703125" style="8" customWidth="1"/>
    <col min="10504" max="10506" width="9.42578125" style="8"/>
    <col min="10507" max="10507" width="10.5703125" style="8" customWidth="1"/>
    <col min="10508" max="10509" width="9.42578125" style="8"/>
    <col min="10510" max="10510" width="10.42578125" style="8" customWidth="1"/>
    <col min="10511" max="10716" width="9.42578125" style="8"/>
    <col min="10717" max="10718" width="9.42578125" style="8" customWidth="1"/>
    <col min="10719" max="10719" width="44.5703125" style="8" customWidth="1"/>
    <col min="10720" max="10720" width="10.42578125" style="8" customWidth="1"/>
    <col min="10721" max="10726" width="9.42578125" style="8"/>
    <col min="10727" max="10727" width="9.42578125" style="8" bestFit="1" customWidth="1"/>
    <col min="10728" max="10728" width="10.5703125" style="8" customWidth="1"/>
    <col min="10729" max="10729" width="10.42578125" style="8" customWidth="1"/>
    <col min="10730" max="10730" width="9.5703125" style="8" customWidth="1"/>
    <col min="10731" max="10737" width="9.42578125" style="8"/>
    <col min="10738" max="10738" width="9" style="8" customWidth="1"/>
    <col min="10739" max="10739" width="11" style="8" customWidth="1"/>
    <col min="10740" max="10744" width="9.42578125" style="8"/>
    <col min="10745" max="10746" width="11.42578125" style="8" customWidth="1"/>
    <col min="10747" max="10747" width="9.42578125" style="8"/>
    <col min="10748" max="10748" width="12.5703125" style="8" customWidth="1"/>
    <col min="10749" max="10750" width="11.5703125" style="8" customWidth="1"/>
    <col min="10751" max="10751" width="13.42578125" style="8" customWidth="1"/>
    <col min="10752" max="10752" width="11.42578125" style="8" customWidth="1"/>
    <col min="10753" max="10753" width="9.42578125" style="8"/>
    <col min="10754" max="10754" width="10" style="8" bestFit="1" customWidth="1"/>
    <col min="10755" max="10755" width="11.5703125" style="8" customWidth="1"/>
    <col min="10756" max="10757" width="9.5703125" style="8" customWidth="1"/>
    <col min="10758" max="10758" width="9.42578125" style="8"/>
    <col min="10759" max="10759" width="10.5703125" style="8" customWidth="1"/>
    <col min="10760" max="10762" width="9.42578125" style="8"/>
    <col min="10763" max="10763" width="10.5703125" style="8" customWidth="1"/>
    <col min="10764" max="10765" width="9.42578125" style="8"/>
    <col min="10766" max="10766" width="10.42578125" style="8" customWidth="1"/>
    <col min="10767" max="10972" width="9.42578125" style="8"/>
    <col min="10973" max="10974" width="9.42578125" style="8" customWidth="1"/>
    <col min="10975" max="10975" width="44.5703125" style="8" customWidth="1"/>
    <col min="10976" max="10976" width="10.42578125" style="8" customWidth="1"/>
    <col min="10977" max="10982" width="9.42578125" style="8"/>
    <col min="10983" max="10983" width="9.42578125" style="8" bestFit="1" customWidth="1"/>
    <col min="10984" max="10984" width="10.5703125" style="8" customWidth="1"/>
    <col min="10985" max="10985" width="10.42578125" style="8" customWidth="1"/>
    <col min="10986" max="10986" width="9.5703125" style="8" customWidth="1"/>
    <col min="10987" max="10993" width="9.42578125" style="8"/>
    <col min="10994" max="10994" width="9" style="8" customWidth="1"/>
    <col min="10995" max="10995" width="11" style="8" customWidth="1"/>
    <col min="10996" max="11000" width="9.42578125" style="8"/>
    <col min="11001" max="11002" width="11.42578125" style="8" customWidth="1"/>
    <col min="11003" max="11003" width="9.42578125" style="8"/>
    <col min="11004" max="11004" width="12.5703125" style="8" customWidth="1"/>
    <col min="11005" max="11006" width="11.5703125" style="8" customWidth="1"/>
    <col min="11007" max="11007" width="13.42578125" style="8" customWidth="1"/>
    <col min="11008" max="11008" width="11.42578125" style="8" customWidth="1"/>
    <col min="11009" max="11009" width="9.42578125" style="8"/>
    <col min="11010" max="11010" width="10" style="8" bestFit="1" customWidth="1"/>
    <col min="11011" max="11011" width="11.5703125" style="8" customWidth="1"/>
    <col min="11012" max="11013" width="9.5703125" style="8" customWidth="1"/>
    <col min="11014" max="11014" width="9.42578125" style="8"/>
    <col min="11015" max="11015" width="10.5703125" style="8" customWidth="1"/>
    <col min="11016" max="11018" width="9.42578125" style="8"/>
    <col min="11019" max="11019" width="10.5703125" style="8" customWidth="1"/>
    <col min="11020" max="11021" width="9.42578125" style="8"/>
    <col min="11022" max="11022" width="10.42578125" style="8" customWidth="1"/>
    <col min="11023" max="11228" width="9.42578125" style="8"/>
    <col min="11229" max="11230" width="9.42578125" style="8" customWidth="1"/>
    <col min="11231" max="11231" width="44.5703125" style="8" customWidth="1"/>
    <col min="11232" max="11232" width="10.42578125" style="8" customWidth="1"/>
    <col min="11233" max="11238" width="9.42578125" style="8"/>
    <col min="11239" max="11239" width="9.42578125" style="8" bestFit="1" customWidth="1"/>
    <col min="11240" max="11240" width="10.5703125" style="8" customWidth="1"/>
    <col min="11241" max="11241" width="10.42578125" style="8" customWidth="1"/>
    <col min="11242" max="11242" width="9.5703125" style="8" customWidth="1"/>
    <col min="11243" max="11249" width="9.42578125" style="8"/>
    <col min="11250" max="11250" width="9" style="8" customWidth="1"/>
    <col min="11251" max="11251" width="11" style="8" customWidth="1"/>
    <col min="11252" max="11256" width="9.42578125" style="8"/>
    <col min="11257" max="11258" width="11.42578125" style="8" customWidth="1"/>
    <col min="11259" max="11259" width="9.42578125" style="8"/>
    <col min="11260" max="11260" width="12.5703125" style="8" customWidth="1"/>
    <col min="11261" max="11262" width="11.5703125" style="8" customWidth="1"/>
    <col min="11263" max="11263" width="13.42578125" style="8" customWidth="1"/>
    <col min="11264" max="11264" width="11.42578125" style="8" customWidth="1"/>
    <col min="11265" max="11265" width="9.42578125" style="8"/>
    <col min="11266" max="11266" width="10" style="8" bestFit="1" customWidth="1"/>
    <col min="11267" max="11267" width="11.5703125" style="8" customWidth="1"/>
    <col min="11268" max="11269" width="9.5703125" style="8" customWidth="1"/>
    <col min="11270" max="11270" width="9.42578125" style="8"/>
    <col min="11271" max="11271" width="10.5703125" style="8" customWidth="1"/>
    <col min="11272" max="11274" width="9.42578125" style="8"/>
    <col min="11275" max="11275" width="10.5703125" style="8" customWidth="1"/>
    <col min="11276" max="11277" width="9.42578125" style="8"/>
    <col min="11278" max="11278" width="10.42578125" style="8" customWidth="1"/>
    <col min="11279" max="11484" width="9.42578125" style="8"/>
    <col min="11485" max="11486" width="9.42578125" style="8" customWidth="1"/>
    <col min="11487" max="11487" width="44.5703125" style="8" customWidth="1"/>
    <col min="11488" max="11488" width="10.42578125" style="8" customWidth="1"/>
    <col min="11489" max="11494" width="9.42578125" style="8"/>
    <col min="11495" max="11495" width="9.42578125" style="8" bestFit="1" customWidth="1"/>
    <col min="11496" max="11496" width="10.5703125" style="8" customWidth="1"/>
    <col min="11497" max="11497" width="10.42578125" style="8" customWidth="1"/>
    <col min="11498" max="11498" width="9.5703125" style="8" customWidth="1"/>
    <col min="11499" max="11505" width="9.42578125" style="8"/>
    <col min="11506" max="11506" width="9" style="8" customWidth="1"/>
    <col min="11507" max="11507" width="11" style="8" customWidth="1"/>
    <col min="11508" max="11512" width="9.42578125" style="8"/>
    <col min="11513" max="11514" width="11.42578125" style="8" customWidth="1"/>
    <col min="11515" max="11515" width="9.42578125" style="8"/>
    <col min="11516" max="11516" width="12.5703125" style="8" customWidth="1"/>
    <col min="11517" max="11518" width="11.5703125" style="8" customWidth="1"/>
    <col min="11519" max="11519" width="13.42578125" style="8" customWidth="1"/>
    <col min="11520" max="11520" width="11.42578125" style="8" customWidth="1"/>
    <col min="11521" max="11521" width="9.42578125" style="8"/>
    <col min="11522" max="11522" width="10" style="8" bestFit="1" customWidth="1"/>
    <col min="11523" max="11523" width="11.5703125" style="8" customWidth="1"/>
    <col min="11524" max="11525" width="9.5703125" style="8" customWidth="1"/>
    <col min="11526" max="11526" width="9.42578125" style="8"/>
    <col min="11527" max="11527" width="10.5703125" style="8" customWidth="1"/>
    <col min="11528" max="11530" width="9.42578125" style="8"/>
    <col min="11531" max="11531" width="10.5703125" style="8" customWidth="1"/>
    <col min="11532" max="11533" width="9.42578125" style="8"/>
    <col min="11534" max="11534" width="10.42578125" style="8" customWidth="1"/>
    <col min="11535" max="11740" width="9.42578125" style="8"/>
    <col min="11741" max="11742" width="9.42578125" style="8" customWidth="1"/>
    <col min="11743" max="11743" width="44.5703125" style="8" customWidth="1"/>
    <col min="11744" max="11744" width="10.42578125" style="8" customWidth="1"/>
    <col min="11745" max="11750" width="9.42578125" style="8"/>
    <col min="11751" max="11751" width="9.42578125" style="8" bestFit="1" customWidth="1"/>
    <col min="11752" max="11752" width="10.5703125" style="8" customWidth="1"/>
    <col min="11753" max="11753" width="10.42578125" style="8" customWidth="1"/>
    <col min="11754" max="11754" width="9.5703125" style="8" customWidth="1"/>
    <col min="11755" max="11761" width="9.42578125" style="8"/>
    <col min="11762" max="11762" width="9" style="8" customWidth="1"/>
    <col min="11763" max="11763" width="11" style="8" customWidth="1"/>
    <col min="11764" max="11768" width="9.42578125" style="8"/>
    <col min="11769" max="11770" width="11.42578125" style="8" customWidth="1"/>
    <col min="11771" max="11771" width="9.42578125" style="8"/>
    <col min="11772" max="11772" width="12.5703125" style="8" customWidth="1"/>
    <col min="11773" max="11774" width="11.5703125" style="8" customWidth="1"/>
    <col min="11775" max="11775" width="13.42578125" style="8" customWidth="1"/>
    <col min="11776" max="11776" width="11.42578125" style="8" customWidth="1"/>
    <col min="11777" max="11777" width="9.42578125" style="8"/>
    <col min="11778" max="11778" width="10" style="8" bestFit="1" customWidth="1"/>
    <col min="11779" max="11779" width="11.5703125" style="8" customWidth="1"/>
    <col min="11780" max="11781" width="9.5703125" style="8" customWidth="1"/>
    <col min="11782" max="11782" width="9.42578125" style="8"/>
    <col min="11783" max="11783" width="10.5703125" style="8" customWidth="1"/>
    <col min="11784" max="11786" width="9.42578125" style="8"/>
    <col min="11787" max="11787" width="10.5703125" style="8" customWidth="1"/>
    <col min="11788" max="11789" width="9.42578125" style="8"/>
    <col min="11790" max="11790" width="10.42578125" style="8" customWidth="1"/>
    <col min="11791" max="11996" width="9.42578125" style="8"/>
    <col min="11997" max="11998" width="9.42578125" style="8" customWidth="1"/>
    <col min="11999" max="11999" width="44.5703125" style="8" customWidth="1"/>
    <col min="12000" max="12000" width="10.42578125" style="8" customWidth="1"/>
    <col min="12001" max="12006" width="9.42578125" style="8"/>
    <col min="12007" max="12007" width="9.42578125" style="8" bestFit="1" customWidth="1"/>
    <col min="12008" max="12008" width="10.5703125" style="8" customWidth="1"/>
    <col min="12009" max="12009" width="10.42578125" style="8" customWidth="1"/>
    <col min="12010" max="12010" width="9.5703125" style="8" customWidth="1"/>
    <col min="12011" max="12017" width="9.42578125" style="8"/>
    <col min="12018" max="12018" width="9" style="8" customWidth="1"/>
    <col min="12019" max="12019" width="11" style="8" customWidth="1"/>
    <col min="12020" max="12024" width="9.42578125" style="8"/>
    <col min="12025" max="12026" width="11.42578125" style="8" customWidth="1"/>
    <col min="12027" max="12027" width="9.42578125" style="8"/>
    <col min="12028" max="12028" width="12.5703125" style="8" customWidth="1"/>
    <col min="12029" max="12030" width="11.5703125" style="8" customWidth="1"/>
    <col min="12031" max="12031" width="13.42578125" style="8" customWidth="1"/>
    <col min="12032" max="12032" width="11.42578125" style="8" customWidth="1"/>
    <col min="12033" max="12033" width="9.42578125" style="8"/>
    <col min="12034" max="12034" width="10" style="8" bestFit="1" customWidth="1"/>
    <col min="12035" max="12035" width="11.5703125" style="8" customWidth="1"/>
    <col min="12036" max="12037" width="9.5703125" style="8" customWidth="1"/>
    <col min="12038" max="12038" width="9.42578125" style="8"/>
    <col min="12039" max="12039" width="10.5703125" style="8" customWidth="1"/>
    <col min="12040" max="12042" width="9.42578125" style="8"/>
    <col min="12043" max="12043" width="10.5703125" style="8" customWidth="1"/>
    <col min="12044" max="12045" width="9.42578125" style="8"/>
    <col min="12046" max="12046" width="10.42578125" style="8" customWidth="1"/>
    <col min="12047" max="12252" width="9.42578125" style="8"/>
    <col min="12253" max="12254" width="9.42578125" style="8" customWidth="1"/>
    <col min="12255" max="12255" width="44.5703125" style="8" customWidth="1"/>
    <col min="12256" max="12256" width="10.42578125" style="8" customWidth="1"/>
    <col min="12257" max="12262" width="9.42578125" style="8"/>
    <col min="12263" max="12263" width="9.42578125" style="8" bestFit="1" customWidth="1"/>
    <col min="12264" max="12264" width="10.5703125" style="8" customWidth="1"/>
    <col min="12265" max="12265" width="10.42578125" style="8" customWidth="1"/>
    <col min="12266" max="12266" width="9.5703125" style="8" customWidth="1"/>
    <col min="12267" max="12273" width="9.42578125" style="8"/>
    <col min="12274" max="12274" width="9" style="8" customWidth="1"/>
    <col min="12275" max="12275" width="11" style="8" customWidth="1"/>
    <col min="12276" max="12280" width="9.42578125" style="8"/>
    <col min="12281" max="12282" width="11.42578125" style="8" customWidth="1"/>
    <col min="12283" max="12283" width="9.42578125" style="8"/>
    <col min="12284" max="12284" width="12.5703125" style="8" customWidth="1"/>
    <col min="12285" max="12286" width="11.5703125" style="8" customWidth="1"/>
    <col min="12287" max="12287" width="13.42578125" style="8" customWidth="1"/>
    <col min="12288" max="12288" width="11.42578125" style="8" customWidth="1"/>
    <col min="12289" max="12289" width="9.42578125" style="8"/>
    <col min="12290" max="12290" width="10" style="8" bestFit="1" customWidth="1"/>
    <col min="12291" max="12291" width="11.5703125" style="8" customWidth="1"/>
    <col min="12292" max="12293" width="9.5703125" style="8" customWidth="1"/>
    <col min="12294" max="12294" width="9.42578125" style="8"/>
    <col min="12295" max="12295" width="10.5703125" style="8" customWidth="1"/>
    <col min="12296" max="12298" width="9.42578125" style="8"/>
    <col min="12299" max="12299" width="10.5703125" style="8" customWidth="1"/>
    <col min="12300" max="12301" width="9.42578125" style="8"/>
    <col min="12302" max="12302" width="10.42578125" style="8" customWidth="1"/>
    <col min="12303" max="12508" width="9.42578125" style="8"/>
    <col min="12509" max="12510" width="9.42578125" style="8" customWidth="1"/>
    <col min="12511" max="12511" width="44.5703125" style="8" customWidth="1"/>
    <col min="12512" max="12512" width="10.42578125" style="8" customWidth="1"/>
    <col min="12513" max="12518" width="9.42578125" style="8"/>
    <col min="12519" max="12519" width="9.42578125" style="8" bestFit="1" customWidth="1"/>
    <col min="12520" max="12520" width="10.5703125" style="8" customWidth="1"/>
    <col min="12521" max="12521" width="10.42578125" style="8" customWidth="1"/>
    <col min="12522" max="12522" width="9.5703125" style="8" customWidth="1"/>
    <col min="12523" max="12529" width="9.42578125" style="8"/>
    <col min="12530" max="12530" width="9" style="8" customWidth="1"/>
    <col min="12531" max="12531" width="11" style="8" customWidth="1"/>
    <col min="12532" max="12536" width="9.42578125" style="8"/>
    <col min="12537" max="12538" width="11.42578125" style="8" customWidth="1"/>
    <col min="12539" max="12539" width="9.42578125" style="8"/>
    <col min="12540" max="12540" width="12.5703125" style="8" customWidth="1"/>
    <col min="12541" max="12542" width="11.5703125" style="8" customWidth="1"/>
    <col min="12543" max="12543" width="13.42578125" style="8" customWidth="1"/>
    <col min="12544" max="12544" width="11.42578125" style="8" customWidth="1"/>
    <col min="12545" max="12545" width="9.42578125" style="8"/>
    <col min="12546" max="12546" width="10" style="8" bestFit="1" customWidth="1"/>
    <col min="12547" max="12547" width="11.5703125" style="8" customWidth="1"/>
    <col min="12548" max="12549" width="9.5703125" style="8" customWidth="1"/>
    <col min="12550" max="12550" width="9.42578125" style="8"/>
    <col min="12551" max="12551" width="10.5703125" style="8" customWidth="1"/>
    <col min="12552" max="12554" width="9.42578125" style="8"/>
    <col min="12555" max="12555" width="10.5703125" style="8" customWidth="1"/>
    <col min="12556" max="12557" width="9.42578125" style="8"/>
    <col min="12558" max="12558" width="10.42578125" style="8" customWidth="1"/>
    <col min="12559" max="12764" width="9.42578125" style="8"/>
    <col min="12765" max="12766" width="9.42578125" style="8" customWidth="1"/>
    <col min="12767" max="12767" width="44.5703125" style="8" customWidth="1"/>
    <col min="12768" max="12768" width="10.42578125" style="8" customWidth="1"/>
    <col min="12769" max="12774" width="9.42578125" style="8"/>
    <col min="12775" max="12775" width="9.42578125" style="8" bestFit="1" customWidth="1"/>
    <col min="12776" max="12776" width="10.5703125" style="8" customWidth="1"/>
    <col min="12777" max="12777" width="10.42578125" style="8" customWidth="1"/>
    <col min="12778" max="12778" width="9.5703125" style="8" customWidth="1"/>
    <col min="12779" max="12785" width="9.42578125" style="8"/>
    <col min="12786" max="12786" width="9" style="8" customWidth="1"/>
    <col min="12787" max="12787" width="11" style="8" customWidth="1"/>
    <col min="12788" max="12792" width="9.42578125" style="8"/>
    <col min="12793" max="12794" width="11.42578125" style="8" customWidth="1"/>
    <col min="12795" max="12795" width="9.42578125" style="8"/>
    <col min="12796" max="12796" width="12.5703125" style="8" customWidth="1"/>
    <col min="12797" max="12798" width="11.5703125" style="8" customWidth="1"/>
    <col min="12799" max="12799" width="13.42578125" style="8" customWidth="1"/>
    <col min="12800" max="12800" width="11.42578125" style="8" customWidth="1"/>
    <col min="12801" max="12801" width="9.42578125" style="8"/>
    <col min="12802" max="12802" width="10" style="8" bestFit="1" customWidth="1"/>
    <col min="12803" max="12803" width="11.5703125" style="8" customWidth="1"/>
    <col min="12804" max="12805" width="9.5703125" style="8" customWidth="1"/>
    <col min="12806" max="12806" width="9.42578125" style="8"/>
    <col min="12807" max="12807" width="10.5703125" style="8" customWidth="1"/>
    <col min="12808" max="12810" width="9.42578125" style="8"/>
    <col min="12811" max="12811" width="10.5703125" style="8" customWidth="1"/>
    <col min="12812" max="12813" width="9.42578125" style="8"/>
    <col min="12814" max="12814" width="10.42578125" style="8" customWidth="1"/>
    <col min="12815" max="13020" width="9.42578125" style="8"/>
    <col min="13021" max="13022" width="9.42578125" style="8" customWidth="1"/>
    <col min="13023" max="13023" width="44.5703125" style="8" customWidth="1"/>
    <col min="13024" max="13024" width="10.42578125" style="8" customWidth="1"/>
    <col min="13025" max="13030" width="9.42578125" style="8"/>
    <col min="13031" max="13031" width="9.42578125" style="8" bestFit="1" customWidth="1"/>
    <col min="13032" max="13032" width="10.5703125" style="8" customWidth="1"/>
    <col min="13033" max="13033" width="10.42578125" style="8" customWidth="1"/>
    <col min="13034" max="13034" width="9.5703125" style="8" customWidth="1"/>
    <col min="13035" max="13041" width="9.42578125" style="8"/>
    <col min="13042" max="13042" width="9" style="8" customWidth="1"/>
    <col min="13043" max="13043" width="11" style="8" customWidth="1"/>
    <col min="13044" max="13048" width="9.42578125" style="8"/>
    <col min="13049" max="13050" width="11.42578125" style="8" customWidth="1"/>
    <col min="13051" max="13051" width="9.42578125" style="8"/>
    <col min="13052" max="13052" width="12.5703125" style="8" customWidth="1"/>
    <col min="13053" max="13054" width="11.5703125" style="8" customWidth="1"/>
    <col min="13055" max="13055" width="13.42578125" style="8" customWidth="1"/>
    <col min="13056" max="13056" width="11.42578125" style="8" customWidth="1"/>
    <col min="13057" max="13057" width="9.42578125" style="8"/>
    <col min="13058" max="13058" width="10" style="8" bestFit="1" customWidth="1"/>
    <col min="13059" max="13059" width="11.5703125" style="8" customWidth="1"/>
    <col min="13060" max="13061" width="9.5703125" style="8" customWidth="1"/>
    <col min="13062" max="13062" width="9.42578125" style="8"/>
    <col min="13063" max="13063" width="10.5703125" style="8" customWidth="1"/>
    <col min="13064" max="13066" width="9.42578125" style="8"/>
    <col min="13067" max="13067" width="10.5703125" style="8" customWidth="1"/>
    <col min="13068" max="13069" width="9.42578125" style="8"/>
    <col min="13070" max="13070" width="10.42578125" style="8" customWidth="1"/>
    <col min="13071" max="13276" width="9.42578125" style="8"/>
    <col min="13277" max="13278" width="9.42578125" style="8" customWidth="1"/>
    <col min="13279" max="13279" width="44.5703125" style="8" customWidth="1"/>
    <col min="13280" max="13280" width="10.42578125" style="8" customWidth="1"/>
    <col min="13281" max="13286" width="9.42578125" style="8"/>
    <col min="13287" max="13287" width="9.42578125" style="8" bestFit="1" customWidth="1"/>
    <col min="13288" max="13288" width="10.5703125" style="8" customWidth="1"/>
    <col min="13289" max="13289" width="10.42578125" style="8" customWidth="1"/>
    <col min="13290" max="13290" width="9.5703125" style="8" customWidth="1"/>
    <col min="13291" max="13297" width="9.42578125" style="8"/>
    <col min="13298" max="13298" width="9" style="8" customWidth="1"/>
    <col min="13299" max="13299" width="11" style="8" customWidth="1"/>
    <col min="13300" max="13304" width="9.42578125" style="8"/>
    <col min="13305" max="13306" width="11.42578125" style="8" customWidth="1"/>
    <col min="13307" max="13307" width="9.42578125" style="8"/>
    <col min="13308" max="13308" width="12.5703125" style="8" customWidth="1"/>
    <col min="13309" max="13310" width="11.5703125" style="8" customWidth="1"/>
    <col min="13311" max="13311" width="13.42578125" style="8" customWidth="1"/>
    <col min="13312" max="13312" width="11.42578125" style="8" customWidth="1"/>
    <col min="13313" max="13313" width="9.42578125" style="8"/>
    <col min="13314" max="13314" width="10" style="8" bestFit="1" customWidth="1"/>
    <col min="13315" max="13315" width="11.5703125" style="8" customWidth="1"/>
    <col min="13316" max="13317" width="9.5703125" style="8" customWidth="1"/>
    <col min="13318" max="13318" width="9.42578125" style="8"/>
    <col min="13319" max="13319" width="10.5703125" style="8" customWidth="1"/>
    <col min="13320" max="13322" width="9.42578125" style="8"/>
    <col min="13323" max="13323" width="10.5703125" style="8" customWidth="1"/>
    <col min="13324" max="13325" width="9.42578125" style="8"/>
    <col min="13326" max="13326" width="10.42578125" style="8" customWidth="1"/>
    <col min="13327" max="13532" width="9.42578125" style="8"/>
    <col min="13533" max="13534" width="9.42578125" style="8" customWidth="1"/>
    <col min="13535" max="13535" width="44.5703125" style="8" customWidth="1"/>
    <col min="13536" max="13536" width="10.42578125" style="8" customWidth="1"/>
    <col min="13537" max="13542" width="9.42578125" style="8"/>
    <col min="13543" max="13543" width="9.42578125" style="8" bestFit="1" customWidth="1"/>
    <col min="13544" max="13544" width="10.5703125" style="8" customWidth="1"/>
    <col min="13545" max="13545" width="10.42578125" style="8" customWidth="1"/>
    <col min="13546" max="13546" width="9.5703125" style="8" customWidth="1"/>
    <col min="13547" max="13553" width="9.42578125" style="8"/>
    <col min="13554" max="13554" width="9" style="8" customWidth="1"/>
    <col min="13555" max="13555" width="11" style="8" customWidth="1"/>
    <col min="13556" max="13560" width="9.42578125" style="8"/>
    <col min="13561" max="13562" width="11.42578125" style="8" customWidth="1"/>
    <col min="13563" max="13563" width="9.42578125" style="8"/>
    <col min="13564" max="13564" width="12.5703125" style="8" customWidth="1"/>
    <col min="13565" max="13566" width="11.5703125" style="8" customWidth="1"/>
    <col min="13567" max="13567" width="13.42578125" style="8" customWidth="1"/>
    <col min="13568" max="13568" width="11.42578125" style="8" customWidth="1"/>
    <col min="13569" max="13569" width="9.42578125" style="8"/>
    <col min="13570" max="13570" width="10" style="8" bestFit="1" customWidth="1"/>
    <col min="13571" max="13571" width="11.5703125" style="8" customWidth="1"/>
    <col min="13572" max="13573" width="9.5703125" style="8" customWidth="1"/>
    <col min="13574" max="13574" width="9.42578125" style="8"/>
    <col min="13575" max="13575" width="10.5703125" style="8" customWidth="1"/>
    <col min="13576" max="13578" width="9.42578125" style="8"/>
    <col min="13579" max="13579" width="10.5703125" style="8" customWidth="1"/>
    <col min="13580" max="13581" width="9.42578125" style="8"/>
    <col min="13582" max="13582" width="10.42578125" style="8" customWidth="1"/>
    <col min="13583" max="13788" width="9.42578125" style="8"/>
    <col min="13789" max="13790" width="9.42578125" style="8" customWidth="1"/>
    <col min="13791" max="13791" width="44.5703125" style="8" customWidth="1"/>
    <col min="13792" max="13792" width="10.42578125" style="8" customWidth="1"/>
    <col min="13793" max="13798" width="9.42578125" style="8"/>
    <col min="13799" max="13799" width="9.42578125" style="8" bestFit="1" customWidth="1"/>
    <col min="13800" max="13800" width="10.5703125" style="8" customWidth="1"/>
    <col min="13801" max="13801" width="10.42578125" style="8" customWidth="1"/>
    <col min="13802" max="13802" width="9.5703125" style="8" customWidth="1"/>
    <col min="13803" max="13809" width="9.42578125" style="8"/>
    <col min="13810" max="13810" width="9" style="8" customWidth="1"/>
    <col min="13811" max="13811" width="11" style="8" customWidth="1"/>
    <col min="13812" max="13816" width="9.42578125" style="8"/>
    <col min="13817" max="13818" width="11.42578125" style="8" customWidth="1"/>
    <col min="13819" max="13819" width="9.42578125" style="8"/>
    <col min="13820" max="13820" width="12.5703125" style="8" customWidth="1"/>
    <col min="13821" max="13822" width="11.5703125" style="8" customWidth="1"/>
    <col min="13823" max="13823" width="13.42578125" style="8" customWidth="1"/>
    <col min="13824" max="13824" width="11.42578125" style="8" customWidth="1"/>
    <col min="13825" max="13825" width="9.42578125" style="8"/>
    <col min="13826" max="13826" width="10" style="8" bestFit="1" customWidth="1"/>
    <col min="13827" max="13827" width="11.5703125" style="8" customWidth="1"/>
    <col min="13828" max="13829" width="9.5703125" style="8" customWidth="1"/>
    <col min="13830" max="13830" width="9.42578125" style="8"/>
    <col min="13831" max="13831" width="10.5703125" style="8" customWidth="1"/>
    <col min="13832" max="13834" width="9.42578125" style="8"/>
    <col min="13835" max="13835" width="10.5703125" style="8" customWidth="1"/>
    <col min="13836" max="13837" width="9.42578125" style="8"/>
    <col min="13838" max="13838" width="10.42578125" style="8" customWidth="1"/>
    <col min="13839" max="14044" width="9.42578125" style="8"/>
    <col min="14045" max="14046" width="9.42578125" style="8" customWidth="1"/>
    <col min="14047" max="14047" width="44.5703125" style="8" customWidth="1"/>
    <col min="14048" max="14048" width="10.42578125" style="8" customWidth="1"/>
    <col min="14049" max="14054" width="9.42578125" style="8"/>
    <col min="14055" max="14055" width="9.42578125" style="8" bestFit="1" customWidth="1"/>
    <col min="14056" max="14056" width="10.5703125" style="8" customWidth="1"/>
    <col min="14057" max="14057" width="10.42578125" style="8" customWidth="1"/>
    <col min="14058" max="14058" width="9.5703125" style="8" customWidth="1"/>
    <col min="14059" max="14065" width="9.42578125" style="8"/>
    <col min="14066" max="14066" width="9" style="8" customWidth="1"/>
    <col min="14067" max="14067" width="11" style="8" customWidth="1"/>
    <col min="14068" max="14072" width="9.42578125" style="8"/>
    <col min="14073" max="14074" width="11.42578125" style="8" customWidth="1"/>
    <col min="14075" max="14075" width="9.42578125" style="8"/>
    <col min="14076" max="14076" width="12.5703125" style="8" customWidth="1"/>
    <col min="14077" max="14078" width="11.5703125" style="8" customWidth="1"/>
    <col min="14079" max="14079" width="13.42578125" style="8" customWidth="1"/>
    <col min="14080" max="14080" width="11.42578125" style="8" customWidth="1"/>
    <col min="14081" max="14081" width="9.42578125" style="8"/>
    <col min="14082" max="14082" width="10" style="8" bestFit="1" customWidth="1"/>
    <col min="14083" max="14083" width="11.5703125" style="8" customWidth="1"/>
    <col min="14084" max="14085" width="9.5703125" style="8" customWidth="1"/>
    <col min="14086" max="14086" width="9.42578125" style="8"/>
    <col min="14087" max="14087" width="10.5703125" style="8" customWidth="1"/>
    <col min="14088" max="14090" width="9.42578125" style="8"/>
    <col min="14091" max="14091" width="10.5703125" style="8" customWidth="1"/>
    <col min="14092" max="14093" width="9.42578125" style="8"/>
    <col min="14094" max="14094" width="10.42578125" style="8" customWidth="1"/>
    <col min="14095" max="14300" width="9.42578125" style="8"/>
    <col min="14301" max="14302" width="9.42578125" style="8" customWidth="1"/>
    <col min="14303" max="14303" width="44.5703125" style="8" customWidth="1"/>
    <col min="14304" max="14304" width="10.42578125" style="8" customWidth="1"/>
    <col min="14305" max="14310" width="9.42578125" style="8"/>
    <col min="14311" max="14311" width="9.42578125" style="8" bestFit="1" customWidth="1"/>
    <col min="14312" max="14312" width="10.5703125" style="8" customWidth="1"/>
    <col min="14313" max="14313" width="10.42578125" style="8" customWidth="1"/>
    <col min="14314" max="14314" width="9.5703125" style="8" customWidth="1"/>
    <col min="14315" max="14321" width="9.42578125" style="8"/>
    <col min="14322" max="14322" width="9" style="8" customWidth="1"/>
    <col min="14323" max="14323" width="11" style="8" customWidth="1"/>
    <col min="14324" max="14328" width="9.42578125" style="8"/>
    <col min="14329" max="14330" width="11.42578125" style="8" customWidth="1"/>
    <col min="14331" max="14331" width="9.42578125" style="8"/>
    <col min="14332" max="14332" width="12.5703125" style="8" customWidth="1"/>
    <col min="14333" max="14334" width="11.5703125" style="8" customWidth="1"/>
    <col min="14335" max="14335" width="13.42578125" style="8" customWidth="1"/>
    <col min="14336" max="14336" width="11.42578125" style="8" customWidth="1"/>
    <col min="14337" max="14337" width="9.42578125" style="8"/>
    <col min="14338" max="14338" width="10" style="8" bestFit="1" customWidth="1"/>
    <col min="14339" max="14339" width="11.5703125" style="8" customWidth="1"/>
    <col min="14340" max="14341" width="9.5703125" style="8" customWidth="1"/>
    <col min="14342" max="14342" width="9.42578125" style="8"/>
    <col min="14343" max="14343" width="10.5703125" style="8" customWidth="1"/>
    <col min="14344" max="14346" width="9.42578125" style="8"/>
    <col min="14347" max="14347" width="10.5703125" style="8" customWidth="1"/>
    <col min="14348" max="14349" width="9.42578125" style="8"/>
    <col min="14350" max="14350" width="10.42578125" style="8" customWidth="1"/>
    <col min="14351" max="14556" width="9.42578125" style="8"/>
    <col min="14557" max="14558" width="9.42578125" style="8" customWidth="1"/>
    <col min="14559" max="14559" width="44.5703125" style="8" customWidth="1"/>
    <col min="14560" max="14560" width="10.42578125" style="8" customWidth="1"/>
    <col min="14561" max="14566" width="9.42578125" style="8"/>
    <col min="14567" max="14567" width="9.42578125" style="8" bestFit="1" customWidth="1"/>
    <col min="14568" max="14568" width="10.5703125" style="8" customWidth="1"/>
    <col min="14569" max="14569" width="10.42578125" style="8" customWidth="1"/>
    <col min="14570" max="14570" width="9.5703125" style="8" customWidth="1"/>
    <col min="14571" max="14577" width="9.42578125" style="8"/>
    <col min="14578" max="14578" width="9" style="8" customWidth="1"/>
    <col min="14579" max="14579" width="11" style="8" customWidth="1"/>
    <col min="14580" max="14584" width="9.42578125" style="8"/>
    <col min="14585" max="14586" width="11.42578125" style="8" customWidth="1"/>
    <col min="14587" max="14587" width="9.42578125" style="8"/>
    <col min="14588" max="14588" width="12.5703125" style="8" customWidth="1"/>
    <col min="14589" max="14590" width="11.5703125" style="8" customWidth="1"/>
    <col min="14591" max="14591" width="13.42578125" style="8" customWidth="1"/>
    <col min="14592" max="14592" width="11.42578125" style="8" customWidth="1"/>
    <col min="14593" max="14593" width="9.42578125" style="8"/>
    <col min="14594" max="14594" width="10" style="8" bestFit="1" customWidth="1"/>
    <col min="14595" max="14595" width="11.5703125" style="8" customWidth="1"/>
    <col min="14596" max="14597" width="9.5703125" style="8" customWidth="1"/>
    <col min="14598" max="14598" width="9.42578125" style="8"/>
    <col min="14599" max="14599" width="10.5703125" style="8" customWidth="1"/>
    <col min="14600" max="14602" width="9.42578125" style="8"/>
    <col min="14603" max="14603" width="10.5703125" style="8" customWidth="1"/>
    <col min="14604" max="14605" width="9.42578125" style="8"/>
    <col min="14606" max="14606" width="10.42578125" style="8" customWidth="1"/>
    <col min="14607" max="14812" width="9.42578125" style="8"/>
    <col min="14813" max="14814" width="9.42578125" style="8" customWidth="1"/>
    <col min="14815" max="14815" width="44.5703125" style="8" customWidth="1"/>
    <col min="14816" max="14816" width="10.42578125" style="8" customWidth="1"/>
    <col min="14817" max="14822" width="9.42578125" style="8"/>
    <col min="14823" max="14823" width="9.42578125" style="8" bestFit="1" customWidth="1"/>
    <col min="14824" max="14824" width="10.5703125" style="8" customWidth="1"/>
    <col min="14825" max="14825" width="10.42578125" style="8" customWidth="1"/>
    <col min="14826" max="14826" width="9.5703125" style="8" customWidth="1"/>
    <col min="14827" max="14833" width="9.42578125" style="8"/>
    <col min="14834" max="14834" width="9" style="8" customWidth="1"/>
    <col min="14835" max="14835" width="11" style="8" customWidth="1"/>
    <col min="14836" max="14840" width="9.42578125" style="8"/>
    <col min="14841" max="14842" width="11.42578125" style="8" customWidth="1"/>
    <col min="14843" max="14843" width="9.42578125" style="8"/>
    <col min="14844" max="14844" width="12.5703125" style="8" customWidth="1"/>
    <col min="14845" max="14846" width="11.5703125" style="8" customWidth="1"/>
    <col min="14847" max="14847" width="13.42578125" style="8" customWidth="1"/>
    <col min="14848" max="14848" width="11.42578125" style="8" customWidth="1"/>
    <col min="14849" max="14849" width="9.42578125" style="8"/>
    <col min="14850" max="14850" width="10" style="8" bestFit="1" customWidth="1"/>
    <col min="14851" max="14851" width="11.5703125" style="8" customWidth="1"/>
    <col min="14852" max="14853" width="9.5703125" style="8" customWidth="1"/>
    <col min="14854" max="14854" width="9.42578125" style="8"/>
    <col min="14855" max="14855" width="10.5703125" style="8" customWidth="1"/>
    <col min="14856" max="14858" width="9.42578125" style="8"/>
    <col min="14859" max="14859" width="10.5703125" style="8" customWidth="1"/>
    <col min="14860" max="14861" width="9.42578125" style="8"/>
    <col min="14862" max="14862" width="10.42578125" style="8" customWidth="1"/>
    <col min="14863" max="15068" width="9.42578125" style="8"/>
    <col min="15069" max="15070" width="9.42578125" style="8" customWidth="1"/>
    <col min="15071" max="15071" width="44.5703125" style="8" customWidth="1"/>
    <col min="15072" max="15072" width="10.42578125" style="8" customWidth="1"/>
    <col min="15073" max="15078" width="9.42578125" style="8"/>
    <col min="15079" max="15079" width="9.42578125" style="8" bestFit="1" customWidth="1"/>
    <col min="15080" max="15080" width="10.5703125" style="8" customWidth="1"/>
    <col min="15081" max="15081" width="10.42578125" style="8" customWidth="1"/>
    <col min="15082" max="15082" width="9.5703125" style="8" customWidth="1"/>
    <col min="15083" max="15089" width="9.42578125" style="8"/>
    <col min="15090" max="15090" width="9" style="8" customWidth="1"/>
    <col min="15091" max="15091" width="11" style="8" customWidth="1"/>
    <col min="15092" max="15096" width="9.42578125" style="8"/>
    <col min="15097" max="15098" width="11.42578125" style="8" customWidth="1"/>
    <col min="15099" max="15099" width="9.42578125" style="8"/>
    <col min="15100" max="15100" width="12.5703125" style="8" customWidth="1"/>
    <col min="15101" max="15102" width="11.5703125" style="8" customWidth="1"/>
    <col min="15103" max="15103" width="13.42578125" style="8" customWidth="1"/>
    <col min="15104" max="15104" width="11.42578125" style="8" customWidth="1"/>
    <col min="15105" max="15105" width="9.42578125" style="8"/>
    <col min="15106" max="15106" width="10" style="8" bestFit="1" customWidth="1"/>
    <col min="15107" max="15107" width="11.5703125" style="8" customWidth="1"/>
    <col min="15108" max="15109" width="9.5703125" style="8" customWidth="1"/>
    <col min="15110" max="15110" width="9.42578125" style="8"/>
    <col min="15111" max="15111" width="10.5703125" style="8" customWidth="1"/>
    <col min="15112" max="15114" width="9.42578125" style="8"/>
    <col min="15115" max="15115" width="10.5703125" style="8" customWidth="1"/>
    <col min="15116" max="15117" width="9.42578125" style="8"/>
    <col min="15118" max="15118" width="10.42578125" style="8" customWidth="1"/>
    <col min="15119" max="15324" width="9.42578125" style="8"/>
    <col min="15325" max="15326" width="9.42578125" style="8" customWidth="1"/>
    <col min="15327" max="15327" width="44.5703125" style="8" customWidth="1"/>
    <col min="15328" max="15328" width="10.42578125" style="8" customWidth="1"/>
    <col min="15329" max="15334" width="9.42578125" style="8"/>
    <col min="15335" max="15335" width="9.42578125" style="8" bestFit="1" customWidth="1"/>
    <col min="15336" max="15336" width="10.5703125" style="8" customWidth="1"/>
    <col min="15337" max="15337" width="10.42578125" style="8" customWidth="1"/>
    <col min="15338" max="15338" width="9.5703125" style="8" customWidth="1"/>
    <col min="15339" max="15345" width="9.42578125" style="8"/>
    <col min="15346" max="15346" width="9" style="8" customWidth="1"/>
    <col min="15347" max="15347" width="11" style="8" customWidth="1"/>
    <col min="15348" max="15352" width="9.42578125" style="8"/>
    <col min="15353" max="15354" width="11.42578125" style="8" customWidth="1"/>
    <col min="15355" max="15355" width="9.42578125" style="8"/>
    <col min="15356" max="15356" width="12.5703125" style="8" customWidth="1"/>
    <col min="15357" max="15358" width="11.5703125" style="8" customWidth="1"/>
    <col min="15359" max="15359" width="13.42578125" style="8" customWidth="1"/>
    <col min="15360" max="15360" width="11.42578125" style="8" customWidth="1"/>
    <col min="15361" max="15361" width="9.42578125" style="8"/>
    <col min="15362" max="15362" width="10" style="8" bestFit="1" customWidth="1"/>
    <col min="15363" max="15363" width="11.5703125" style="8" customWidth="1"/>
    <col min="15364" max="15365" width="9.5703125" style="8" customWidth="1"/>
    <col min="15366" max="15366" width="9.42578125" style="8"/>
    <col min="15367" max="15367" width="10.5703125" style="8" customWidth="1"/>
    <col min="15368" max="15370" width="9.42578125" style="8"/>
    <col min="15371" max="15371" width="10.5703125" style="8" customWidth="1"/>
    <col min="15372" max="15373" width="9.42578125" style="8"/>
    <col min="15374" max="15374" width="10.42578125" style="8" customWidth="1"/>
    <col min="15375" max="15580" width="9.42578125" style="8"/>
    <col min="15581" max="15582" width="9.42578125" style="8" customWidth="1"/>
    <col min="15583" max="15583" width="44.5703125" style="8" customWidth="1"/>
    <col min="15584" max="15584" width="10.42578125" style="8" customWidth="1"/>
    <col min="15585" max="15590" width="9.42578125" style="8"/>
    <col min="15591" max="15591" width="9.42578125" style="8" bestFit="1" customWidth="1"/>
    <col min="15592" max="15592" width="10.5703125" style="8" customWidth="1"/>
    <col min="15593" max="15593" width="10.42578125" style="8" customWidth="1"/>
    <col min="15594" max="15594" width="9.5703125" style="8" customWidth="1"/>
    <col min="15595" max="15601" width="9.42578125" style="8"/>
    <col min="15602" max="15602" width="9" style="8" customWidth="1"/>
    <col min="15603" max="15603" width="11" style="8" customWidth="1"/>
    <col min="15604" max="15608" width="9.42578125" style="8"/>
    <col min="15609" max="15610" width="11.42578125" style="8" customWidth="1"/>
    <col min="15611" max="15611" width="9.42578125" style="8"/>
    <col min="15612" max="15612" width="12.5703125" style="8" customWidth="1"/>
    <col min="15613" max="15614" width="11.5703125" style="8" customWidth="1"/>
    <col min="15615" max="15615" width="13.42578125" style="8" customWidth="1"/>
    <col min="15616" max="15616" width="11.42578125" style="8" customWidth="1"/>
    <col min="15617" max="15617" width="9.42578125" style="8"/>
    <col min="15618" max="15618" width="10" style="8" bestFit="1" customWidth="1"/>
    <col min="15619" max="15619" width="11.5703125" style="8" customWidth="1"/>
    <col min="15620" max="15621" width="9.5703125" style="8" customWidth="1"/>
    <col min="15622" max="15622" width="9.42578125" style="8"/>
    <col min="15623" max="15623" width="10.5703125" style="8" customWidth="1"/>
    <col min="15624" max="15626" width="9.42578125" style="8"/>
    <col min="15627" max="15627" width="10.5703125" style="8" customWidth="1"/>
    <col min="15628" max="15629" width="9.42578125" style="8"/>
    <col min="15630" max="15630" width="10.42578125" style="8" customWidth="1"/>
    <col min="15631" max="15836" width="9.42578125" style="8"/>
    <col min="15837" max="15838" width="9.42578125" style="8" customWidth="1"/>
    <col min="15839" max="15839" width="44.5703125" style="8" customWidth="1"/>
    <col min="15840" max="15840" width="10.42578125" style="8" customWidth="1"/>
    <col min="15841" max="15846" width="9.42578125" style="8"/>
    <col min="15847" max="15847" width="9.42578125" style="8" bestFit="1" customWidth="1"/>
    <col min="15848" max="15848" width="10.5703125" style="8" customWidth="1"/>
    <col min="15849" max="15849" width="10.42578125" style="8" customWidth="1"/>
    <col min="15850" max="15850" width="9.5703125" style="8" customWidth="1"/>
    <col min="15851" max="15857" width="9.42578125" style="8"/>
    <col min="15858" max="15858" width="9" style="8" customWidth="1"/>
    <col min="15859" max="15859" width="11" style="8" customWidth="1"/>
    <col min="15860" max="15864" width="9.42578125" style="8"/>
    <col min="15865" max="15866" width="11.42578125" style="8" customWidth="1"/>
    <col min="15867" max="15867" width="9.42578125" style="8"/>
    <col min="15868" max="15868" width="12.5703125" style="8" customWidth="1"/>
    <col min="15869" max="15870" width="11.5703125" style="8" customWidth="1"/>
    <col min="15871" max="15871" width="13.42578125" style="8" customWidth="1"/>
    <col min="15872" max="15872" width="11.42578125" style="8" customWidth="1"/>
    <col min="15873" max="15873" width="9.42578125" style="8"/>
    <col min="15874" max="15874" width="10" style="8" bestFit="1" customWidth="1"/>
    <col min="15875" max="15875" width="11.5703125" style="8" customWidth="1"/>
    <col min="15876" max="15877" width="9.5703125" style="8" customWidth="1"/>
    <col min="15878" max="15878" width="9.42578125" style="8"/>
    <col min="15879" max="15879" width="10.5703125" style="8" customWidth="1"/>
    <col min="15880" max="15882" width="9.42578125" style="8"/>
    <col min="15883" max="15883" width="10.5703125" style="8" customWidth="1"/>
    <col min="15884" max="15885" width="9.42578125" style="8"/>
    <col min="15886" max="15886" width="10.42578125" style="8" customWidth="1"/>
    <col min="15887" max="16092" width="9.42578125" style="8"/>
    <col min="16093" max="16094" width="9.42578125" style="8" customWidth="1"/>
    <col min="16095" max="16095" width="44.5703125" style="8" customWidth="1"/>
    <col min="16096" max="16096" width="10.42578125" style="8" customWidth="1"/>
    <col min="16097" max="16102" width="9.42578125" style="8"/>
    <col min="16103" max="16103" width="9.42578125" style="8" bestFit="1" customWidth="1"/>
    <col min="16104" max="16104" width="10.5703125" style="8" customWidth="1"/>
    <col min="16105" max="16105" width="10.42578125" style="8" customWidth="1"/>
    <col min="16106" max="16106" width="9.5703125" style="8" customWidth="1"/>
    <col min="16107" max="16113" width="9.42578125" style="8"/>
    <col min="16114" max="16114" width="9" style="8" customWidth="1"/>
    <col min="16115" max="16115" width="11" style="8" customWidth="1"/>
    <col min="16116" max="16120" width="9.42578125" style="8"/>
    <col min="16121" max="16122" width="11.42578125" style="8" customWidth="1"/>
    <col min="16123" max="16123" width="9.42578125" style="8"/>
    <col min="16124" max="16124" width="12.5703125" style="8" customWidth="1"/>
    <col min="16125" max="16126" width="11.5703125" style="8" customWidth="1"/>
    <col min="16127" max="16127" width="13.42578125" style="8" customWidth="1"/>
    <col min="16128" max="16128" width="11.42578125" style="8" customWidth="1"/>
    <col min="16129" max="16129" width="9.42578125" style="8"/>
    <col min="16130" max="16130" width="10" style="8" bestFit="1" customWidth="1"/>
    <col min="16131" max="16131" width="11.5703125" style="8" customWidth="1"/>
    <col min="16132" max="16133" width="9.5703125" style="8" customWidth="1"/>
    <col min="16134" max="16134" width="9.42578125" style="8"/>
    <col min="16135" max="16135" width="10.5703125" style="8" customWidth="1"/>
    <col min="16136" max="16138" width="9.42578125" style="8"/>
    <col min="16139" max="16139" width="10.5703125" style="8" customWidth="1"/>
    <col min="16140" max="16141" width="9.42578125" style="8"/>
    <col min="16142" max="16142" width="10.42578125" style="8" customWidth="1"/>
    <col min="16143" max="16378" width="9.42578125" style="8"/>
    <col min="16379" max="16384" width="9.42578125" style="8" customWidth="1"/>
  </cols>
  <sheetData>
    <row r="1" spans="2:18" s="10" customFormat="1" ht="26.25" x14ac:dyDescent="0.2">
      <c r="B1" s="195" t="s">
        <v>52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</row>
    <row r="2" spans="2:18" s="10" customFormat="1" ht="26.25" x14ac:dyDescent="0.2">
      <c r="B2" s="132"/>
      <c r="C2" s="155" t="s">
        <v>115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</row>
    <row r="3" spans="2:18" ht="30" customHeight="1" x14ac:dyDescent="0.2">
      <c r="B3" s="188" t="s">
        <v>54</v>
      </c>
      <c r="C3" s="191" t="s">
        <v>16</v>
      </c>
      <c r="D3" s="186" t="s">
        <v>17</v>
      </c>
      <c r="E3" s="186"/>
      <c r="F3" s="186"/>
      <c r="G3" s="186"/>
      <c r="H3" s="186"/>
      <c r="I3" s="186"/>
      <c r="J3" s="186"/>
      <c r="K3" s="186"/>
      <c r="L3" s="186"/>
      <c r="M3" s="186" t="s">
        <v>18</v>
      </c>
      <c r="N3" s="186" t="s">
        <v>19</v>
      </c>
      <c r="O3" s="186"/>
      <c r="P3" s="199" t="s">
        <v>32</v>
      </c>
      <c r="Q3" s="199"/>
      <c r="R3" s="199"/>
    </row>
    <row r="4" spans="2:18" x14ac:dyDescent="0.2">
      <c r="B4" s="189"/>
      <c r="C4" s="192"/>
      <c r="D4" s="185" t="s">
        <v>20</v>
      </c>
      <c r="E4" s="197" t="s">
        <v>21</v>
      </c>
      <c r="F4" s="197"/>
      <c r="G4" s="197"/>
      <c r="H4" s="197"/>
      <c r="I4" s="197"/>
      <c r="J4" s="185" t="s">
        <v>22</v>
      </c>
      <c r="K4" s="185" t="s">
        <v>55</v>
      </c>
      <c r="L4" s="185" t="s">
        <v>23</v>
      </c>
      <c r="M4" s="186"/>
      <c r="N4" s="185" t="s">
        <v>24</v>
      </c>
      <c r="O4" s="185"/>
      <c r="P4" s="198" t="s">
        <v>53</v>
      </c>
      <c r="Q4" s="198" t="s">
        <v>46</v>
      </c>
      <c r="R4" s="198" t="s">
        <v>33</v>
      </c>
    </row>
    <row r="5" spans="2:18" ht="45" x14ac:dyDescent="0.2">
      <c r="B5" s="189"/>
      <c r="C5" s="192"/>
      <c r="D5" s="185"/>
      <c r="E5" s="2" t="s">
        <v>25</v>
      </c>
      <c r="F5" s="3" t="s">
        <v>31</v>
      </c>
      <c r="G5" s="185" t="s">
        <v>26</v>
      </c>
      <c r="H5" s="185"/>
      <c r="I5" s="185"/>
      <c r="J5" s="185"/>
      <c r="K5" s="185"/>
      <c r="L5" s="185"/>
      <c r="M5" s="186"/>
      <c r="N5" s="2" t="s">
        <v>47</v>
      </c>
      <c r="O5" s="2" t="s">
        <v>48</v>
      </c>
      <c r="P5" s="198"/>
      <c r="Q5" s="198"/>
      <c r="R5" s="198"/>
    </row>
    <row r="6" spans="2:18" ht="17.25" x14ac:dyDescent="0.2">
      <c r="B6" s="190"/>
      <c r="C6" s="193"/>
      <c r="D6" s="4" t="s">
        <v>10</v>
      </c>
      <c r="E6" s="1" t="s">
        <v>27</v>
      </c>
      <c r="F6" s="4" t="s">
        <v>10</v>
      </c>
      <c r="G6" s="4" t="s">
        <v>56</v>
      </c>
      <c r="H6" s="1" t="s">
        <v>28</v>
      </c>
      <c r="I6" s="4" t="s">
        <v>34</v>
      </c>
      <c r="J6" s="1" t="s">
        <v>57</v>
      </c>
      <c r="K6" s="1" t="s">
        <v>72</v>
      </c>
      <c r="L6" s="1" t="s">
        <v>72</v>
      </c>
      <c r="M6" s="1" t="s">
        <v>72</v>
      </c>
      <c r="N6" s="1" t="s">
        <v>72</v>
      </c>
      <c r="O6" s="1" t="s">
        <v>72</v>
      </c>
      <c r="P6" s="9">
        <v>0.2</v>
      </c>
      <c r="Q6" s="9">
        <v>0.7</v>
      </c>
      <c r="R6" s="9">
        <v>0.1</v>
      </c>
    </row>
    <row r="7" spans="2:18" s="10" customFormat="1" x14ac:dyDescent="0.2">
      <c r="B7" s="5"/>
      <c r="C7" s="11" t="s">
        <v>50</v>
      </c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</row>
    <row r="8" spans="2:18" x14ac:dyDescent="0.2">
      <c r="B8" s="6"/>
      <c r="C8" s="12"/>
      <c r="D8" s="13">
        <f>(E8*3.6)+F8+I8</f>
        <v>0</v>
      </c>
      <c r="E8" s="14"/>
      <c r="F8" s="14"/>
      <c r="G8" s="14"/>
      <c r="H8" s="14"/>
      <c r="I8" s="14"/>
      <c r="J8" s="14"/>
      <c r="K8" s="13">
        <f>E8*'Ref. spotřeby'!$J$27+Opatření!F8*'Ref. spotřeby'!$G$27+Opatření!H8*'Ref. spotřeby'!$D$27+J8*('Ref. spotřeby'!$M$27+'Ref. spotřeby'!$P$27)</f>
        <v>0</v>
      </c>
      <c r="L8" s="15">
        <v>0</v>
      </c>
      <c r="M8" s="15">
        <f t="shared" ref="M8:M13" si="0">K8*$C$45</f>
        <v>0</v>
      </c>
      <c r="N8" s="7"/>
      <c r="O8" s="7"/>
      <c r="P8" s="16"/>
      <c r="Q8" s="17"/>
      <c r="R8" s="17"/>
    </row>
    <row r="9" spans="2:18" x14ac:dyDescent="0.2">
      <c r="B9" s="6"/>
      <c r="C9" s="12"/>
      <c r="D9" s="13">
        <f t="shared" ref="D9:D17" si="1">(E9*3.6)+F9+I9</f>
        <v>0</v>
      </c>
      <c r="E9" s="12"/>
      <c r="F9" s="12"/>
      <c r="G9" s="12"/>
      <c r="H9" s="12"/>
      <c r="I9" s="12"/>
      <c r="J9" s="12"/>
      <c r="K9" s="162">
        <f>E9*'Ref. spotřeby'!$J$27+Opatření!F9*'Ref. spotřeby'!$G$27+Opatření!H9*'Ref. spotřeby'!$D$27+J9*('Ref. spotřeby'!$M$27+'Ref. spotřeby'!$P$27)</f>
        <v>0</v>
      </c>
      <c r="L9" s="15">
        <v>0</v>
      </c>
      <c r="M9" s="15">
        <f t="shared" si="0"/>
        <v>0</v>
      </c>
      <c r="N9" s="7"/>
      <c r="O9" s="7"/>
      <c r="P9" s="18"/>
      <c r="Q9" s="17"/>
      <c r="R9" s="17"/>
    </row>
    <row r="10" spans="2:18" x14ac:dyDescent="0.2">
      <c r="B10" s="6"/>
      <c r="C10" s="12"/>
      <c r="D10" s="13">
        <f t="shared" si="1"/>
        <v>0</v>
      </c>
      <c r="E10" s="14"/>
      <c r="F10" s="14"/>
      <c r="G10" s="14"/>
      <c r="H10" s="14"/>
      <c r="I10" s="14"/>
      <c r="J10" s="14"/>
      <c r="K10" s="162">
        <f>E10*'Ref. spotřeby'!$J$27+Opatření!F10*'Ref. spotřeby'!$G$27+Opatření!H10*'Ref. spotřeby'!$D$27+J10*('Ref. spotřeby'!$M$27+'Ref. spotřeby'!$P$27)</f>
        <v>0</v>
      </c>
      <c r="L10" s="15">
        <v>0</v>
      </c>
      <c r="M10" s="15">
        <f t="shared" si="0"/>
        <v>0</v>
      </c>
      <c r="N10" s="7"/>
      <c r="O10" s="7"/>
      <c r="P10" s="19"/>
      <c r="Q10" s="20"/>
      <c r="R10" s="20"/>
    </row>
    <row r="11" spans="2:18" x14ac:dyDescent="0.2">
      <c r="B11" s="6"/>
      <c r="C11" s="12"/>
      <c r="D11" s="13">
        <f t="shared" si="1"/>
        <v>0</v>
      </c>
      <c r="E11" s="14"/>
      <c r="F11" s="14"/>
      <c r="G11" s="14"/>
      <c r="H11" s="14"/>
      <c r="I11" s="14"/>
      <c r="J11" s="14"/>
      <c r="K11" s="162">
        <f>E11*'Ref. spotřeby'!$J$27+Opatření!F11*'Ref. spotřeby'!$G$27+Opatření!H11*'Ref. spotřeby'!$D$27+J11*('Ref. spotřeby'!$M$27+'Ref. spotřeby'!$P$27)</f>
        <v>0</v>
      </c>
      <c r="L11" s="15">
        <v>0</v>
      </c>
      <c r="M11" s="15">
        <f t="shared" si="0"/>
        <v>0</v>
      </c>
      <c r="N11" s="7"/>
      <c r="O11" s="7"/>
      <c r="P11" s="18"/>
      <c r="Q11" s="17"/>
      <c r="R11" s="17"/>
    </row>
    <row r="12" spans="2:18" x14ac:dyDescent="0.2">
      <c r="B12" s="6"/>
      <c r="C12" s="12"/>
      <c r="D12" s="13">
        <f t="shared" si="1"/>
        <v>0</v>
      </c>
      <c r="E12" s="14"/>
      <c r="F12" s="14"/>
      <c r="G12" s="14"/>
      <c r="H12" s="14"/>
      <c r="I12" s="14"/>
      <c r="J12" s="14"/>
      <c r="K12" s="162">
        <f>E12*'Ref. spotřeby'!$J$27+Opatření!F12*'Ref. spotřeby'!$G$27+Opatření!H12*'Ref. spotřeby'!$D$27+J12*('Ref. spotřeby'!$M$27+'Ref. spotřeby'!$P$27)</f>
        <v>0</v>
      </c>
      <c r="L12" s="15">
        <v>0</v>
      </c>
      <c r="M12" s="15">
        <f t="shared" si="0"/>
        <v>0</v>
      </c>
      <c r="N12" s="7"/>
      <c r="O12" s="7"/>
      <c r="P12" s="18"/>
      <c r="Q12" s="17"/>
      <c r="R12" s="17"/>
    </row>
    <row r="13" spans="2:18" x14ac:dyDescent="0.2">
      <c r="B13" s="6"/>
      <c r="C13" s="12"/>
      <c r="D13" s="13">
        <f t="shared" si="1"/>
        <v>0</v>
      </c>
      <c r="E13" s="14"/>
      <c r="F13" s="14"/>
      <c r="G13" s="14"/>
      <c r="H13" s="14"/>
      <c r="I13" s="14"/>
      <c r="J13" s="14"/>
      <c r="K13" s="162">
        <f>E13*'Ref. spotřeby'!$J$27+Opatření!F13*'Ref. spotřeby'!$G$27+Opatření!H13*'Ref. spotřeby'!$D$27+J13*('Ref. spotřeby'!$M$27+'Ref. spotřeby'!$P$27)</f>
        <v>0</v>
      </c>
      <c r="L13" s="15">
        <v>0</v>
      </c>
      <c r="M13" s="15">
        <f t="shared" si="0"/>
        <v>0</v>
      </c>
      <c r="N13" s="7"/>
      <c r="O13" s="7"/>
      <c r="P13" s="18"/>
      <c r="Q13" s="17"/>
      <c r="R13" s="17"/>
    </row>
    <row r="14" spans="2:18" x14ac:dyDescent="0.2">
      <c r="B14" s="6"/>
      <c r="C14" s="12"/>
      <c r="D14" s="13">
        <f t="shared" si="1"/>
        <v>0</v>
      </c>
      <c r="E14" s="14"/>
      <c r="F14" s="14"/>
      <c r="G14" s="14"/>
      <c r="H14" s="14"/>
      <c r="I14" s="14"/>
      <c r="J14" s="14"/>
      <c r="K14" s="13">
        <f>E14*'Ref. spotřeby'!$J$27+Opatření!F14*'Ref. spotřeby'!$G$27+Opatření!H14*'Ref. spotřeby'!$D$27+J14*('Ref. spotřeby'!$M$27+'Ref. spotřeby'!$P$27)</f>
        <v>0</v>
      </c>
      <c r="L14" s="15">
        <v>0</v>
      </c>
      <c r="M14" s="15">
        <f t="shared" ref="M14:M17" si="2">K14*$C$45</f>
        <v>0</v>
      </c>
      <c r="N14" s="7"/>
      <c r="O14" s="7"/>
      <c r="P14" s="18"/>
      <c r="Q14" s="17"/>
      <c r="R14" s="17"/>
    </row>
    <row r="15" spans="2:18" x14ac:dyDescent="0.2">
      <c r="B15" s="6"/>
      <c r="C15" s="12"/>
      <c r="D15" s="13">
        <f t="shared" si="1"/>
        <v>0</v>
      </c>
      <c r="E15" s="14"/>
      <c r="F15" s="14"/>
      <c r="G15" s="14"/>
      <c r="H15" s="14"/>
      <c r="I15" s="14"/>
      <c r="J15" s="14"/>
      <c r="K15" s="13">
        <f>E15*'Ref. spotřeby'!$J$27+Opatření!F15*'Ref. spotřeby'!$G$27+Opatření!H15*'Ref. spotřeby'!$D$27+J15*('Ref. spotřeby'!$M$27+'Ref. spotřeby'!$P$27)</f>
        <v>0</v>
      </c>
      <c r="L15" s="15">
        <v>0</v>
      </c>
      <c r="M15" s="15">
        <f t="shared" si="2"/>
        <v>0</v>
      </c>
      <c r="N15" s="7"/>
      <c r="O15" s="7"/>
      <c r="P15" s="18"/>
      <c r="Q15" s="17"/>
      <c r="R15" s="17"/>
    </row>
    <row r="16" spans="2:18" x14ac:dyDescent="0.2">
      <c r="B16" s="6"/>
      <c r="C16" s="12"/>
      <c r="D16" s="13">
        <f t="shared" si="1"/>
        <v>0</v>
      </c>
      <c r="E16" s="14"/>
      <c r="F16" s="14"/>
      <c r="G16" s="14"/>
      <c r="H16" s="14"/>
      <c r="I16" s="14"/>
      <c r="J16" s="14"/>
      <c r="K16" s="13">
        <f>E16*'Ref. spotřeby'!$J$27+Opatření!F16*'Ref. spotřeby'!$G$27+Opatření!H16*'Ref. spotřeby'!$D$27+J16*('Ref. spotřeby'!$M$27+'Ref. spotřeby'!$P$27)</f>
        <v>0</v>
      </c>
      <c r="L16" s="15">
        <v>0</v>
      </c>
      <c r="M16" s="15">
        <f t="shared" si="2"/>
        <v>0</v>
      </c>
      <c r="N16" s="7"/>
      <c r="O16" s="7"/>
      <c r="P16" s="18"/>
      <c r="Q16" s="17"/>
      <c r="R16" s="17"/>
    </row>
    <row r="17" spans="2:18" x14ac:dyDescent="0.2">
      <c r="B17" s="6"/>
      <c r="C17" s="12"/>
      <c r="D17" s="13">
        <f t="shared" si="1"/>
        <v>0</v>
      </c>
      <c r="E17" s="14"/>
      <c r="F17" s="14"/>
      <c r="G17" s="14"/>
      <c r="H17" s="14"/>
      <c r="I17" s="14"/>
      <c r="J17" s="14"/>
      <c r="K17" s="13">
        <f>E17*'Ref. spotřeby'!$J$27+Opatření!F17*'Ref. spotřeby'!$G$27+Opatření!H17*'Ref. spotřeby'!$D$27+J17*('Ref. spotřeby'!$M$27+'Ref. spotřeby'!$P$27)</f>
        <v>0</v>
      </c>
      <c r="L17" s="15">
        <v>0</v>
      </c>
      <c r="M17" s="15">
        <f t="shared" si="2"/>
        <v>0</v>
      </c>
      <c r="N17" s="7"/>
      <c r="O17" s="7"/>
      <c r="P17" s="18"/>
      <c r="Q17" s="17"/>
      <c r="R17" s="17"/>
    </row>
    <row r="18" spans="2:18" s="10" customFormat="1" x14ac:dyDescent="0.2">
      <c r="B18" s="5"/>
      <c r="C18" s="11" t="s">
        <v>51</v>
      </c>
      <c r="D18" s="187"/>
      <c r="E18" s="187"/>
      <c r="F18" s="187"/>
      <c r="G18" s="187"/>
      <c r="H18" s="187"/>
      <c r="I18" s="187"/>
      <c r="J18" s="187"/>
      <c r="K18" s="187"/>
      <c r="L18" s="187"/>
      <c r="M18" s="187">
        <f t="shared" ref="M18" si="3">K18*$C$44</f>
        <v>0</v>
      </c>
      <c r="N18" s="187"/>
      <c r="O18" s="187"/>
      <c r="P18" s="187"/>
      <c r="Q18" s="187"/>
      <c r="R18" s="187"/>
    </row>
    <row r="19" spans="2:18" x14ac:dyDescent="0.2">
      <c r="B19" s="6"/>
      <c r="C19" s="12"/>
      <c r="D19" s="13">
        <f t="shared" ref="D19:D36" si="4">(E19*3.6)+F19+I19</f>
        <v>0</v>
      </c>
      <c r="E19" s="14"/>
      <c r="F19" s="14"/>
      <c r="G19" s="14"/>
      <c r="H19" s="14"/>
      <c r="I19" s="14"/>
      <c r="J19" s="14"/>
      <c r="K19" s="162">
        <f>E19*'Ref. spotřeby'!$J$27+Opatření!F19*'Ref. spotřeby'!$G$27+Opatření!H19*'Ref. spotřeby'!$D$27+J19*('Ref. spotřeby'!$M$27+'Ref. spotřeby'!$P$27)</f>
        <v>0</v>
      </c>
      <c r="L19" s="15">
        <v>0</v>
      </c>
      <c r="M19" s="15">
        <f t="shared" ref="M19:M36" si="5">K19*$C$45</f>
        <v>0</v>
      </c>
      <c r="N19" s="7"/>
      <c r="O19" s="7"/>
      <c r="P19" s="18"/>
      <c r="Q19" s="17"/>
      <c r="R19" s="17"/>
    </row>
    <row r="20" spans="2:18" x14ac:dyDescent="0.2">
      <c r="B20" s="6"/>
      <c r="C20" s="12"/>
      <c r="D20" s="13">
        <f t="shared" si="4"/>
        <v>0</v>
      </c>
      <c r="E20" s="14"/>
      <c r="F20" s="14"/>
      <c r="G20" s="14"/>
      <c r="H20" s="14"/>
      <c r="I20" s="14"/>
      <c r="J20" s="14"/>
      <c r="K20" s="162">
        <f>E20*'Ref. spotřeby'!$J$27+Opatření!F20*'Ref. spotřeby'!$G$27+Opatření!H20*'Ref. spotřeby'!$D$27+J20*('Ref. spotřeby'!$M$27+'Ref. spotřeby'!$P$27)</f>
        <v>0</v>
      </c>
      <c r="L20" s="15">
        <v>0</v>
      </c>
      <c r="M20" s="15">
        <f t="shared" si="5"/>
        <v>0</v>
      </c>
      <c r="N20" s="7"/>
      <c r="O20" s="7"/>
      <c r="P20" s="18"/>
      <c r="Q20" s="17"/>
      <c r="R20" s="17"/>
    </row>
    <row r="21" spans="2:18" x14ac:dyDescent="0.2">
      <c r="B21" s="6"/>
      <c r="C21" s="12"/>
      <c r="D21" s="13">
        <f t="shared" si="4"/>
        <v>0</v>
      </c>
      <c r="E21" s="14"/>
      <c r="F21" s="14"/>
      <c r="G21" s="14"/>
      <c r="H21" s="14"/>
      <c r="I21" s="14"/>
      <c r="J21" s="14"/>
      <c r="K21" s="162">
        <f>E21*'Ref. spotřeby'!$J$27+Opatření!F21*'Ref. spotřeby'!$G$27+Opatření!H21*'Ref. spotřeby'!$D$27+J21*('Ref. spotřeby'!$M$27+'Ref. spotřeby'!$P$27)</f>
        <v>0</v>
      </c>
      <c r="L21" s="15">
        <v>0</v>
      </c>
      <c r="M21" s="15">
        <f t="shared" si="5"/>
        <v>0</v>
      </c>
      <c r="N21" s="7"/>
      <c r="O21" s="7"/>
      <c r="P21" s="18"/>
      <c r="Q21" s="17"/>
      <c r="R21" s="17"/>
    </row>
    <row r="22" spans="2:18" x14ac:dyDescent="0.2">
      <c r="B22" s="6"/>
      <c r="C22" s="12"/>
      <c r="D22" s="13">
        <f t="shared" si="4"/>
        <v>0</v>
      </c>
      <c r="E22" s="14"/>
      <c r="F22" s="14"/>
      <c r="G22" s="14"/>
      <c r="H22" s="14"/>
      <c r="I22" s="14"/>
      <c r="J22" s="14"/>
      <c r="K22" s="162">
        <f>E22*'Ref. spotřeby'!$J$27+Opatření!F22*'Ref. spotřeby'!$G$27+Opatření!H22*'Ref. spotřeby'!$D$27+J22*('Ref. spotřeby'!$M$27+'Ref. spotřeby'!$P$27)</f>
        <v>0</v>
      </c>
      <c r="L22" s="15">
        <v>0</v>
      </c>
      <c r="M22" s="15">
        <f t="shared" si="5"/>
        <v>0</v>
      </c>
      <c r="N22" s="7"/>
      <c r="O22" s="7"/>
      <c r="P22" s="18"/>
      <c r="Q22" s="17"/>
      <c r="R22" s="17"/>
    </row>
    <row r="23" spans="2:18" x14ac:dyDescent="0.2">
      <c r="B23" s="6"/>
      <c r="C23" s="12"/>
      <c r="D23" s="13">
        <f t="shared" si="4"/>
        <v>0</v>
      </c>
      <c r="E23" s="14"/>
      <c r="F23" s="14"/>
      <c r="G23" s="14"/>
      <c r="H23" s="14"/>
      <c r="I23" s="14"/>
      <c r="J23" s="14"/>
      <c r="K23" s="162">
        <f>E23*'Ref. spotřeby'!$J$27+Opatření!F23*'Ref. spotřeby'!$G$27+Opatření!H23*'Ref. spotřeby'!$D$27+J23*('Ref. spotřeby'!$M$27+'Ref. spotřeby'!$P$27)</f>
        <v>0</v>
      </c>
      <c r="L23" s="15">
        <v>0</v>
      </c>
      <c r="M23" s="15">
        <f t="shared" si="5"/>
        <v>0</v>
      </c>
      <c r="N23" s="7"/>
      <c r="O23" s="7"/>
      <c r="P23" s="18"/>
      <c r="Q23" s="17"/>
      <c r="R23" s="17"/>
    </row>
    <row r="24" spans="2:18" x14ac:dyDescent="0.2">
      <c r="B24" s="6"/>
      <c r="C24" s="12"/>
      <c r="D24" s="13">
        <f t="shared" si="4"/>
        <v>0</v>
      </c>
      <c r="E24" s="14"/>
      <c r="F24" s="14"/>
      <c r="G24" s="14"/>
      <c r="H24" s="14"/>
      <c r="I24" s="14"/>
      <c r="J24" s="14"/>
      <c r="K24" s="162">
        <f>E24*'Ref. spotřeby'!$J$27+Opatření!F24*'Ref. spotřeby'!$G$27+Opatření!H24*'Ref. spotřeby'!$D$27+J24*('Ref. spotřeby'!$M$27+'Ref. spotřeby'!$P$27)</f>
        <v>0</v>
      </c>
      <c r="L24" s="15">
        <v>0</v>
      </c>
      <c r="M24" s="15">
        <f t="shared" si="5"/>
        <v>0</v>
      </c>
      <c r="N24" s="7"/>
      <c r="O24" s="7"/>
      <c r="P24" s="18"/>
      <c r="Q24" s="17"/>
      <c r="R24" s="17"/>
    </row>
    <row r="25" spans="2:18" x14ac:dyDescent="0.2">
      <c r="B25" s="6"/>
      <c r="C25" s="12"/>
      <c r="D25" s="13">
        <f t="shared" si="4"/>
        <v>0</v>
      </c>
      <c r="E25" s="14"/>
      <c r="F25" s="14"/>
      <c r="G25" s="14"/>
      <c r="H25" s="14"/>
      <c r="I25" s="14"/>
      <c r="J25" s="14"/>
      <c r="K25" s="162">
        <f>E25*'Ref. spotřeby'!$J$27+Opatření!F25*'Ref. spotřeby'!$G$27+Opatření!H25*'Ref. spotřeby'!$D$27+J25*('Ref. spotřeby'!$M$27+'Ref. spotřeby'!$P$27)</f>
        <v>0</v>
      </c>
      <c r="L25" s="15">
        <v>0</v>
      </c>
      <c r="M25" s="15">
        <f t="shared" si="5"/>
        <v>0</v>
      </c>
      <c r="N25" s="7"/>
      <c r="O25" s="7"/>
      <c r="P25" s="18"/>
      <c r="Q25" s="17"/>
      <c r="R25" s="17"/>
    </row>
    <row r="26" spans="2:18" x14ac:dyDescent="0.2">
      <c r="B26" s="6"/>
      <c r="C26" s="12"/>
      <c r="D26" s="13">
        <f t="shared" si="4"/>
        <v>0</v>
      </c>
      <c r="E26" s="14"/>
      <c r="F26" s="14"/>
      <c r="G26" s="14"/>
      <c r="H26" s="14"/>
      <c r="I26" s="14"/>
      <c r="J26" s="14"/>
      <c r="K26" s="162">
        <f>E26*'Ref. spotřeby'!$J$27+Opatření!F26*'Ref. spotřeby'!$G$27+Opatření!H26*'Ref. spotřeby'!$D$27+J26*('Ref. spotřeby'!$M$27+'Ref. spotřeby'!$P$27)</f>
        <v>0</v>
      </c>
      <c r="L26" s="15">
        <v>0</v>
      </c>
      <c r="M26" s="15">
        <f t="shared" si="5"/>
        <v>0</v>
      </c>
      <c r="N26" s="7"/>
      <c r="O26" s="7"/>
      <c r="P26" s="18"/>
      <c r="Q26" s="17"/>
      <c r="R26" s="17"/>
    </row>
    <row r="27" spans="2:18" x14ac:dyDescent="0.2">
      <c r="B27" s="6"/>
      <c r="C27" s="12"/>
      <c r="D27" s="13">
        <f t="shared" si="4"/>
        <v>0</v>
      </c>
      <c r="E27" s="14"/>
      <c r="F27" s="14"/>
      <c r="G27" s="14"/>
      <c r="H27" s="14"/>
      <c r="I27" s="14"/>
      <c r="J27" s="14"/>
      <c r="K27" s="162">
        <f>E27*'Ref. spotřeby'!$J$27+Opatření!F27*'Ref. spotřeby'!$G$27+Opatření!H27*'Ref. spotřeby'!$D$27+J27*('Ref. spotřeby'!$M$27+'Ref. spotřeby'!$P$27)</f>
        <v>0</v>
      </c>
      <c r="L27" s="15">
        <v>0</v>
      </c>
      <c r="M27" s="15">
        <f t="shared" si="5"/>
        <v>0</v>
      </c>
      <c r="N27" s="7"/>
      <c r="O27" s="7"/>
      <c r="P27" s="18"/>
      <c r="Q27" s="17"/>
      <c r="R27" s="17"/>
    </row>
    <row r="28" spans="2:18" x14ac:dyDescent="0.2">
      <c r="B28" s="6"/>
      <c r="C28" s="12"/>
      <c r="D28" s="13">
        <f t="shared" si="4"/>
        <v>0</v>
      </c>
      <c r="E28" s="14"/>
      <c r="F28" s="14"/>
      <c r="G28" s="14"/>
      <c r="H28" s="14"/>
      <c r="I28" s="14"/>
      <c r="J28" s="14"/>
      <c r="K28" s="162">
        <f>E28*'Ref. spotřeby'!$J$27+Opatření!F28*'Ref. spotřeby'!$G$27+Opatření!H28*'Ref. spotřeby'!$D$27+J28*('Ref. spotřeby'!$M$27+'Ref. spotřeby'!$P$27)</f>
        <v>0</v>
      </c>
      <c r="L28" s="15">
        <v>0</v>
      </c>
      <c r="M28" s="15">
        <f t="shared" si="5"/>
        <v>0</v>
      </c>
      <c r="N28" s="7"/>
      <c r="O28" s="7"/>
      <c r="P28" s="18"/>
      <c r="Q28" s="17"/>
      <c r="R28" s="17"/>
    </row>
    <row r="29" spans="2:18" x14ac:dyDescent="0.2">
      <c r="B29" s="6"/>
      <c r="C29" s="12"/>
      <c r="D29" s="13">
        <f t="shared" si="4"/>
        <v>0</v>
      </c>
      <c r="E29" s="14"/>
      <c r="F29" s="14"/>
      <c r="G29" s="14"/>
      <c r="H29" s="14"/>
      <c r="I29" s="14"/>
      <c r="J29" s="14"/>
      <c r="K29" s="162">
        <f>E29*'Ref. spotřeby'!$J$27+Opatření!F29*'Ref. spotřeby'!$G$27+Opatření!H29*'Ref. spotřeby'!$D$27+J29*('Ref. spotřeby'!$M$27+'Ref. spotřeby'!$P$27)</f>
        <v>0</v>
      </c>
      <c r="L29" s="15">
        <v>0</v>
      </c>
      <c r="M29" s="15">
        <f t="shared" si="5"/>
        <v>0</v>
      </c>
      <c r="N29" s="7"/>
      <c r="O29" s="7"/>
      <c r="P29" s="18"/>
      <c r="Q29" s="17"/>
      <c r="R29" s="17"/>
    </row>
    <row r="30" spans="2:18" x14ac:dyDescent="0.2">
      <c r="B30" s="6"/>
      <c r="C30" s="12"/>
      <c r="D30" s="13">
        <f t="shared" si="4"/>
        <v>0</v>
      </c>
      <c r="E30" s="14"/>
      <c r="F30" s="14"/>
      <c r="G30" s="14"/>
      <c r="H30" s="14"/>
      <c r="I30" s="14"/>
      <c r="J30" s="14"/>
      <c r="K30" s="162">
        <f>E30*'Ref. spotřeby'!$J$27+Opatření!F30*'Ref. spotřeby'!$G$27+Opatření!H30*'Ref. spotřeby'!$D$27+J30*('Ref. spotřeby'!$M$27+'Ref. spotřeby'!$P$27)</f>
        <v>0</v>
      </c>
      <c r="L30" s="15">
        <v>0</v>
      </c>
      <c r="M30" s="15">
        <f t="shared" si="5"/>
        <v>0</v>
      </c>
      <c r="N30" s="7"/>
      <c r="O30" s="7"/>
      <c r="P30" s="18"/>
      <c r="Q30" s="17"/>
      <c r="R30" s="17"/>
    </row>
    <row r="31" spans="2:18" x14ac:dyDescent="0.2">
      <c r="B31" s="6"/>
      <c r="C31" s="12"/>
      <c r="D31" s="13">
        <f t="shared" si="4"/>
        <v>0</v>
      </c>
      <c r="E31" s="14"/>
      <c r="F31" s="14"/>
      <c r="G31" s="14"/>
      <c r="H31" s="14"/>
      <c r="I31" s="14"/>
      <c r="J31" s="14"/>
      <c r="K31" s="162">
        <f>E31*'Ref. spotřeby'!$J$27+Opatření!F31*'Ref. spotřeby'!$G$27+Opatření!H31*'Ref. spotřeby'!$D$27+J31*('Ref. spotřeby'!$M$27+'Ref. spotřeby'!$P$27)</f>
        <v>0</v>
      </c>
      <c r="L31" s="15">
        <v>0</v>
      </c>
      <c r="M31" s="15">
        <f t="shared" si="5"/>
        <v>0</v>
      </c>
      <c r="N31" s="7"/>
      <c r="O31" s="7"/>
      <c r="P31" s="18"/>
      <c r="Q31" s="17"/>
      <c r="R31" s="17"/>
    </row>
    <row r="32" spans="2:18" x14ac:dyDescent="0.2">
      <c r="B32" s="6"/>
      <c r="C32" s="21"/>
      <c r="D32" s="13">
        <f t="shared" si="4"/>
        <v>0</v>
      </c>
      <c r="E32" s="14"/>
      <c r="F32" s="14"/>
      <c r="G32" s="14"/>
      <c r="H32" s="14"/>
      <c r="I32" s="14"/>
      <c r="J32" s="14"/>
      <c r="K32" s="162">
        <f>E32*'Ref. spotřeby'!$J$27+Opatření!F32*'Ref. spotřeby'!$G$27+Opatření!H32*'Ref. spotřeby'!$D$27+J32*('Ref. spotřeby'!$M$27+'Ref. spotřeby'!$P$27)</f>
        <v>0</v>
      </c>
      <c r="L32" s="15">
        <v>0</v>
      </c>
      <c r="M32" s="15">
        <f t="shared" si="5"/>
        <v>0</v>
      </c>
      <c r="N32" s="7"/>
      <c r="O32" s="7"/>
      <c r="P32" s="19"/>
      <c r="Q32" s="20"/>
      <c r="R32" s="17"/>
    </row>
    <row r="33" spans="2:18" x14ac:dyDescent="0.2">
      <c r="B33" s="6"/>
      <c r="C33" s="12"/>
      <c r="D33" s="13">
        <f t="shared" si="4"/>
        <v>0</v>
      </c>
      <c r="E33" s="14"/>
      <c r="F33" s="14"/>
      <c r="G33" s="14"/>
      <c r="H33" s="14"/>
      <c r="I33" s="14"/>
      <c r="J33" s="14"/>
      <c r="K33" s="162">
        <f>E33*'Ref. spotřeby'!$J$27+Opatření!F33*'Ref. spotřeby'!$G$27+Opatření!H33*'Ref. spotřeby'!$D$27+J33*('Ref. spotřeby'!$M$27+'Ref. spotřeby'!$P$27)</f>
        <v>0</v>
      </c>
      <c r="L33" s="15">
        <v>0</v>
      </c>
      <c r="M33" s="15">
        <f t="shared" si="5"/>
        <v>0</v>
      </c>
      <c r="N33" s="7"/>
      <c r="O33" s="7"/>
      <c r="P33" s="18"/>
      <c r="Q33" s="17"/>
      <c r="R33" s="17"/>
    </row>
    <row r="34" spans="2:18" x14ac:dyDescent="0.2">
      <c r="B34" s="6"/>
      <c r="C34" s="21"/>
      <c r="D34" s="13">
        <f t="shared" si="4"/>
        <v>0</v>
      </c>
      <c r="E34" s="14"/>
      <c r="F34" s="14"/>
      <c r="G34" s="14"/>
      <c r="H34" s="14"/>
      <c r="I34" s="14"/>
      <c r="J34" s="14"/>
      <c r="K34" s="162">
        <f>E34*'Ref. spotřeby'!$J$27+Opatření!F34*'Ref. spotřeby'!$G$27+Opatření!H34*'Ref. spotřeby'!$D$27+J34*('Ref. spotřeby'!$M$27+'Ref. spotřeby'!$P$27)</f>
        <v>0</v>
      </c>
      <c r="L34" s="15">
        <v>0</v>
      </c>
      <c r="M34" s="15">
        <f t="shared" si="5"/>
        <v>0</v>
      </c>
      <c r="N34" s="7"/>
      <c r="O34" s="7"/>
      <c r="P34" s="19"/>
      <c r="Q34" s="19"/>
      <c r="R34" s="17"/>
    </row>
    <row r="35" spans="2:18" x14ac:dyDescent="0.2">
      <c r="B35" s="6"/>
      <c r="C35" s="12"/>
      <c r="D35" s="13">
        <f t="shared" si="4"/>
        <v>0</v>
      </c>
      <c r="E35" s="14"/>
      <c r="F35" s="14"/>
      <c r="G35" s="14"/>
      <c r="H35" s="14"/>
      <c r="I35" s="14"/>
      <c r="J35" s="14"/>
      <c r="K35" s="162">
        <f>E35*'Ref. spotřeby'!$J$27+Opatření!F35*'Ref. spotřeby'!$G$27+Opatření!H35*'Ref. spotřeby'!$D$27+J35*('Ref. spotřeby'!$M$27+'Ref. spotřeby'!$P$27)</f>
        <v>0</v>
      </c>
      <c r="L35" s="15">
        <v>0</v>
      </c>
      <c r="M35" s="15">
        <f t="shared" si="5"/>
        <v>0</v>
      </c>
      <c r="N35" s="7"/>
      <c r="O35" s="7"/>
      <c r="P35" s="18"/>
      <c r="Q35" s="17"/>
      <c r="R35" s="17"/>
    </row>
    <row r="36" spans="2:18" x14ac:dyDescent="0.2">
      <c r="B36" s="6"/>
      <c r="C36" s="21"/>
      <c r="D36" s="13">
        <f t="shared" si="4"/>
        <v>0</v>
      </c>
      <c r="E36" s="14"/>
      <c r="F36" s="14"/>
      <c r="G36" s="14"/>
      <c r="H36" s="14"/>
      <c r="I36" s="14"/>
      <c r="J36" s="14"/>
      <c r="K36" s="162">
        <f>E36*'Ref. spotřeby'!$J$27+Opatření!F36*'Ref. spotřeby'!$G$27+Opatření!H36*'Ref. spotřeby'!$D$27+J36*('Ref. spotřeby'!$M$27+'Ref. spotřeby'!$P$27)</f>
        <v>0</v>
      </c>
      <c r="L36" s="15">
        <v>0</v>
      </c>
      <c r="M36" s="15">
        <f t="shared" si="5"/>
        <v>0</v>
      </c>
      <c r="N36" s="7"/>
      <c r="O36" s="7"/>
      <c r="P36" s="19"/>
      <c r="Q36" s="20"/>
      <c r="R36" s="17"/>
    </row>
    <row r="37" spans="2:18" x14ac:dyDescent="0.2">
      <c r="B37" s="22"/>
      <c r="C37" s="23" t="s">
        <v>29</v>
      </c>
      <c r="D37" s="24">
        <f>SUM(D8:D36)</f>
        <v>0</v>
      </c>
      <c r="E37" s="24">
        <f t="shared" ref="E37:O37" si="6">SUM(E8:E36)</f>
        <v>0</v>
      </c>
      <c r="F37" s="24">
        <f t="shared" si="6"/>
        <v>0</v>
      </c>
      <c r="G37" s="24">
        <f t="shared" si="6"/>
        <v>0</v>
      </c>
      <c r="H37" s="24">
        <f t="shared" si="6"/>
        <v>0</v>
      </c>
      <c r="I37" s="24">
        <f t="shared" si="6"/>
        <v>0</v>
      </c>
      <c r="J37" s="24">
        <f t="shared" si="6"/>
        <v>0</v>
      </c>
      <c r="K37" s="24">
        <f t="shared" si="6"/>
        <v>0</v>
      </c>
      <c r="L37" s="24">
        <f t="shared" si="6"/>
        <v>0</v>
      </c>
      <c r="M37" s="24">
        <f t="shared" si="6"/>
        <v>0</v>
      </c>
      <c r="N37" s="24">
        <f t="shared" si="6"/>
        <v>0</v>
      </c>
      <c r="O37" s="24">
        <f t="shared" si="6"/>
        <v>0</v>
      </c>
      <c r="P37" s="25"/>
      <c r="Q37" s="25"/>
      <c r="R37" s="25"/>
    </row>
    <row r="38" spans="2:18" s="43" customFormat="1" x14ac:dyDescent="0.2">
      <c r="B38" s="43" t="s">
        <v>30</v>
      </c>
      <c r="C38" s="130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96">
        <f>N37+O37</f>
        <v>0</v>
      </c>
      <c r="O38" s="196"/>
    </row>
    <row r="39" spans="2:18" s="10" customFormat="1" x14ac:dyDescent="0.2">
      <c r="B39" s="163" t="s">
        <v>35</v>
      </c>
      <c r="C39" s="43" t="s">
        <v>36</v>
      </c>
      <c r="D39" s="43"/>
      <c r="E39" s="43"/>
      <c r="F39" s="43"/>
      <c r="G39" s="43"/>
      <c r="H39" s="43"/>
      <c r="I39" s="43"/>
      <c r="J39" s="43"/>
      <c r="K39" s="131"/>
      <c r="L39" s="43"/>
      <c r="M39" s="43"/>
      <c r="N39" s="43"/>
      <c r="O39" s="43"/>
      <c r="P39" s="43"/>
      <c r="Q39" s="43"/>
      <c r="R39" s="43"/>
    </row>
    <row r="40" spans="2:18" s="10" customFormat="1" ht="28.7" customHeight="1" x14ac:dyDescent="0.2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</row>
    <row r="41" spans="2:18" s="10" customFormat="1" x14ac:dyDescent="0.2">
      <c r="B41" s="194" t="s">
        <v>52</v>
      </c>
      <c r="C41" s="194"/>
      <c r="D41" s="194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</row>
    <row r="42" spans="2:18" s="10" customFormat="1" x14ac:dyDescent="0.2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</row>
    <row r="43" spans="2:18" s="10" customFormat="1" x14ac:dyDescent="0.2">
      <c r="B43" s="43" t="s">
        <v>37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</row>
    <row r="44" spans="2:18" s="10" customFormat="1" x14ac:dyDescent="0.2"/>
    <row r="45" spans="2:18" s="10" customFormat="1" x14ac:dyDescent="0.2">
      <c r="B45" s="59" t="s">
        <v>49</v>
      </c>
      <c r="C45" s="59">
        <f>Úspory!C2</f>
        <v>10</v>
      </c>
    </row>
    <row r="46" spans="2:18" s="10" customFormat="1" x14ac:dyDescent="0.2"/>
    <row r="47" spans="2:18" s="43" customFormat="1" x14ac:dyDescent="0.2"/>
    <row r="48" spans="2:18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="10" customFormat="1" x14ac:dyDescent="0.2"/>
    <row r="162" s="10" customFormat="1" x14ac:dyDescent="0.2"/>
    <row r="163" s="10" customFormat="1" x14ac:dyDescent="0.2"/>
    <row r="164" s="10" customFormat="1" x14ac:dyDescent="0.2"/>
    <row r="165" s="10" customFormat="1" x14ac:dyDescent="0.2"/>
    <row r="166" s="10" customFormat="1" x14ac:dyDescent="0.2"/>
    <row r="167" s="10" customFormat="1" x14ac:dyDescent="0.2"/>
    <row r="168" s="10" customFormat="1" x14ac:dyDescent="0.2"/>
    <row r="169" s="10" customFormat="1" x14ac:dyDescent="0.2"/>
    <row r="170" s="10" customFormat="1" x14ac:dyDescent="0.2"/>
    <row r="171" s="10" customFormat="1" x14ac:dyDescent="0.2"/>
    <row r="172" s="10" customFormat="1" x14ac:dyDescent="0.2"/>
    <row r="173" s="10" customFormat="1" x14ac:dyDescent="0.2"/>
    <row r="174" s="10" customFormat="1" x14ac:dyDescent="0.2"/>
    <row r="175" s="10" customFormat="1" x14ac:dyDescent="0.2"/>
    <row r="176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="10" customFormat="1" x14ac:dyDescent="0.2"/>
    <row r="226" s="10" customFormat="1" x14ac:dyDescent="0.2"/>
    <row r="227" s="10" customFormat="1" x14ac:dyDescent="0.2"/>
    <row r="228" s="10" customFormat="1" x14ac:dyDescent="0.2"/>
    <row r="229" s="10" customFormat="1" x14ac:dyDescent="0.2"/>
    <row r="230" s="10" customFormat="1" x14ac:dyDescent="0.2"/>
    <row r="231" s="10" customFormat="1" x14ac:dyDescent="0.2"/>
    <row r="232" s="10" customFormat="1" x14ac:dyDescent="0.2"/>
    <row r="233" s="10" customFormat="1" x14ac:dyDescent="0.2"/>
    <row r="234" s="10" customFormat="1" x14ac:dyDescent="0.2"/>
    <row r="235" s="10" customFormat="1" x14ac:dyDescent="0.2"/>
    <row r="236" s="10" customFormat="1" x14ac:dyDescent="0.2"/>
    <row r="237" s="10" customFormat="1" x14ac:dyDescent="0.2"/>
    <row r="238" s="10" customFormat="1" x14ac:dyDescent="0.2"/>
    <row r="239" s="10" customFormat="1" x14ac:dyDescent="0.2"/>
    <row r="240" s="10" customFormat="1" x14ac:dyDescent="0.2"/>
    <row r="241" s="10" customFormat="1" x14ac:dyDescent="0.2"/>
    <row r="242" s="10" customFormat="1" x14ac:dyDescent="0.2"/>
    <row r="243" s="10" customFormat="1" x14ac:dyDescent="0.2"/>
    <row r="244" s="10" customFormat="1" x14ac:dyDescent="0.2"/>
    <row r="245" s="10" customFormat="1" x14ac:dyDescent="0.2"/>
    <row r="246" s="10" customFormat="1" x14ac:dyDescent="0.2"/>
    <row r="247" s="10" customFormat="1" x14ac:dyDescent="0.2"/>
    <row r="248" s="10" customFormat="1" x14ac:dyDescent="0.2"/>
    <row r="249" s="10" customFormat="1" x14ac:dyDescent="0.2"/>
    <row r="250" s="10" customFormat="1" x14ac:dyDescent="0.2"/>
    <row r="251" s="10" customFormat="1" x14ac:dyDescent="0.2"/>
    <row r="252" s="10" customFormat="1" x14ac:dyDescent="0.2"/>
  </sheetData>
  <mergeCells count="21">
    <mergeCell ref="B41:D41"/>
    <mergeCell ref="B1:R1"/>
    <mergeCell ref="N38:O38"/>
    <mergeCell ref="D4:D5"/>
    <mergeCell ref="E4:I4"/>
    <mergeCell ref="K4:K5"/>
    <mergeCell ref="L4:L5"/>
    <mergeCell ref="N4:O4"/>
    <mergeCell ref="R4:R5"/>
    <mergeCell ref="Q4:Q5"/>
    <mergeCell ref="P4:P5"/>
    <mergeCell ref="P3:R3"/>
    <mergeCell ref="D3:L3"/>
    <mergeCell ref="D18:R18"/>
    <mergeCell ref="M3:M5"/>
    <mergeCell ref="J4:J5"/>
    <mergeCell ref="G5:I5"/>
    <mergeCell ref="N3:O3"/>
    <mergeCell ref="D7:R7"/>
    <mergeCell ref="B3:B6"/>
    <mergeCell ref="C3:C6"/>
  </mergeCells>
  <pageMargins left="0.7" right="0.7" top="0.78740157499999996" bottom="0.78740157499999996" header="0.3" footer="0.3"/>
  <pageSetup paperSize="9" orientation="portrait" verticalDpi="0" r:id="rId1"/>
  <ignoredErrors>
    <ignoredError sqref="M18 D19:D36 D9:D13 K9:K13 K19:K3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O107"/>
  <sheetViews>
    <sheetView showGridLines="0" tabSelected="1" zoomScale="85" zoomScaleNormal="85" workbookViewId="0">
      <selection activeCell="V18" sqref="V18"/>
    </sheetView>
  </sheetViews>
  <sheetFormatPr defaultColWidth="8.85546875" defaultRowHeight="15" outlineLevelRow="1" x14ac:dyDescent="0.25"/>
  <cols>
    <col min="1" max="1" width="15.28515625" style="64" customWidth="1"/>
    <col min="2" max="2" width="16.140625" style="27" customWidth="1"/>
    <col min="3" max="17" width="12.5703125" style="27" customWidth="1"/>
    <col min="18" max="19" width="14.42578125" style="64" customWidth="1"/>
    <col min="20" max="41" width="8.85546875" style="64"/>
    <col min="42" max="16384" width="8.85546875" style="27"/>
  </cols>
  <sheetData>
    <row r="1" spans="1:19" s="64" customFormat="1" ht="15.75" thickBot="1" x14ac:dyDescent="0.3"/>
    <row r="2" spans="1:19" ht="22.5" customHeight="1" x14ac:dyDescent="0.25">
      <c r="A2" s="221" t="s">
        <v>116</v>
      </c>
      <c r="B2" s="223">
        <v>2023</v>
      </c>
      <c r="C2" s="225" t="s">
        <v>74</v>
      </c>
      <c r="D2" s="226"/>
      <c r="E2" s="227"/>
      <c r="F2" s="230" t="s">
        <v>75</v>
      </c>
      <c r="G2" s="231"/>
      <c r="H2" s="232"/>
      <c r="I2" s="228" t="s">
        <v>76</v>
      </c>
      <c r="J2" s="229"/>
      <c r="K2" s="229"/>
      <c r="L2" s="239" t="s">
        <v>106</v>
      </c>
      <c r="M2" s="240"/>
      <c r="N2" s="241"/>
      <c r="O2" s="239" t="s">
        <v>107</v>
      </c>
      <c r="P2" s="240"/>
      <c r="Q2" s="241"/>
      <c r="R2" s="237" t="s">
        <v>86</v>
      </c>
      <c r="S2" s="238"/>
    </row>
    <row r="3" spans="1:19" ht="22.5" customHeight="1" x14ac:dyDescent="0.25">
      <c r="A3" s="222"/>
      <c r="B3" s="224"/>
      <c r="C3" s="29" t="s">
        <v>27</v>
      </c>
      <c r="D3" s="28" t="s">
        <v>72</v>
      </c>
      <c r="E3" s="30" t="s">
        <v>73</v>
      </c>
      <c r="F3" s="29" t="s">
        <v>10</v>
      </c>
      <c r="G3" s="28" t="s">
        <v>72</v>
      </c>
      <c r="H3" s="30" t="s">
        <v>73</v>
      </c>
      <c r="I3" s="29" t="s">
        <v>27</v>
      </c>
      <c r="J3" s="28" t="s">
        <v>72</v>
      </c>
      <c r="K3" s="68" t="s">
        <v>73</v>
      </c>
      <c r="L3" s="29" t="s">
        <v>70</v>
      </c>
      <c r="M3" s="28" t="s">
        <v>72</v>
      </c>
      <c r="N3" s="30" t="s">
        <v>73</v>
      </c>
      <c r="O3" s="29" t="s">
        <v>70</v>
      </c>
      <c r="P3" s="28" t="s">
        <v>72</v>
      </c>
      <c r="Q3" s="30" t="s">
        <v>73</v>
      </c>
      <c r="R3" s="144" t="s">
        <v>72</v>
      </c>
      <c r="S3" s="30" t="s">
        <v>73</v>
      </c>
    </row>
    <row r="4" spans="1:19" ht="14.45" customHeight="1" outlineLevel="1" x14ac:dyDescent="0.25">
      <c r="A4" s="222"/>
      <c r="B4" s="65" t="s">
        <v>71</v>
      </c>
      <c r="C4" s="35"/>
      <c r="D4" s="36"/>
      <c r="E4" s="37">
        <v>0.21</v>
      </c>
      <c r="F4" s="38"/>
      <c r="G4" s="39"/>
      <c r="H4" s="37">
        <v>0.12</v>
      </c>
      <c r="I4" s="35"/>
      <c r="J4" s="40"/>
      <c r="K4" s="183">
        <v>0.21</v>
      </c>
      <c r="L4" s="35"/>
      <c r="M4" s="40"/>
      <c r="N4" s="37">
        <v>0.12</v>
      </c>
      <c r="O4" s="35"/>
      <c r="P4" s="40"/>
      <c r="Q4" s="37">
        <v>0.12</v>
      </c>
      <c r="R4" s="145"/>
      <c r="S4" s="37">
        <v>0.21</v>
      </c>
    </row>
    <row r="5" spans="1:19" ht="14.45" customHeight="1" outlineLevel="1" x14ac:dyDescent="0.25">
      <c r="A5" s="222"/>
      <c r="B5" s="66" t="s">
        <v>58</v>
      </c>
      <c r="C5" s="160">
        <v>528.6</v>
      </c>
      <c r="D5" s="161">
        <v>1430388</v>
      </c>
      <c r="E5" s="31">
        <f>D5*1.21</f>
        <v>1730769.48</v>
      </c>
      <c r="F5" s="160"/>
      <c r="G5" s="161"/>
      <c r="H5" s="31">
        <f>G5*(1+$H$4)</f>
        <v>0</v>
      </c>
      <c r="I5" s="160">
        <v>80.620999999999995</v>
      </c>
      <c r="J5" s="161">
        <v>287159</v>
      </c>
      <c r="K5" s="143">
        <f>J5*(1+$K$4)</f>
        <v>347462.39</v>
      </c>
      <c r="L5" s="242">
        <f>2202+1355</f>
        <v>3557</v>
      </c>
      <c r="M5" s="243">
        <f>L5*$M$22</f>
        <v>211534.79</v>
      </c>
      <c r="N5" s="244">
        <f>M5*(1+$N$4)</f>
        <v>236918.96480000005</v>
      </c>
      <c r="O5" s="242">
        <f>L5</f>
        <v>3557</v>
      </c>
      <c r="P5" s="243">
        <f>O5*$P$22</f>
        <v>202926.84999999998</v>
      </c>
      <c r="Q5" s="244">
        <f>P5*(1+$Q$4)</f>
        <v>227278.07199999999</v>
      </c>
      <c r="R5" s="146"/>
      <c r="S5" s="31">
        <f>R5*(1+$S$4)</f>
        <v>0</v>
      </c>
    </row>
    <row r="6" spans="1:19" ht="14.45" customHeight="1" outlineLevel="1" x14ac:dyDescent="0.25">
      <c r="A6" s="222"/>
      <c r="B6" s="66" t="s">
        <v>59</v>
      </c>
      <c r="C6" s="160">
        <v>507.2</v>
      </c>
      <c r="D6" s="161">
        <v>1375269</v>
      </c>
      <c r="E6" s="31">
        <f t="shared" ref="E6:E16" si="0">D6*1.21</f>
        <v>1664075.49</v>
      </c>
      <c r="F6" s="160"/>
      <c r="G6" s="161"/>
      <c r="H6" s="31">
        <f t="shared" ref="H6:H16" si="1">G6*(1+$H$4)</f>
        <v>0</v>
      </c>
      <c r="I6" s="160">
        <v>72.805000000000007</v>
      </c>
      <c r="J6" s="161">
        <v>266735</v>
      </c>
      <c r="K6" s="143">
        <f t="shared" ref="K6:K16" si="2">J6*(1+$K$4)</f>
        <v>322749.34999999998</v>
      </c>
      <c r="L6" s="242"/>
      <c r="M6" s="243"/>
      <c r="N6" s="244"/>
      <c r="O6" s="242"/>
      <c r="P6" s="243"/>
      <c r="Q6" s="244"/>
      <c r="R6" s="146"/>
      <c r="S6" s="31">
        <f t="shared" ref="S6:S16" si="3">R6*(1+$S$4)</f>
        <v>0</v>
      </c>
    </row>
    <row r="7" spans="1:19" ht="14.45" customHeight="1" outlineLevel="1" x14ac:dyDescent="0.25">
      <c r="A7" s="222"/>
      <c r="B7" s="66" t="s">
        <v>60</v>
      </c>
      <c r="C7" s="160">
        <v>467.1</v>
      </c>
      <c r="D7" s="161">
        <v>1271641</v>
      </c>
      <c r="E7" s="31">
        <f t="shared" si="0"/>
        <v>1538685.6099999999</v>
      </c>
      <c r="F7" s="160"/>
      <c r="G7" s="161"/>
      <c r="H7" s="31">
        <f t="shared" si="1"/>
        <v>0</v>
      </c>
      <c r="I7" s="160">
        <v>81.613</v>
      </c>
      <c r="J7" s="161">
        <v>289689</v>
      </c>
      <c r="K7" s="143">
        <f t="shared" si="2"/>
        <v>350523.69</v>
      </c>
      <c r="L7" s="242"/>
      <c r="M7" s="243"/>
      <c r="N7" s="244"/>
      <c r="O7" s="242"/>
      <c r="P7" s="243"/>
      <c r="Q7" s="244"/>
      <c r="R7" s="146"/>
      <c r="S7" s="31">
        <f t="shared" si="3"/>
        <v>0</v>
      </c>
    </row>
    <row r="8" spans="1:19" ht="14.45" customHeight="1" outlineLevel="1" x14ac:dyDescent="0.25">
      <c r="A8" s="222"/>
      <c r="B8" s="66" t="s">
        <v>61</v>
      </c>
      <c r="C8" s="160">
        <v>382.5</v>
      </c>
      <c r="D8" s="161">
        <v>1053329</v>
      </c>
      <c r="E8" s="31">
        <f t="shared" si="0"/>
        <v>1274528.0899999999</v>
      </c>
      <c r="F8" s="160"/>
      <c r="G8" s="161"/>
      <c r="H8" s="31">
        <f t="shared" si="1"/>
        <v>0</v>
      </c>
      <c r="I8" s="160">
        <v>78.224000000000004</v>
      </c>
      <c r="J8" s="161">
        <v>280907</v>
      </c>
      <c r="K8" s="143">
        <f t="shared" si="2"/>
        <v>339897.47</v>
      </c>
      <c r="L8" s="242">
        <f>1989+4130</f>
        <v>6119</v>
      </c>
      <c r="M8" s="243">
        <f t="shared" ref="M8" si="4">L8*$M$22</f>
        <v>363896.93</v>
      </c>
      <c r="N8" s="244">
        <f>M8*(1+$N$4)</f>
        <v>407564.56160000002</v>
      </c>
      <c r="O8" s="242">
        <f t="shared" ref="O8:O16" si="5">L8</f>
        <v>6119</v>
      </c>
      <c r="P8" s="243">
        <f t="shared" ref="P8" si="6">O8*$P$22</f>
        <v>349088.95</v>
      </c>
      <c r="Q8" s="244">
        <f>P8*(1+$Q$4)</f>
        <v>390979.62400000007</v>
      </c>
      <c r="R8" s="146"/>
      <c r="S8" s="31">
        <f t="shared" si="3"/>
        <v>0</v>
      </c>
    </row>
    <row r="9" spans="1:19" ht="14.45" customHeight="1" outlineLevel="1" x14ac:dyDescent="0.25">
      <c r="A9" s="222"/>
      <c r="B9" s="66" t="s">
        <v>62</v>
      </c>
      <c r="C9" s="160">
        <v>196.2</v>
      </c>
      <c r="D9" s="161">
        <v>572687</v>
      </c>
      <c r="E9" s="31">
        <f t="shared" si="0"/>
        <v>692951.27</v>
      </c>
      <c r="F9" s="160"/>
      <c r="G9" s="161"/>
      <c r="H9" s="31">
        <f t="shared" si="1"/>
        <v>0</v>
      </c>
      <c r="I9" s="160">
        <v>75.447000000000003</v>
      </c>
      <c r="J9" s="161">
        <v>273962</v>
      </c>
      <c r="K9" s="143">
        <f t="shared" si="2"/>
        <v>331494.02</v>
      </c>
      <c r="L9" s="242"/>
      <c r="M9" s="243"/>
      <c r="N9" s="244"/>
      <c r="O9" s="242"/>
      <c r="P9" s="243"/>
      <c r="Q9" s="244"/>
      <c r="R9" s="146"/>
      <c r="S9" s="31">
        <f t="shared" si="3"/>
        <v>0</v>
      </c>
    </row>
    <row r="10" spans="1:19" ht="14.45" customHeight="1" outlineLevel="1" x14ac:dyDescent="0.25">
      <c r="A10" s="222"/>
      <c r="B10" s="66" t="s">
        <v>63</v>
      </c>
      <c r="C10" s="160">
        <v>114.3</v>
      </c>
      <c r="D10" s="161">
        <v>361366</v>
      </c>
      <c r="E10" s="31">
        <f t="shared" si="0"/>
        <v>437252.86</v>
      </c>
      <c r="F10" s="160"/>
      <c r="G10" s="161"/>
      <c r="H10" s="31">
        <f t="shared" si="1"/>
        <v>0</v>
      </c>
      <c r="I10" s="160">
        <v>73.826999999999998</v>
      </c>
      <c r="J10" s="161">
        <v>269782</v>
      </c>
      <c r="K10" s="143">
        <f t="shared" si="2"/>
        <v>326436.21999999997</v>
      </c>
      <c r="L10" s="242"/>
      <c r="M10" s="243"/>
      <c r="N10" s="244"/>
      <c r="O10" s="242"/>
      <c r="P10" s="243"/>
      <c r="Q10" s="244"/>
      <c r="R10" s="146"/>
      <c r="S10" s="31">
        <f t="shared" si="3"/>
        <v>0</v>
      </c>
    </row>
    <row r="11" spans="1:19" ht="14.45" customHeight="1" outlineLevel="1" x14ac:dyDescent="0.25">
      <c r="A11" s="222"/>
      <c r="B11" s="66" t="s">
        <v>64</v>
      </c>
      <c r="C11" s="160">
        <v>103.4</v>
      </c>
      <c r="D11" s="161">
        <v>333141</v>
      </c>
      <c r="E11" s="31">
        <f t="shared" si="0"/>
        <v>403100.61</v>
      </c>
      <c r="F11" s="160"/>
      <c r="G11" s="161"/>
      <c r="H11" s="31">
        <f t="shared" si="1"/>
        <v>0</v>
      </c>
      <c r="I11" s="160">
        <v>74.828000000000003</v>
      </c>
      <c r="J11" s="161">
        <v>272403</v>
      </c>
      <c r="K11" s="143">
        <f t="shared" si="2"/>
        <v>329607.63</v>
      </c>
      <c r="L11" s="242">
        <f>3647+1765</f>
        <v>5412</v>
      </c>
      <c r="M11" s="243">
        <f t="shared" ref="M11" si="7">L11*$M$22</f>
        <v>321851.64</v>
      </c>
      <c r="N11" s="244">
        <f>M11*(1+$N$4)</f>
        <v>360473.83680000005</v>
      </c>
      <c r="O11" s="242">
        <f t="shared" ref="O11:O16" si="8">L11</f>
        <v>5412</v>
      </c>
      <c r="P11" s="243">
        <f t="shared" ref="P11" si="9">O11*$P$22</f>
        <v>308754.59999999998</v>
      </c>
      <c r="Q11" s="244">
        <f>P11*(1+$Q$4)</f>
        <v>345805.152</v>
      </c>
      <c r="R11" s="146"/>
      <c r="S11" s="31">
        <f t="shared" si="3"/>
        <v>0</v>
      </c>
    </row>
    <row r="12" spans="1:19" ht="14.45" customHeight="1" outlineLevel="1" x14ac:dyDescent="0.25">
      <c r="A12" s="222"/>
      <c r="B12" s="66" t="s">
        <v>65</v>
      </c>
      <c r="C12" s="160">
        <v>102.7</v>
      </c>
      <c r="D12" s="161">
        <v>331335</v>
      </c>
      <c r="E12" s="31">
        <f t="shared" si="0"/>
        <v>400915.35</v>
      </c>
      <c r="F12" s="160"/>
      <c r="G12" s="161"/>
      <c r="H12" s="31">
        <f t="shared" si="1"/>
        <v>0</v>
      </c>
      <c r="I12" s="160">
        <v>76.376999999999995</v>
      </c>
      <c r="J12" s="161">
        <v>275964</v>
      </c>
      <c r="K12" s="143">
        <f t="shared" si="2"/>
        <v>333916.44</v>
      </c>
      <c r="L12" s="242"/>
      <c r="M12" s="243"/>
      <c r="N12" s="244"/>
      <c r="O12" s="242"/>
      <c r="P12" s="243"/>
      <c r="Q12" s="244"/>
      <c r="R12" s="146"/>
      <c r="S12" s="31">
        <f t="shared" si="3"/>
        <v>0</v>
      </c>
    </row>
    <row r="13" spans="1:19" ht="14.45" customHeight="1" outlineLevel="1" x14ac:dyDescent="0.25">
      <c r="A13" s="222"/>
      <c r="B13" s="66" t="s">
        <v>66</v>
      </c>
      <c r="C13" s="160">
        <v>106.9</v>
      </c>
      <c r="D13" s="161">
        <v>342189</v>
      </c>
      <c r="E13" s="31">
        <f t="shared" si="0"/>
        <v>414048.69</v>
      </c>
      <c r="F13" s="160"/>
      <c r="G13" s="161"/>
      <c r="H13" s="31">
        <f t="shared" si="1"/>
        <v>0</v>
      </c>
      <c r="I13" s="160">
        <v>74.397000000000006</v>
      </c>
      <c r="J13" s="161">
        <v>270748</v>
      </c>
      <c r="K13" s="143">
        <f t="shared" si="2"/>
        <v>327605.08</v>
      </c>
      <c r="L13" s="242"/>
      <c r="M13" s="243"/>
      <c r="N13" s="244"/>
      <c r="O13" s="242"/>
      <c r="P13" s="243"/>
      <c r="Q13" s="244"/>
      <c r="R13" s="146"/>
      <c r="S13" s="31">
        <f t="shared" si="3"/>
        <v>0</v>
      </c>
    </row>
    <row r="14" spans="1:19" ht="14.45" customHeight="1" outlineLevel="1" x14ac:dyDescent="0.25">
      <c r="A14" s="222"/>
      <c r="B14" s="66" t="s">
        <v>67</v>
      </c>
      <c r="C14" s="160">
        <v>227.7</v>
      </c>
      <c r="D14" s="161">
        <v>653962</v>
      </c>
      <c r="E14" s="31">
        <f t="shared" si="0"/>
        <v>791294.02</v>
      </c>
      <c r="F14" s="160"/>
      <c r="G14" s="161"/>
      <c r="H14" s="31">
        <f t="shared" si="1"/>
        <v>0</v>
      </c>
      <c r="I14" s="160">
        <v>81.915000000000006</v>
      </c>
      <c r="J14" s="161">
        <v>290307</v>
      </c>
      <c r="K14" s="143">
        <f t="shared" si="2"/>
        <v>351271.47</v>
      </c>
      <c r="L14" s="242">
        <f>1551+2381+1905</f>
        <v>5837</v>
      </c>
      <c r="M14" s="243">
        <f t="shared" ref="M14" si="10">L14*$M$22</f>
        <v>347126.39</v>
      </c>
      <c r="N14" s="244">
        <f>M14*(1+$N$4)</f>
        <v>388781.55680000008</v>
      </c>
      <c r="O14" s="242">
        <f t="shared" ref="O14:O16" si="11">L14</f>
        <v>5837</v>
      </c>
      <c r="P14" s="243">
        <f t="shared" ref="P14" si="12">O14*$P$22</f>
        <v>333000.84999999998</v>
      </c>
      <c r="Q14" s="244">
        <f>P14*(1+$Q$4)</f>
        <v>372960.95199999999</v>
      </c>
      <c r="R14" s="146"/>
      <c r="S14" s="31">
        <f t="shared" si="3"/>
        <v>0</v>
      </c>
    </row>
    <row r="15" spans="1:19" ht="14.45" customHeight="1" outlineLevel="1" x14ac:dyDescent="0.25">
      <c r="A15" s="222"/>
      <c r="B15" s="66" t="s">
        <v>68</v>
      </c>
      <c r="C15" s="160">
        <v>448.1</v>
      </c>
      <c r="D15" s="161">
        <v>1222655</v>
      </c>
      <c r="E15" s="31">
        <f t="shared" si="0"/>
        <v>1479412.55</v>
      </c>
      <c r="F15" s="160"/>
      <c r="G15" s="161"/>
      <c r="H15" s="31">
        <f t="shared" si="1"/>
        <v>0</v>
      </c>
      <c r="I15" s="160">
        <v>82.415999999999997</v>
      </c>
      <c r="J15" s="161">
        <v>291534</v>
      </c>
      <c r="K15" s="143">
        <f t="shared" si="2"/>
        <v>352756.14</v>
      </c>
      <c r="L15" s="242"/>
      <c r="M15" s="243"/>
      <c r="N15" s="244"/>
      <c r="O15" s="242"/>
      <c r="P15" s="243"/>
      <c r="Q15" s="244"/>
      <c r="R15" s="146"/>
      <c r="S15" s="31">
        <f t="shared" si="3"/>
        <v>0</v>
      </c>
    </row>
    <row r="16" spans="1:19" ht="14.45" customHeight="1" outlineLevel="1" x14ac:dyDescent="0.25">
      <c r="A16" s="222"/>
      <c r="B16" s="66" t="s">
        <v>69</v>
      </c>
      <c r="C16" s="160">
        <v>536.79999999999995</v>
      </c>
      <c r="D16" s="161">
        <v>1451560</v>
      </c>
      <c r="E16" s="31">
        <f t="shared" si="0"/>
        <v>1756387.5999999999</v>
      </c>
      <c r="F16" s="160"/>
      <c r="G16" s="161"/>
      <c r="H16" s="31">
        <f t="shared" si="1"/>
        <v>0</v>
      </c>
      <c r="I16" s="160">
        <v>81.304000000000002</v>
      </c>
      <c r="J16" s="161">
        <v>288640</v>
      </c>
      <c r="K16" s="143">
        <f t="shared" si="2"/>
        <v>349254.39999999997</v>
      </c>
      <c r="L16" s="242"/>
      <c r="M16" s="243"/>
      <c r="N16" s="244"/>
      <c r="O16" s="242"/>
      <c r="P16" s="243"/>
      <c r="Q16" s="244"/>
      <c r="R16" s="146"/>
      <c r="S16" s="31">
        <f t="shared" si="3"/>
        <v>0</v>
      </c>
    </row>
    <row r="17" spans="1:19" ht="15.75" thickBot="1" x14ac:dyDescent="0.3">
      <c r="A17" s="222"/>
      <c r="B17" s="67" t="s">
        <v>9</v>
      </c>
      <c r="C17" s="32">
        <f>SUM(C5:C16)</f>
        <v>3721.5</v>
      </c>
      <c r="D17" s="33">
        <f t="shared" ref="D17:N17" si="13">SUM(D5:D16)</f>
        <v>10399522</v>
      </c>
      <c r="E17" s="34">
        <f t="shared" si="13"/>
        <v>12583421.619999999</v>
      </c>
      <c r="F17" s="32">
        <f>SUM(F5:F16)</f>
        <v>0</v>
      </c>
      <c r="G17" s="33">
        <f>SUM(G5:G16)</f>
        <v>0</v>
      </c>
      <c r="H17" s="34">
        <f t="shared" si="13"/>
        <v>0</v>
      </c>
      <c r="I17" s="32">
        <f>SUM(I5:I16)</f>
        <v>933.774</v>
      </c>
      <c r="J17" s="33">
        <f t="shared" si="13"/>
        <v>3357830</v>
      </c>
      <c r="K17" s="184">
        <f>SUM(K5:K16)</f>
        <v>4062974.3</v>
      </c>
      <c r="L17" s="32">
        <f>SUM(L5:L16)</f>
        <v>20925</v>
      </c>
      <c r="M17" s="33">
        <f>SUM(M5:M16)</f>
        <v>1244409.75</v>
      </c>
      <c r="N17" s="34">
        <f t="shared" si="13"/>
        <v>1393738.9200000002</v>
      </c>
      <c r="O17" s="32">
        <f>SUM(O5:O16)</f>
        <v>20925</v>
      </c>
      <c r="P17" s="33">
        <f>SUM(P5:P16)</f>
        <v>1193771.25</v>
      </c>
      <c r="Q17" s="34">
        <f t="shared" ref="Q17" si="14">SUM(Q5:Q16)</f>
        <v>1337023.8</v>
      </c>
      <c r="R17" s="147">
        <f>SUM(R5:R16)</f>
        <v>0</v>
      </c>
      <c r="S17" s="34">
        <f t="shared" ref="S17" si="15">SUM(S5:S16)</f>
        <v>0</v>
      </c>
    </row>
    <row r="18" spans="1:19" s="64" customFormat="1" x14ac:dyDescent="0.25">
      <c r="A18" s="156"/>
      <c r="B18" s="157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</row>
    <row r="19" spans="1:19" s="64" customFormat="1" ht="15.75" thickBot="1" x14ac:dyDescent="0.3">
      <c r="A19" s="159"/>
      <c r="B19" s="177" t="s">
        <v>117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</row>
    <row r="20" spans="1:19" s="95" customFormat="1" ht="29.1" customHeight="1" x14ac:dyDescent="0.2">
      <c r="B20" s="218" t="s">
        <v>112</v>
      </c>
      <c r="C20" s="207" t="s">
        <v>74</v>
      </c>
      <c r="D20" s="208"/>
      <c r="E20" s="209"/>
      <c r="F20" s="235" t="s">
        <v>75</v>
      </c>
      <c r="G20" s="211"/>
      <c r="H20" s="236"/>
      <c r="I20" s="213" t="s">
        <v>76</v>
      </c>
      <c r="J20" s="214"/>
      <c r="K20" s="215"/>
      <c r="L20" s="200" t="str">
        <f>L2</f>
        <v>VODA - vodné</v>
      </c>
      <c r="M20" s="201"/>
      <c r="N20" s="217"/>
      <c r="O20" s="200" t="str">
        <f>O2</f>
        <v>VODA - stočné</v>
      </c>
      <c r="P20" s="201"/>
      <c r="Q20" s="202"/>
    </row>
    <row r="21" spans="1:19" s="64" customFormat="1" ht="32.25" x14ac:dyDescent="0.25">
      <c r="B21" s="219"/>
      <c r="C21" s="233"/>
      <c r="D21" s="96" t="s">
        <v>89</v>
      </c>
      <c r="E21" s="97" t="s">
        <v>90</v>
      </c>
      <c r="F21" s="233"/>
      <c r="G21" s="96" t="s">
        <v>91</v>
      </c>
      <c r="H21" s="97" t="s">
        <v>92</v>
      </c>
      <c r="I21" s="233"/>
      <c r="J21" s="96" t="s">
        <v>89</v>
      </c>
      <c r="K21" s="97" t="s">
        <v>90</v>
      </c>
      <c r="L21" s="233"/>
      <c r="M21" s="96" t="s">
        <v>108</v>
      </c>
      <c r="N21" s="148" t="s">
        <v>109</v>
      </c>
      <c r="O21" s="233"/>
      <c r="P21" s="96" t="s">
        <v>108</v>
      </c>
      <c r="Q21" s="97" t="s">
        <v>109</v>
      </c>
    </row>
    <row r="22" spans="1:19" s="64" customFormat="1" ht="15.75" thickBot="1" x14ac:dyDescent="0.3">
      <c r="B22" s="220"/>
      <c r="C22" s="234"/>
      <c r="D22" s="164">
        <f>D17/$C$17</f>
        <v>2794.4436383178827</v>
      </c>
      <c r="E22" s="164">
        <f>E17/$C$17</f>
        <v>3381.2768023646377</v>
      </c>
      <c r="F22" s="234"/>
      <c r="G22" s="98">
        <v>0</v>
      </c>
      <c r="H22" s="98">
        <v>0</v>
      </c>
      <c r="I22" s="234"/>
      <c r="J22" s="98">
        <f>J17/$I$17</f>
        <v>3595.9771850576262</v>
      </c>
      <c r="K22" s="98">
        <f>K17/$I$17</f>
        <v>4351.1323939197273</v>
      </c>
      <c r="L22" s="234"/>
      <c r="M22" s="98">
        <v>59.47</v>
      </c>
      <c r="N22" s="98">
        <f>M22*(1+N4)</f>
        <v>66.606400000000008</v>
      </c>
      <c r="O22" s="234"/>
      <c r="P22" s="98">
        <v>57.05</v>
      </c>
      <c r="Q22" s="99">
        <f>P22*(1+Q4)</f>
        <v>63.896000000000001</v>
      </c>
    </row>
    <row r="23" spans="1:19" s="64" customFormat="1" ht="15.75" thickBot="1" x14ac:dyDescent="0.3"/>
    <row r="24" spans="1:19" s="64" customFormat="1" ht="14.45" customHeight="1" x14ac:dyDescent="0.25">
      <c r="B24" s="203" t="s">
        <v>114</v>
      </c>
      <c r="C24" s="207" t="s">
        <v>74</v>
      </c>
      <c r="D24" s="208"/>
      <c r="E24" s="209"/>
      <c r="F24" s="210" t="s">
        <v>75</v>
      </c>
      <c r="G24" s="211"/>
      <c r="H24" s="212"/>
      <c r="I24" s="213" t="s">
        <v>76</v>
      </c>
      <c r="J24" s="214"/>
      <c r="K24" s="215"/>
      <c r="L24" s="216" t="str">
        <f>L20</f>
        <v>VODA - vodné</v>
      </c>
      <c r="M24" s="201"/>
      <c r="N24" s="217"/>
      <c r="O24" s="200" t="str">
        <f>O20</f>
        <v>VODA - stočné</v>
      </c>
      <c r="P24" s="201"/>
      <c r="Q24" s="202"/>
    </row>
    <row r="25" spans="1:19" s="64" customFormat="1" x14ac:dyDescent="0.25">
      <c r="B25" s="204"/>
      <c r="C25" s="167" t="str">
        <f>C3</f>
        <v>MWh</v>
      </c>
      <c r="D25" s="168" t="str">
        <f t="shared" ref="D25:Q25" si="16">D3</f>
        <v>Kč bez DPH</v>
      </c>
      <c r="E25" s="169" t="str">
        <f t="shared" si="16"/>
        <v>Kč s DPH</v>
      </c>
      <c r="F25" s="170" t="str">
        <f t="shared" si="16"/>
        <v>GJ</v>
      </c>
      <c r="G25" s="168" t="str">
        <f t="shared" si="16"/>
        <v>Kč bez DPH</v>
      </c>
      <c r="H25" s="175" t="str">
        <f t="shared" si="16"/>
        <v>Kč s DPH</v>
      </c>
      <c r="I25" s="167" t="str">
        <f t="shared" si="16"/>
        <v>MWh</v>
      </c>
      <c r="J25" s="168" t="str">
        <f t="shared" si="16"/>
        <v>Kč bez DPH</v>
      </c>
      <c r="K25" s="169" t="str">
        <f t="shared" si="16"/>
        <v>Kč s DPH</v>
      </c>
      <c r="L25" s="170" t="str">
        <f t="shared" si="16"/>
        <v>m3</v>
      </c>
      <c r="M25" s="168" t="str">
        <f t="shared" si="16"/>
        <v>Kč bez DPH</v>
      </c>
      <c r="N25" s="175" t="str">
        <f t="shared" si="16"/>
        <v>Kč s DPH</v>
      </c>
      <c r="O25" s="167" t="str">
        <f t="shared" si="16"/>
        <v>m3</v>
      </c>
      <c r="P25" s="168" t="str">
        <f t="shared" si="16"/>
        <v>Kč bez DPH</v>
      </c>
      <c r="Q25" s="169" t="str">
        <f t="shared" si="16"/>
        <v>Kč s DPH</v>
      </c>
    </row>
    <row r="26" spans="1:19" s="64" customFormat="1" x14ac:dyDescent="0.25">
      <c r="B26" s="205" t="str">
        <f>A2</f>
        <v>Hotel</v>
      </c>
      <c r="C26" s="171">
        <f>C17</f>
        <v>3721.5</v>
      </c>
      <c r="D26" s="172">
        <f t="shared" ref="D26:Q26" si="17">D17</f>
        <v>10399522</v>
      </c>
      <c r="E26" s="173">
        <f t="shared" si="17"/>
        <v>12583421.619999999</v>
      </c>
      <c r="F26" s="174">
        <f t="shared" si="17"/>
        <v>0</v>
      </c>
      <c r="G26" s="172">
        <f t="shared" si="17"/>
        <v>0</v>
      </c>
      <c r="H26" s="176">
        <f t="shared" si="17"/>
        <v>0</v>
      </c>
      <c r="I26" s="171">
        <f t="shared" si="17"/>
        <v>933.774</v>
      </c>
      <c r="J26" s="172">
        <f t="shared" si="17"/>
        <v>3357830</v>
      </c>
      <c r="K26" s="173">
        <f t="shared" si="17"/>
        <v>4062974.3</v>
      </c>
      <c r="L26" s="174">
        <f t="shared" si="17"/>
        <v>20925</v>
      </c>
      <c r="M26" s="172">
        <f t="shared" si="17"/>
        <v>1244409.75</v>
      </c>
      <c r="N26" s="176">
        <f t="shared" si="17"/>
        <v>1393738.9200000002</v>
      </c>
      <c r="O26" s="171">
        <f t="shared" si="17"/>
        <v>20925</v>
      </c>
      <c r="P26" s="172">
        <f t="shared" si="17"/>
        <v>1193771.25</v>
      </c>
      <c r="Q26" s="173">
        <f t="shared" si="17"/>
        <v>1337023.8</v>
      </c>
    </row>
    <row r="27" spans="1:19" s="64" customFormat="1" ht="15.75" thickBot="1" x14ac:dyDescent="0.3">
      <c r="B27" s="206"/>
      <c r="C27" s="178" t="s">
        <v>113</v>
      </c>
      <c r="D27" s="179">
        <f>D22</f>
        <v>2794.4436383178827</v>
      </c>
      <c r="E27" s="180">
        <f>E22</f>
        <v>3381.2768023646377</v>
      </c>
      <c r="F27" s="181" t="s">
        <v>113</v>
      </c>
      <c r="G27" s="179">
        <f>G22</f>
        <v>0</v>
      </c>
      <c r="H27" s="182">
        <f>H22</f>
        <v>0</v>
      </c>
      <c r="I27" s="178" t="s">
        <v>113</v>
      </c>
      <c r="J27" s="179">
        <f>J22</f>
        <v>3595.9771850576262</v>
      </c>
      <c r="K27" s="180">
        <f>K22</f>
        <v>4351.1323939197273</v>
      </c>
      <c r="L27" s="181" t="s">
        <v>113</v>
      </c>
      <c r="M27" s="179">
        <f>M22</f>
        <v>59.47</v>
      </c>
      <c r="N27" s="182">
        <f>N22</f>
        <v>66.606400000000008</v>
      </c>
      <c r="O27" s="178" t="s">
        <v>113</v>
      </c>
      <c r="P27" s="179">
        <f>P22</f>
        <v>57.05</v>
      </c>
      <c r="Q27" s="180">
        <f>Q22</f>
        <v>63.896000000000001</v>
      </c>
    </row>
    <row r="28" spans="1:19" s="64" customFormat="1" x14ac:dyDescent="0.25"/>
    <row r="29" spans="1:19" s="64" customFormat="1" x14ac:dyDescent="0.25"/>
    <row r="30" spans="1:19" s="64" customFormat="1" x14ac:dyDescent="0.25"/>
    <row r="31" spans="1:19" s="64" customFormat="1" x14ac:dyDescent="0.25"/>
    <row r="32" spans="1:19" s="64" customFormat="1" x14ac:dyDescent="0.25"/>
    <row r="33" s="64" customFormat="1" x14ac:dyDescent="0.25"/>
    <row r="34" s="64" customFormat="1" x14ac:dyDescent="0.25"/>
    <row r="35" s="64" customFormat="1" x14ac:dyDescent="0.25"/>
    <row r="36" s="64" customFormat="1" x14ac:dyDescent="0.25"/>
    <row r="37" s="64" customFormat="1" x14ac:dyDescent="0.25"/>
    <row r="38" s="64" customFormat="1" x14ac:dyDescent="0.25"/>
    <row r="39" s="64" customFormat="1" x14ac:dyDescent="0.25"/>
    <row r="40" s="64" customFormat="1" x14ac:dyDescent="0.25"/>
    <row r="41" s="64" customFormat="1" x14ac:dyDescent="0.25"/>
    <row r="42" s="64" customFormat="1" x14ac:dyDescent="0.25"/>
    <row r="43" s="64" customFormat="1" x14ac:dyDescent="0.25"/>
    <row r="44" s="64" customFormat="1" x14ac:dyDescent="0.25"/>
    <row r="45" s="64" customFormat="1" x14ac:dyDescent="0.25"/>
    <row r="46" s="64" customFormat="1" x14ac:dyDescent="0.25"/>
    <row r="47" s="64" customFormat="1" x14ac:dyDescent="0.25"/>
    <row r="48" s="64" customFormat="1" x14ac:dyDescent="0.25"/>
    <row r="49" s="64" customFormat="1" x14ac:dyDescent="0.25"/>
    <row r="50" s="64" customFormat="1" x14ac:dyDescent="0.25"/>
    <row r="51" s="64" customFormat="1" x14ac:dyDescent="0.25"/>
    <row r="52" s="64" customFormat="1" x14ac:dyDescent="0.25"/>
    <row r="53" s="64" customFormat="1" x14ac:dyDescent="0.25"/>
    <row r="54" s="64" customFormat="1" x14ac:dyDescent="0.25"/>
    <row r="55" s="64" customFormat="1" x14ac:dyDescent="0.25"/>
    <row r="56" s="64" customFormat="1" x14ac:dyDescent="0.25"/>
    <row r="57" s="64" customFormat="1" x14ac:dyDescent="0.25"/>
    <row r="58" s="64" customFormat="1" x14ac:dyDescent="0.25"/>
    <row r="59" s="64" customFormat="1" x14ac:dyDescent="0.25"/>
    <row r="60" s="64" customFormat="1" x14ac:dyDescent="0.25"/>
    <row r="61" s="64" customFormat="1" x14ac:dyDescent="0.25"/>
    <row r="62" s="64" customFormat="1" x14ac:dyDescent="0.25"/>
    <row r="63" s="64" customFormat="1" x14ac:dyDescent="0.25"/>
    <row r="64" s="64" customFormat="1" x14ac:dyDescent="0.25"/>
    <row r="65" s="64" customFormat="1" x14ac:dyDescent="0.25"/>
    <row r="66" s="64" customFormat="1" x14ac:dyDescent="0.25"/>
    <row r="67" s="64" customFormat="1" x14ac:dyDescent="0.25"/>
    <row r="68" s="64" customFormat="1" x14ac:dyDescent="0.25"/>
    <row r="69" s="64" customFormat="1" x14ac:dyDescent="0.25"/>
    <row r="70" s="64" customFormat="1" x14ac:dyDescent="0.25"/>
    <row r="71" s="64" customFormat="1" x14ac:dyDescent="0.25"/>
    <row r="72" s="64" customFormat="1" x14ac:dyDescent="0.25"/>
    <row r="73" s="64" customFormat="1" x14ac:dyDescent="0.25"/>
    <row r="74" s="64" customFormat="1" x14ac:dyDescent="0.25"/>
    <row r="75" s="64" customFormat="1" x14ac:dyDescent="0.25"/>
    <row r="76" s="64" customFormat="1" x14ac:dyDescent="0.25"/>
    <row r="77" s="64" customFormat="1" x14ac:dyDescent="0.25"/>
    <row r="78" s="64" customFormat="1" x14ac:dyDescent="0.25"/>
    <row r="79" s="64" customFormat="1" x14ac:dyDescent="0.25"/>
    <row r="80" s="64" customFormat="1" x14ac:dyDescent="0.25"/>
    <row r="81" s="64" customFormat="1" x14ac:dyDescent="0.25"/>
    <row r="82" s="64" customFormat="1" x14ac:dyDescent="0.25"/>
    <row r="83" s="64" customFormat="1" x14ac:dyDescent="0.25"/>
    <row r="84" s="64" customFormat="1" x14ac:dyDescent="0.25"/>
    <row r="85" s="64" customFormat="1" x14ac:dyDescent="0.25"/>
    <row r="86" s="64" customFormat="1" x14ac:dyDescent="0.25"/>
    <row r="87" s="64" customFormat="1" x14ac:dyDescent="0.25"/>
    <row r="88" s="64" customFormat="1" x14ac:dyDescent="0.25"/>
    <row r="89" s="64" customFormat="1" x14ac:dyDescent="0.25"/>
    <row r="90" s="64" customFormat="1" x14ac:dyDescent="0.25"/>
    <row r="91" s="64" customFormat="1" x14ac:dyDescent="0.25"/>
    <row r="92" s="64" customFormat="1" x14ac:dyDescent="0.25"/>
    <row r="93" s="64" customFormat="1" x14ac:dyDescent="0.25"/>
    <row r="94" s="64" customFormat="1" x14ac:dyDescent="0.25"/>
    <row r="95" s="64" customFormat="1" x14ac:dyDescent="0.25"/>
    <row r="96" s="64" customFormat="1" x14ac:dyDescent="0.25"/>
    <row r="97" s="64" customFormat="1" x14ac:dyDescent="0.25"/>
    <row r="98" s="64" customFormat="1" x14ac:dyDescent="0.25"/>
    <row r="99" s="64" customFormat="1" x14ac:dyDescent="0.25"/>
    <row r="100" s="64" customFormat="1" x14ac:dyDescent="0.25"/>
    <row r="101" s="64" customFormat="1" x14ac:dyDescent="0.25"/>
    <row r="102" s="64" customFormat="1" x14ac:dyDescent="0.25"/>
    <row r="103" s="64" customFormat="1" x14ac:dyDescent="0.25"/>
    <row r="104" s="64" customFormat="1" x14ac:dyDescent="0.25"/>
    <row r="105" s="64" customFormat="1" x14ac:dyDescent="0.25"/>
    <row r="106" s="64" customFormat="1" x14ac:dyDescent="0.25"/>
    <row r="107" s="64" customFormat="1" x14ac:dyDescent="0.25"/>
  </sheetData>
  <mergeCells count="50">
    <mergeCell ref="Q14:Q16"/>
    <mergeCell ref="Q11:Q13"/>
    <mergeCell ref="P11:P13"/>
    <mergeCell ref="O11:O13"/>
    <mergeCell ref="L8:L10"/>
    <mergeCell ref="M8:M10"/>
    <mergeCell ref="N8:N10"/>
    <mergeCell ref="O14:O16"/>
    <mergeCell ref="P14:P16"/>
    <mergeCell ref="L14:L16"/>
    <mergeCell ref="M14:M16"/>
    <mergeCell ref="N14:N16"/>
    <mergeCell ref="N11:N13"/>
    <mergeCell ref="M11:M13"/>
    <mergeCell ref="L11:L13"/>
    <mergeCell ref="R2:S2"/>
    <mergeCell ref="L2:N2"/>
    <mergeCell ref="O2:Q2"/>
    <mergeCell ref="L5:L7"/>
    <mergeCell ref="O21:O22"/>
    <mergeCell ref="L20:N20"/>
    <mergeCell ref="O20:Q20"/>
    <mergeCell ref="L21:L22"/>
    <mergeCell ref="Q5:Q7"/>
    <mergeCell ref="P5:P7"/>
    <mergeCell ref="O5:O7"/>
    <mergeCell ref="N5:N7"/>
    <mergeCell ref="M5:M7"/>
    <mergeCell ref="O8:O10"/>
    <mergeCell ref="P8:P10"/>
    <mergeCell ref="Q8:Q10"/>
    <mergeCell ref="B20:B22"/>
    <mergeCell ref="A2:A17"/>
    <mergeCell ref="B2:B3"/>
    <mergeCell ref="C2:E2"/>
    <mergeCell ref="I2:K2"/>
    <mergeCell ref="F2:H2"/>
    <mergeCell ref="C21:C22"/>
    <mergeCell ref="F21:F22"/>
    <mergeCell ref="I21:I22"/>
    <mergeCell ref="C20:E20"/>
    <mergeCell ref="F20:H20"/>
    <mergeCell ref="I20:K20"/>
    <mergeCell ref="O24:Q24"/>
    <mergeCell ref="B24:B25"/>
    <mergeCell ref="B26:B27"/>
    <mergeCell ref="C24:E24"/>
    <mergeCell ref="F24:H24"/>
    <mergeCell ref="I24:K24"/>
    <mergeCell ref="L24:N2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P206"/>
  <sheetViews>
    <sheetView showGridLines="0" zoomScaleNormal="100" workbookViewId="0">
      <selection activeCell="E29" sqref="E29"/>
    </sheetView>
  </sheetViews>
  <sheetFormatPr defaultColWidth="9.42578125" defaultRowHeight="15" x14ac:dyDescent="0.2"/>
  <cols>
    <col min="1" max="1" width="4.140625" style="108" customWidth="1"/>
    <col min="2" max="2" width="35.42578125" style="26" customWidth="1"/>
    <col min="3" max="3" width="11.42578125" style="26" bestFit="1" customWidth="1"/>
    <col min="4" max="4" width="11.42578125" style="26" customWidth="1"/>
    <col min="5" max="14" width="11.5703125" style="26" customWidth="1"/>
    <col min="15" max="15" width="11.5703125" style="104" customWidth="1"/>
    <col min="16" max="16" width="9.42578125" style="43" customWidth="1"/>
    <col min="17" max="42" width="9.42578125" style="43"/>
    <col min="43" max="16384" width="9.42578125" style="26"/>
  </cols>
  <sheetData>
    <row r="1" spans="1:42" s="43" customFormat="1" ht="27" thickBot="1" x14ac:dyDescent="0.25">
      <c r="A1" s="108"/>
      <c r="B1" s="266" t="s">
        <v>93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104"/>
    </row>
    <row r="2" spans="1:42" s="45" customFormat="1" ht="15.75" thickBot="1" x14ac:dyDescent="0.25">
      <c r="A2" s="108"/>
      <c r="B2" s="69" t="s">
        <v>85</v>
      </c>
      <c r="C2" s="70">
        <v>10</v>
      </c>
      <c r="D2" s="103"/>
      <c r="E2" s="103"/>
      <c r="F2" s="103"/>
      <c r="G2" s="103"/>
      <c r="H2" s="103"/>
      <c r="I2" s="103"/>
      <c r="J2" s="44"/>
      <c r="K2" s="44"/>
      <c r="L2" s="44"/>
      <c r="M2" s="44"/>
      <c r="N2" s="44"/>
      <c r="O2" s="104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42" s="58" customFormat="1" ht="15.75" thickBot="1" x14ac:dyDescent="0.25">
      <c r="A3" s="109"/>
      <c r="B3" s="100"/>
      <c r="C3" s="101" t="s">
        <v>7</v>
      </c>
      <c r="D3" s="101" t="s">
        <v>84</v>
      </c>
      <c r="E3" s="102">
        <v>2026</v>
      </c>
      <c r="F3" s="102">
        <f>E3+1</f>
        <v>2027</v>
      </c>
      <c r="G3" s="102">
        <f t="shared" ref="G3:N3" si="0">F3+1</f>
        <v>2028</v>
      </c>
      <c r="H3" s="102">
        <f t="shared" si="0"/>
        <v>2029</v>
      </c>
      <c r="I3" s="102">
        <f t="shared" si="0"/>
        <v>2030</v>
      </c>
      <c r="J3" s="102">
        <f t="shared" si="0"/>
        <v>2031</v>
      </c>
      <c r="K3" s="102">
        <f t="shared" si="0"/>
        <v>2032</v>
      </c>
      <c r="L3" s="102">
        <f t="shared" si="0"/>
        <v>2033</v>
      </c>
      <c r="M3" s="102">
        <f t="shared" si="0"/>
        <v>2034</v>
      </c>
      <c r="N3" s="102">
        <f t="shared" si="0"/>
        <v>2035</v>
      </c>
      <c r="O3" s="106"/>
    </row>
    <row r="4" spans="1:42" ht="15.75" thickBot="1" x14ac:dyDescent="0.25">
      <c r="A4" s="263" t="s">
        <v>8</v>
      </c>
      <c r="B4" s="252" t="s">
        <v>83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4"/>
      <c r="O4" s="245"/>
      <c r="P4" s="246"/>
    </row>
    <row r="5" spans="1:42" x14ac:dyDescent="0.2">
      <c r="A5" s="264"/>
      <c r="B5" s="77" t="s">
        <v>15</v>
      </c>
      <c r="C5" s="71">
        <v>1</v>
      </c>
      <c r="D5" s="81">
        <f>'Ref. spotřeby'!F26</f>
        <v>0</v>
      </c>
      <c r="E5" s="72">
        <f>D5</f>
        <v>0</v>
      </c>
      <c r="F5" s="72">
        <f t="shared" ref="F5:N15" si="1">E5</f>
        <v>0</v>
      </c>
      <c r="G5" s="72">
        <f t="shared" si="1"/>
        <v>0</v>
      </c>
      <c r="H5" s="72">
        <f t="shared" si="1"/>
        <v>0</v>
      </c>
      <c r="I5" s="72">
        <f t="shared" si="1"/>
        <v>0</v>
      </c>
      <c r="J5" s="72">
        <f t="shared" si="1"/>
        <v>0</v>
      </c>
      <c r="K5" s="72">
        <f t="shared" si="1"/>
        <v>0</v>
      </c>
      <c r="L5" s="72">
        <f t="shared" si="1"/>
        <v>0</v>
      </c>
      <c r="M5" s="72">
        <f t="shared" si="1"/>
        <v>0</v>
      </c>
      <c r="N5" s="78">
        <f t="shared" si="1"/>
        <v>0</v>
      </c>
      <c r="P5" s="104"/>
    </row>
    <row r="6" spans="1:42" x14ac:dyDescent="0.2">
      <c r="A6" s="264"/>
      <c r="B6" s="42" t="s">
        <v>12</v>
      </c>
      <c r="C6" s="46">
        <v>2</v>
      </c>
      <c r="D6" s="82">
        <f>'Ref. spotřeby'!I26</f>
        <v>933.774</v>
      </c>
      <c r="E6" s="47">
        <f t="shared" ref="E6:L15" si="2">D6</f>
        <v>933.774</v>
      </c>
      <c r="F6" s="47">
        <f t="shared" si="2"/>
        <v>933.774</v>
      </c>
      <c r="G6" s="47">
        <f t="shared" si="2"/>
        <v>933.774</v>
      </c>
      <c r="H6" s="47">
        <f t="shared" si="2"/>
        <v>933.774</v>
      </c>
      <c r="I6" s="47">
        <f t="shared" si="2"/>
        <v>933.774</v>
      </c>
      <c r="J6" s="47">
        <f t="shared" si="2"/>
        <v>933.774</v>
      </c>
      <c r="K6" s="47">
        <f t="shared" si="2"/>
        <v>933.774</v>
      </c>
      <c r="L6" s="47">
        <f t="shared" si="2"/>
        <v>933.774</v>
      </c>
      <c r="M6" s="47">
        <f t="shared" si="1"/>
        <v>933.774</v>
      </c>
      <c r="N6" s="53">
        <f t="shared" si="1"/>
        <v>933.774</v>
      </c>
      <c r="P6" s="104"/>
    </row>
    <row r="7" spans="1:42" x14ac:dyDescent="0.2">
      <c r="A7" s="264"/>
      <c r="B7" s="42" t="s">
        <v>11</v>
      </c>
      <c r="C7" s="46">
        <v>3</v>
      </c>
      <c r="D7" s="82">
        <f>'Ref. spotřeby'!C26</f>
        <v>3721.5</v>
      </c>
      <c r="E7" s="47">
        <f t="shared" si="2"/>
        <v>3721.5</v>
      </c>
      <c r="F7" s="47">
        <f t="shared" si="2"/>
        <v>3721.5</v>
      </c>
      <c r="G7" s="47">
        <f t="shared" si="2"/>
        <v>3721.5</v>
      </c>
      <c r="H7" s="47">
        <f t="shared" si="2"/>
        <v>3721.5</v>
      </c>
      <c r="I7" s="47">
        <f t="shared" si="2"/>
        <v>3721.5</v>
      </c>
      <c r="J7" s="47">
        <f t="shared" si="2"/>
        <v>3721.5</v>
      </c>
      <c r="K7" s="47">
        <f t="shared" si="2"/>
        <v>3721.5</v>
      </c>
      <c r="L7" s="47">
        <f t="shared" si="2"/>
        <v>3721.5</v>
      </c>
      <c r="M7" s="47">
        <f t="shared" si="1"/>
        <v>3721.5</v>
      </c>
      <c r="N7" s="53">
        <f t="shared" si="1"/>
        <v>3721.5</v>
      </c>
      <c r="P7" s="104"/>
    </row>
    <row r="8" spans="1:42" x14ac:dyDescent="0.2">
      <c r="A8" s="264"/>
      <c r="B8" s="42" t="s">
        <v>41</v>
      </c>
      <c r="C8" s="46">
        <v>4</v>
      </c>
      <c r="D8" s="82">
        <f>'Ref. spotřeby'!L26</f>
        <v>20925</v>
      </c>
      <c r="E8" s="47">
        <f t="shared" si="2"/>
        <v>20925</v>
      </c>
      <c r="F8" s="47">
        <f t="shared" si="2"/>
        <v>20925</v>
      </c>
      <c r="G8" s="47">
        <f t="shared" si="2"/>
        <v>20925</v>
      </c>
      <c r="H8" s="47">
        <f t="shared" si="2"/>
        <v>20925</v>
      </c>
      <c r="I8" s="47">
        <f t="shared" si="2"/>
        <v>20925</v>
      </c>
      <c r="J8" s="47">
        <f t="shared" si="2"/>
        <v>20925</v>
      </c>
      <c r="K8" s="47">
        <f t="shared" si="2"/>
        <v>20925</v>
      </c>
      <c r="L8" s="47">
        <f t="shared" si="2"/>
        <v>20925</v>
      </c>
      <c r="M8" s="47">
        <f t="shared" si="1"/>
        <v>20925</v>
      </c>
      <c r="N8" s="53">
        <f t="shared" si="1"/>
        <v>20925</v>
      </c>
      <c r="P8" s="104"/>
    </row>
    <row r="9" spans="1:42" ht="15.75" thickBot="1" x14ac:dyDescent="0.25">
      <c r="A9" s="264"/>
      <c r="B9" s="84" t="s">
        <v>42</v>
      </c>
      <c r="C9" s="48">
        <v>5</v>
      </c>
      <c r="D9" s="85">
        <f>'Ref. spotřeby'!O26</f>
        <v>20925</v>
      </c>
      <c r="E9" s="49">
        <f t="shared" si="2"/>
        <v>20925</v>
      </c>
      <c r="F9" s="49">
        <f t="shared" si="2"/>
        <v>20925</v>
      </c>
      <c r="G9" s="49">
        <f t="shared" si="2"/>
        <v>20925</v>
      </c>
      <c r="H9" s="49">
        <f t="shared" si="2"/>
        <v>20925</v>
      </c>
      <c r="I9" s="49">
        <f t="shared" si="2"/>
        <v>20925</v>
      </c>
      <c r="J9" s="49">
        <f t="shared" si="2"/>
        <v>20925</v>
      </c>
      <c r="K9" s="49">
        <f t="shared" si="2"/>
        <v>20925</v>
      </c>
      <c r="L9" s="49">
        <f t="shared" si="2"/>
        <v>20925</v>
      </c>
      <c r="M9" s="49">
        <f t="shared" si="1"/>
        <v>20925</v>
      </c>
      <c r="N9" s="86">
        <f t="shared" si="1"/>
        <v>20925</v>
      </c>
      <c r="P9" s="104"/>
    </row>
    <row r="10" spans="1:42" x14ac:dyDescent="0.2">
      <c r="A10" s="264"/>
      <c r="B10" s="41" t="s">
        <v>77</v>
      </c>
      <c r="C10" s="50">
        <v>6</v>
      </c>
      <c r="D10" s="83">
        <f>'Ref. spotřeby'!G26</f>
        <v>0</v>
      </c>
      <c r="E10" s="51">
        <f t="shared" si="2"/>
        <v>0</v>
      </c>
      <c r="F10" s="51">
        <f t="shared" si="2"/>
        <v>0</v>
      </c>
      <c r="G10" s="51">
        <f t="shared" si="2"/>
        <v>0</v>
      </c>
      <c r="H10" s="51">
        <f t="shared" si="2"/>
        <v>0</v>
      </c>
      <c r="I10" s="51">
        <f t="shared" si="2"/>
        <v>0</v>
      </c>
      <c r="J10" s="51">
        <f t="shared" si="2"/>
        <v>0</v>
      </c>
      <c r="K10" s="51">
        <f t="shared" si="2"/>
        <v>0</v>
      </c>
      <c r="L10" s="51">
        <f t="shared" si="2"/>
        <v>0</v>
      </c>
      <c r="M10" s="51">
        <f t="shared" si="1"/>
        <v>0</v>
      </c>
      <c r="N10" s="52">
        <f t="shared" si="1"/>
        <v>0</v>
      </c>
      <c r="P10" s="104"/>
    </row>
    <row r="11" spans="1:42" x14ac:dyDescent="0.2">
      <c r="A11" s="264"/>
      <c r="B11" s="77" t="s">
        <v>78</v>
      </c>
      <c r="C11" s="71">
        <f t="shared" ref="C11:C12" si="3">C10+1</f>
        <v>7</v>
      </c>
      <c r="D11" s="81">
        <f>'Ref. spotřeby'!J26</f>
        <v>3357830</v>
      </c>
      <c r="E11" s="72">
        <f t="shared" si="2"/>
        <v>3357830</v>
      </c>
      <c r="F11" s="72">
        <f t="shared" si="2"/>
        <v>3357830</v>
      </c>
      <c r="G11" s="72">
        <f t="shared" si="2"/>
        <v>3357830</v>
      </c>
      <c r="H11" s="72">
        <f t="shared" si="2"/>
        <v>3357830</v>
      </c>
      <c r="I11" s="72">
        <f t="shared" si="2"/>
        <v>3357830</v>
      </c>
      <c r="J11" s="72">
        <f t="shared" si="2"/>
        <v>3357830</v>
      </c>
      <c r="K11" s="72">
        <f t="shared" si="2"/>
        <v>3357830</v>
      </c>
      <c r="L11" s="72">
        <f t="shared" si="2"/>
        <v>3357830</v>
      </c>
      <c r="M11" s="72">
        <f t="shared" si="1"/>
        <v>3357830</v>
      </c>
      <c r="N11" s="78">
        <f t="shared" si="1"/>
        <v>3357830</v>
      </c>
      <c r="P11" s="104"/>
    </row>
    <row r="12" spans="1:42" x14ac:dyDescent="0.2">
      <c r="A12" s="264"/>
      <c r="B12" s="42" t="s">
        <v>79</v>
      </c>
      <c r="C12" s="46">
        <f t="shared" si="3"/>
        <v>8</v>
      </c>
      <c r="D12" s="82">
        <f>'Ref. spotřeby'!D26</f>
        <v>10399522</v>
      </c>
      <c r="E12" s="47">
        <f t="shared" si="2"/>
        <v>10399522</v>
      </c>
      <c r="F12" s="47">
        <f t="shared" si="2"/>
        <v>10399522</v>
      </c>
      <c r="G12" s="47">
        <f t="shared" si="2"/>
        <v>10399522</v>
      </c>
      <c r="H12" s="47">
        <f t="shared" si="2"/>
        <v>10399522</v>
      </c>
      <c r="I12" s="47">
        <f t="shared" si="2"/>
        <v>10399522</v>
      </c>
      <c r="J12" s="47">
        <f t="shared" si="2"/>
        <v>10399522</v>
      </c>
      <c r="K12" s="47">
        <f t="shared" si="2"/>
        <v>10399522</v>
      </c>
      <c r="L12" s="47">
        <f t="shared" si="2"/>
        <v>10399522</v>
      </c>
      <c r="M12" s="47">
        <f t="shared" si="1"/>
        <v>10399522</v>
      </c>
      <c r="N12" s="53">
        <f t="shared" si="1"/>
        <v>10399522</v>
      </c>
      <c r="P12" s="104"/>
    </row>
    <row r="13" spans="1:42" x14ac:dyDescent="0.2">
      <c r="A13" s="264"/>
      <c r="B13" s="42" t="s">
        <v>80</v>
      </c>
      <c r="C13" s="46">
        <f>C12+1</f>
        <v>9</v>
      </c>
      <c r="D13" s="82">
        <f>'Ref. spotřeby'!M26</f>
        <v>1244409.75</v>
      </c>
      <c r="E13" s="47">
        <f t="shared" si="2"/>
        <v>1244409.75</v>
      </c>
      <c r="F13" s="47">
        <f t="shared" si="2"/>
        <v>1244409.75</v>
      </c>
      <c r="G13" s="47">
        <f t="shared" si="2"/>
        <v>1244409.75</v>
      </c>
      <c r="H13" s="47">
        <f t="shared" si="2"/>
        <v>1244409.75</v>
      </c>
      <c r="I13" s="47">
        <f t="shared" si="2"/>
        <v>1244409.75</v>
      </c>
      <c r="J13" s="47">
        <f t="shared" si="2"/>
        <v>1244409.75</v>
      </c>
      <c r="K13" s="47">
        <f t="shared" si="2"/>
        <v>1244409.75</v>
      </c>
      <c r="L13" s="47">
        <f t="shared" si="2"/>
        <v>1244409.75</v>
      </c>
      <c r="M13" s="47">
        <f t="shared" si="1"/>
        <v>1244409.75</v>
      </c>
      <c r="N13" s="53">
        <f t="shared" si="1"/>
        <v>1244409.75</v>
      </c>
      <c r="P13" s="104"/>
    </row>
    <row r="14" spans="1:42" x14ac:dyDescent="0.2">
      <c r="A14" s="264"/>
      <c r="B14" s="42" t="s">
        <v>81</v>
      </c>
      <c r="C14" s="46">
        <f>C13+1</f>
        <v>10</v>
      </c>
      <c r="D14" s="82">
        <f>'Ref. spotřeby'!P26</f>
        <v>1193771.25</v>
      </c>
      <c r="E14" s="47">
        <f t="shared" si="2"/>
        <v>1193771.25</v>
      </c>
      <c r="F14" s="47">
        <f t="shared" si="2"/>
        <v>1193771.25</v>
      </c>
      <c r="G14" s="47">
        <f t="shared" si="2"/>
        <v>1193771.25</v>
      </c>
      <c r="H14" s="47">
        <f t="shared" si="2"/>
        <v>1193771.25</v>
      </c>
      <c r="I14" s="47">
        <f t="shared" si="2"/>
        <v>1193771.25</v>
      </c>
      <c r="J14" s="47">
        <f t="shared" si="2"/>
        <v>1193771.25</v>
      </c>
      <c r="K14" s="47">
        <f t="shared" si="2"/>
        <v>1193771.25</v>
      </c>
      <c r="L14" s="47">
        <f t="shared" si="2"/>
        <v>1193771.25</v>
      </c>
      <c r="M14" s="47">
        <f t="shared" si="1"/>
        <v>1193771.25</v>
      </c>
      <c r="N14" s="53">
        <f t="shared" si="1"/>
        <v>1193771.25</v>
      </c>
      <c r="P14" s="104"/>
    </row>
    <row r="15" spans="1:42" ht="15.75" thickBot="1" x14ac:dyDescent="0.25">
      <c r="A15" s="264"/>
      <c r="B15" s="42" t="s">
        <v>82</v>
      </c>
      <c r="C15" s="46">
        <f>C14+1</f>
        <v>11</v>
      </c>
      <c r="D15" s="82">
        <f>'Ref. spotřeby'!R17</f>
        <v>0</v>
      </c>
      <c r="E15" s="47">
        <f t="shared" si="2"/>
        <v>0</v>
      </c>
      <c r="F15" s="47">
        <f t="shared" si="2"/>
        <v>0</v>
      </c>
      <c r="G15" s="47">
        <f t="shared" si="2"/>
        <v>0</v>
      </c>
      <c r="H15" s="47">
        <f t="shared" si="2"/>
        <v>0</v>
      </c>
      <c r="I15" s="47">
        <f t="shared" si="2"/>
        <v>0</v>
      </c>
      <c r="J15" s="47">
        <f t="shared" si="2"/>
        <v>0</v>
      </c>
      <c r="K15" s="47">
        <f t="shared" si="2"/>
        <v>0</v>
      </c>
      <c r="L15" s="47">
        <f t="shared" si="2"/>
        <v>0</v>
      </c>
      <c r="M15" s="47">
        <f t="shared" si="1"/>
        <v>0</v>
      </c>
      <c r="N15" s="53">
        <f t="shared" si="1"/>
        <v>0</v>
      </c>
      <c r="P15" s="104"/>
    </row>
    <row r="16" spans="1:42" ht="15.75" thickBot="1" x14ac:dyDescent="0.25">
      <c r="A16" s="265"/>
      <c r="B16" s="91" t="s">
        <v>43</v>
      </c>
      <c r="C16" s="92" t="s">
        <v>8</v>
      </c>
      <c r="D16" s="93">
        <f>SUM(D10:D15)</f>
        <v>16195533</v>
      </c>
      <c r="E16" s="93">
        <f t="shared" ref="E16:N16" si="4">SUM(E10:E15)</f>
        <v>16195533</v>
      </c>
      <c r="F16" s="93">
        <f t="shared" si="4"/>
        <v>16195533</v>
      </c>
      <c r="G16" s="93">
        <f t="shared" si="4"/>
        <v>16195533</v>
      </c>
      <c r="H16" s="93">
        <f t="shared" si="4"/>
        <v>16195533</v>
      </c>
      <c r="I16" s="93">
        <f t="shared" si="4"/>
        <v>16195533</v>
      </c>
      <c r="J16" s="93">
        <f t="shared" si="4"/>
        <v>16195533</v>
      </c>
      <c r="K16" s="93">
        <f t="shared" si="4"/>
        <v>16195533</v>
      </c>
      <c r="L16" s="93">
        <f t="shared" si="4"/>
        <v>16195533</v>
      </c>
      <c r="M16" s="93">
        <f t="shared" si="4"/>
        <v>16195533</v>
      </c>
      <c r="N16" s="94">
        <f t="shared" si="4"/>
        <v>16195533</v>
      </c>
      <c r="O16" s="105">
        <f>SUM(E16:N16)</f>
        <v>161955330</v>
      </c>
      <c r="P16" s="104"/>
    </row>
    <row r="17" spans="1:16" s="58" customFormat="1" ht="15.75" thickBot="1" x14ac:dyDescent="0.25">
      <c r="A17" s="133"/>
      <c r="B17" s="134"/>
      <c r="C17" s="133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06"/>
      <c r="P17" s="106"/>
    </row>
    <row r="18" spans="1:16" ht="15.75" thickBot="1" x14ac:dyDescent="0.25">
      <c r="A18" s="263" t="s">
        <v>0</v>
      </c>
      <c r="B18" s="252" t="s">
        <v>88</v>
      </c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4"/>
    </row>
    <row r="19" spans="1:16" x14ac:dyDescent="0.2">
      <c r="A19" s="264"/>
      <c r="B19" s="77" t="s">
        <v>15</v>
      </c>
      <c r="C19" s="71">
        <f>C15+1</f>
        <v>12</v>
      </c>
      <c r="D19" s="261" t="s">
        <v>87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80">
        <v>0</v>
      </c>
    </row>
    <row r="20" spans="1:16" x14ac:dyDescent="0.2">
      <c r="A20" s="264"/>
      <c r="B20" s="42" t="s">
        <v>12</v>
      </c>
      <c r="C20" s="46">
        <f>C19+1</f>
        <v>13</v>
      </c>
      <c r="D20" s="261"/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73">
        <v>0</v>
      </c>
    </row>
    <row r="21" spans="1:16" x14ac:dyDescent="0.2">
      <c r="A21" s="264"/>
      <c r="B21" s="42" t="s">
        <v>11</v>
      </c>
      <c r="C21" s="46">
        <f t="shared" ref="C21:C28" si="5">C20+1</f>
        <v>14</v>
      </c>
      <c r="D21" s="261"/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73">
        <v>0</v>
      </c>
    </row>
    <row r="22" spans="1:16" x14ac:dyDescent="0.2">
      <c r="A22" s="264"/>
      <c r="B22" s="42" t="s">
        <v>41</v>
      </c>
      <c r="C22" s="46">
        <f>C21+1</f>
        <v>15</v>
      </c>
      <c r="D22" s="261"/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73">
        <v>0</v>
      </c>
    </row>
    <row r="23" spans="1:16" ht="15.75" thickBot="1" x14ac:dyDescent="0.25">
      <c r="A23" s="264"/>
      <c r="B23" s="60" t="s">
        <v>42</v>
      </c>
      <c r="C23" s="61">
        <f>C22+1</f>
        <v>16</v>
      </c>
      <c r="D23" s="262"/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5">
        <v>0</v>
      </c>
    </row>
    <row r="24" spans="1:16" x14ac:dyDescent="0.2">
      <c r="A24" s="264"/>
      <c r="B24" s="41" t="str">
        <f t="shared" ref="B24:B29" si="6">B10</f>
        <v>Teplo [Kč bez DPH]</v>
      </c>
      <c r="C24" s="50">
        <f t="shared" si="5"/>
        <v>17</v>
      </c>
      <c r="D24" s="76"/>
      <c r="E24" s="51">
        <f>E19*'Ref. spotřeby'!$G$22</f>
        <v>0</v>
      </c>
      <c r="F24" s="51">
        <f>F19*'Ref. spotřeby'!$G$22</f>
        <v>0</v>
      </c>
      <c r="G24" s="51">
        <f>G19*'Ref. spotřeby'!$G$22</f>
        <v>0</v>
      </c>
      <c r="H24" s="51">
        <f>H19*'Ref. spotřeby'!$G$22</f>
        <v>0</v>
      </c>
      <c r="I24" s="51">
        <f>I19*'Ref. spotřeby'!$G$22</f>
        <v>0</v>
      </c>
      <c r="J24" s="51">
        <f>J19*'Ref. spotřeby'!$G$22</f>
        <v>0</v>
      </c>
      <c r="K24" s="51">
        <f>K19*'Ref. spotřeby'!$G$22</f>
        <v>0</v>
      </c>
      <c r="L24" s="51">
        <f>L19*'Ref. spotřeby'!$G$22</f>
        <v>0</v>
      </c>
      <c r="M24" s="51">
        <f>M19*'Ref. spotřeby'!$G$22</f>
        <v>0</v>
      </c>
      <c r="N24" s="52">
        <f>N19*'Ref. spotřeby'!$G$22</f>
        <v>0</v>
      </c>
    </row>
    <row r="25" spans="1:16" x14ac:dyDescent="0.2">
      <c r="A25" s="264"/>
      <c r="B25" s="42" t="str">
        <f t="shared" si="6"/>
        <v>Elektrická energie [Kč bez DPH]</v>
      </c>
      <c r="C25" s="46">
        <f t="shared" si="5"/>
        <v>18</v>
      </c>
      <c r="D25" s="54"/>
      <c r="E25" s="47">
        <f>E20*'Ref. spotřeby'!$J$22</f>
        <v>0</v>
      </c>
      <c r="F25" s="47">
        <f>F20*'Ref. spotřeby'!$J$22</f>
        <v>0</v>
      </c>
      <c r="G25" s="47">
        <f>G20*'Ref. spotřeby'!$J$22</f>
        <v>0</v>
      </c>
      <c r="H25" s="47">
        <f>H20*'Ref. spotřeby'!$J$22</f>
        <v>0</v>
      </c>
      <c r="I25" s="47">
        <f>I20*'Ref. spotřeby'!$J$22</f>
        <v>0</v>
      </c>
      <c r="J25" s="47">
        <f>J20*'Ref. spotřeby'!$J$22</f>
        <v>0</v>
      </c>
      <c r="K25" s="47">
        <f>K20*'Ref. spotřeby'!$J$22</f>
        <v>0</v>
      </c>
      <c r="L25" s="47">
        <f>L20*'Ref. spotřeby'!$J$22</f>
        <v>0</v>
      </c>
      <c r="M25" s="47">
        <f>M20*'Ref. spotřeby'!$J$22</f>
        <v>0</v>
      </c>
      <c r="N25" s="53">
        <f>N20*'Ref. spotřeby'!$J$22</f>
        <v>0</v>
      </c>
    </row>
    <row r="26" spans="1:16" x14ac:dyDescent="0.2">
      <c r="A26" s="264"/>
      <c r="B26" s="42" t="str">
        <f t="shared" si="6"/>
        <v>Zemní plyn [Kč bez DPH]</v>
      </c>
      <c r="C26" s="46">
        <f t="shared" si="5"/>
        <v>19</v>
      </c>
      <c r="D26" s="54"/>
      <c r="E26" s="47">
        <f>E21*'Ref. spotřeby'!$D$22</f>
        <v>0</v>
      </c>
      <c r="F26" s="47">
        <f>F21*'Ref. spotřeby'!$D$22</f>
        <v>0</v>
      </c>
      <c r="G26" s="47">
        <f>G21*'Ref. spotřeby'!$D$22</f>
        <v>0</v>
      </c>
      <c r="H26" s="47">
        <f>H21*'Ref. spotřeby'!$D$22</f>
        <v>0</v>
      </c>
      <c r="I26" s="47">
        <f>I21*'Ref. spotřeby'!$D$22</f>
        <v>0</v>
      </c>
      <c r="J26" s="47">
        <f>J21*'Ref. spotřeby'!$D$22</f>
        <v>0</v>
      </c>
      <c r="K26" s="47">
        <f>K21*'Ref. spotřeby'!$D$22</f>
        <v>0</v>
      </c>
      <c r="L26" s="47">
        <f>L21*'Ref. spotřeby'!$D$22</f>
        <v>0</v>
      </c>
      <c r="M26" s="47">
        <f>M21*'Ref. spotřeby'!$D$22</f>
        <v>0</v>
      </c>
      <c r="N26" s="53">
        <f>N21*'Ref. spotřeby'!$D$22</f>
        <v>0</v>
      </c>
    </row>
    <row r="27" spans="1:16" x14ac:dyDescent="0.2">
      <c r="A27" s="264"/>
      <c r="B27" s="42" t="str">
        <f t="shared" si="6"/>
        <v>Vodné [Kč bez DPH]</v>
      </c>
      <c r="C27" s="46">
        <f t="shared" si="5"/>
        <v>20</v>
      </c>
      <c r="D27" s="54"/>
      <c r="E27" s="47">
        <f>E22*'Ref. spotřeby'!$M$22</f>
        <v>0</v>
      </c>
      <c r="F27" s="47">
        <f>F22*'Ref. spotřeby'!$M$22</f>
        <v>0</v>
      </c>
      <c r="G27" s="47">
        <f>G22*'Ref. spotřeby'!$M$22</f>
        <v>0</v>
      </c>
      <c r="H27" s="47">
        <f>H22*'Ref. spotřeby'!$M$22</f>
        <v>0</v>
      </c>
      <c r="I27" s="47">
        <f>I22*'Ref. spotřeby'!$M$22</f>
        <v>0</v>
      </c>
      <c r="J27" s="47">
        <f>J22*'Ref. spotřeby'!$M$22</f>
        <v>0</v>
      </c>
      <c r="K27" s="47">
        <f>K22*'Ref. spotřeby'!$M$22</f>
        <v>0</v>
      </c>
      <c r="L27" s="47">
        <f>L22*'Ref. spotřeby'!$M$22</f>
        <v>0</v>
      </c>
      <c r="M27" s="47">
        <f>M22*'Ref. spotřeby'!$M$22</f>
        <v>0</v>
      </c>
      <c r="N27" s="53">
        <f>N22*'Ref. spotřeby'!$M$22</f>
        <v>0</v>
      </c>
    </row>
    <row r="28" spans="1:16" x14ac:dyDescent="0.2">
      <c r="A28" s="264"/>
      <c r="B28" s="42" t="str">
        <f t="shared" si="6"/>
        <v>Stočné [Kč bez DPH]</v>
      </c>
      <c r="C28" s="46">
        <f t="shared" si="5"/>
        <v>21</v>
      </c>
      <c r="D28" s="47"/>
      <c r="E28" s="47">
        <f>E23*'Ref. spotřeby'!$P$22</f>
        <v>0</v>
      </c>
      <c r="F28" s="47">
        <f>F23*'Ref. spotřeby'!$P$22</f>
        <v>0</v>
      </c>
      <c r="G28" s="47">
        <f>G23*'Ref. spotřeby'!$P$22</f>
        <v>0</v>
      </c>
      <c r="H28" s="47">
        <f>H23*'Ref. spotřeby'!$P$22</f>
        <v>0</v>
      </c>
      <c r="I28" s="47">
        <f>I23*'Ref. spotřeby'!$P$22</f>
        <v>0</v>
      </c>
      <c r="J28" s="47">
        <f>J23*'Ref. spotřeby'!$P$22</f>
        <v>0</v>
      </c>
      <c r="K28" s="47">
        <f>K23*'Ref. spotřeby'!$P$22</f>
        <v>0</v>
      </c>
      <c r="L28" s="47">
        <f>L23*'Ref. spotřeby'!$P$22</f>
        <v>0</v>
      </c>
      <c r="M28" s="47">
        <f>M23*'Ref. spotřeby'!$P$22</f>
        <v>0</v>
      </c>
      <c r="N28" s="47">
        <f>N23*'Ref. spotřeby'!$P$22</f>
        <v>0</v>
      </c>
    </row>
    <row r="29" spans="1:16" ht="34.5" thickBot="1" x14ac:dyDescent="0.25">
      <c r="A29" s="264"/>
      <c r="B29" s="84" t="str">
        <f t="shared" si="6"/>
        <v>Ostatní provozní náklady [Kč bez DPH]</v>
      </c>
      <c r="C29" s="48">
        <f>C28+1</f>
        <v>22</v>
      </c>
      <c r="D29" s="129" t="s">
        <v>87</v>
      </c>
      <c r="E29" s="89"/>
      <c r="F29" s="89"/>
      <c r="G29" s="89"/>
      <c r="H29" s="89"/>
      <c r="I29" s="89"/>
      <c r="J29" s="89"/>
      <c r="K29" s="89"/>
      <c r="L29" s="89"/>
      <c r="M29" s="89"/>
      <c r="N29" s="90"/>
    </row>
    <row r="30" spans="1:16" ht="15.75" thickBot="1" x14ac:dyDescent="0.25">
      <c r="A30" s="265"/>
      <c r="B30" s="91" t="s">
        <v>44</v>
      </c>
      <c r="C30" s="92" t="s">
        <v>0</v>
      </c>
      <c r="D30" s="93"/>
      <c r="E30" s="93">
        <f>SUM(E24:E29)</f>
        <v>0</v>
      </c>
      <c r="F30" s="93">
        <f t="shared" ref="F30:N30" si="7">SUM(F24:F29)</f>
        <v>0</v>
      </c>
      <c r="G30" s="93">
        <f t="shared" si="7"/>
        <v>0</v>
      </c>
      <c r="H30" s="93">
        <f t="shared" si="7"/>
        <v>0</v>
      </c>
      <c r="I30" s="93">
        <f t="shared" si="7"/>
        <v>0</v>
      </c>
      <c r="J30" s="93">
        <f t="shared" si="7"/>
        <v>0</v>
      </c>
      <c r="K30" s="93">
        <f t="shared" si="7"/>
        <v>0</v>
      </c>
      <c r="L30" s="93">
        <f t="shared" si="7"/>
        <v>0</v>
      </c>
      <c r="M30" s="93">
        <f t="shared" si="7"/>
        <v>0</v>
      </c>
      <c r="N30" s="94">
        <f t="shared" si="7"/>
        <v>0</v>
      </c>
      <c r="O30" s="105">
        <f>SUM(E30:N30)</f>
        <v>0</v>
      </c>
    </row>
    <row r="31" spans="1:16" s="58" customFormat="1" ht="15.75" thickBot="1" x14ac:dyDescent="0.25">
      <c r="A31" s="133"/>
      <c r="B31" s="134"/>
      <c r="C31" s="133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06"/>
    </row>
    <row r="32" spans="1:16" ht="15.75" thickBot="1" x14ac:dyDescent="0.25">
      <c r="A32" s="263" t="s">
        <v>1</v>
      </c>
      <c r="B32" s="252" t="s">
        <v>13</v>
      </c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4"/>
    </row>
    <row r="33" spans="1:15" x14ac:dyDescent="0.2">
      <c r="A33" s="264"/>
      <c r="B33" s="77" t="s">
        <v>15</v>
      </c>
      <c r="C33" s="71">
        <f>C29+1</f>
        <v>23</v>
      </c>
      <c r="D33" s="107"/>
      <c r="E33" s="72">
        <f>E5-E19</f>
        <v>0</v>
      </c>
      <c r="F33" s="72">
        <f t="shared" ref="F33:N33" si="8">F5-F19</f>
        <v>0</v>
      </c>
      <c r="G33" s="72">
        <f t="shared" si="8"/>
        <v>0</v>
      </c>
      <c r="H33" s="72">
        <f t="shared" si="8"/>
        <v>0</v>
      </c>
      <c r="I33" s="72">
        <f t="shared" si="8"/>
        <v>0</v>
      </c>
      <c r="J33" s="72">
        <f t="shared" si="8"/>
        <v>0</v>
      </c>
      <c r="K33" s="72">
        <f t="shared" si="8"/>
        <v>0</v>
      </c>
      <c r="L33" s="72">
        <f t="shared" si="8"/>
        <v>0</v>
      </c>
      <c r="M33" s="72">
        <f t="shared" si="8"/>
        <v>0</v>
      </c>
      <c r="N33" s="78">
        <f t="shared" si="8"/>
        <v>0</v>
      </c>
    </row>
    <row r="34" spans="1:15" x14ac:dyDescent="0.2">
      <c r="A34" s="264"/>
      <c r="B34" s="42" t="s">
        <v>12</v>
      </c>
      <c r="C34" s="46">
        <f>C33+1</f>
        <v>24</v>
      </c>
      <c r="D34" s="54"/>
      <c r="E34" s="47">
        <f t="shared" ref="E34" si="9">E6-E20</f>
        <v>933.774</v>
      </c>
      <c r="F34" s="47">
        <f t="shared" ref="F34:N34" si="10">F6-F20</f>
        <v>933.774</v>
      </c>
      <c r="G34" s="47">
        <f t="shared" si="10"/>
        <v>933.774</v>
      </c>
      <c r="H34" s="47">
        <f t="shared" si="10"/>
        <v>933.774</v>
      </c>
      <c r="I34" s="47">
        <f t="shared" si="10"/>
        <v>933.774</v>
      </c>
      <c r="J34" s="47">
        <f t="shared" si="10"/>
        <v>933.774</v>
      </c>
      <c r="K34" s="47">
        <f t="shared" si="10"/>
        <v>933.774</v>
      </c>
      <c r="L34" s="47">
        <f t="shared" si="10"/>
        <v>933.774</v>
      </c>
      <c r="M34" s="47">
        <f t="shared" si="10"/>
        <v>933.774</v>
      </c>
      <c r="N34" s="53">
        <f t="shared" si="10"/>
        <v>933.774</v>
      </c>
    </row>
    <row r="35" spans="1:15" x14ac:dyDescent="0.2">
      <c r="A35" s="264"/>
      <c r="B35" s="42" t="s">
        <v>11</v>
      </c>
      <c r="C35" s="46">
        <f t="shared" ref="C35:C43" si="11">C34+1</f>
        <v>25</v>
      </c>
      <c r="D35" s="54"/>
      <c r="E35" s="47">
        <f t="shared" ref="E35" si="12">E7-E21</f>
        <v>3721.5</v>
      </c>
      <c r="F35" s="47">
        <f t="shared" ref="F35:N35" si="13">F7-F21</f>
        <v>3721.5</v>
      </c>
      <c r="G35" s="47">
        <f t="shared" si="13"/>
        <v>3721.5</v>
      </c>
      <c r="H35" s="47">
        <f t="shared" si="13"/>
        <v>3721.5</v>
      </c>
      <c r="I35" s="47">
        <f t="shared" si="13"/>
        <v>3721.5</v>
      </c>
      <c r="J35" s="47">
        <f t="shared" si="13"/>
        <v>3721.5</v>
      </c>
      <c r="K35" s="47">
        <f t="shared" si="13"/>
        <v>3721.5</v>
      </c>
      <c r="L35" s="47">
        <f t="shared" si="13"/>
        <v>3721.5</v>
      </c>
      <c r="M35" s="47">
        <f t="shared" si="13"/>
        <v>3721.5</v>
      </c>
      <c r="N35" s="53">
        <f t="shared" si="13"/>
        <v>3721.5</v>
      </c>
    </row>
    <row r="36" spans="1:15" x14ac:dyDescent="0.2">
      <c r="A36" s="264"/>
      <c r="B36" s="42" t="s">
        <v>41</v>
      </c>
      <c r="C36" s="46">
        <f t="shared" si="11"/>
        <v>26</v>
      </c>
      <c r="D36" s="54"/>
      <c r="E36" s="47">
        <f>E8-E22</f>
        <v>20925</v>
      </c>
      <c r="F36" s="47">
        <f t="shared" ref="F36:N36" si="14">F8-F22</f>
        <v>20925</v>
      </c>
      <c r="G36" s="47">
        <f t="shared" si="14"/>
        <v>20925</v>
      </c>
      <c r="H36" s="47">
        <f t="shared" si="14"/>
        <v>20925</v>
      </c>
      <c r="I36" s="47">
        <f t="shared" si="14"/>
        <v>20925</v>
      </c>
      <c r="J36" s="47">
        <f t="shared" si="14"/>
        <v>20925</v>
      </c>
      <c r="K36" s="47">
        <f t="shared" si="14"/>
        <v>20925</v>
      </c>
      <c r="L36" s="47">
        <f t="shared" si="14"/>
        <v>20925</v>
      </c>
      <c r="M36" s="47">
        <f t="shared" si="14"/>
        <v>20925</v>
      </c>
      <c r="N36" s="53">
        <f t="shared" si="14"/>
        <v>20925</v>
      </c>
    </row>
    <row r="37" spans="1:15" ht="15.75" thickBot="1" x14ac:dyDescent="0.25">
      <c r="A37" s="264"/>
      <c r="B37" s="60" t="s">
        <v>42</v>
      </c>
      <c r="C37" s="61">
        <f t="shared" si="11"/>
        <v>27</v>
      </c>
      <c r="D37" s="87"/>
      <c r="E37" s="62">
        <f>E9-E23</f>
        <v>20925</v>
      </c>
      <c r="F37" s="62">
        <f t="shared" ref="F37:N37" si="15">F9-F23</f>
        <v>20925</v>
      </c>
      <c r="G37" s="62">
        <f t="shared" si="15"/>
        <v>20925</v>
      </c>
      <c r="H37" s="62">
        <f t="shared" si="15"/>
        <v>20925</v>
      </c>
      <c r="I37" s="62">
        <f t="shared" si="15"/>
        <v>20925</v>
      </c>
      <c r="J37" s="62">
        <f t="shared" si="15"/>
        <v>20925</v>
      </c>
      <c r="K37" s="62">
        <f t="shared" si="15"/>
        <v>20925</v>
      </c>
      <c r="L37" s="62">
        <f t="shared" si="15"/>
        <v>20925</v>
      </c>
      <c r="M37" s="62">
        <f t="shared" si="15"/>
        <v>20925</v>
      </c>
      <c r="N37" s="63">
        <f t="shared" si="15"/>
        <v>20925</v>
      </c>
    </row>
    <row r="38" spans="1:15" x14ac:dyDescent="0.2">
      <c r="A38" s="264"/>
      <c r="B38" s="41" t="str">
        <f t="shared" ref="B38:B43" si="16">B24</f>
        <v>Teplo [Kč bez DPH]</v>
      </c>
      <c r="C38" s="50">
        <f t="shared" si="11"/>
        <v>28</v>
      </c>
      <c r="D38" s="88"/>
      <c r="E38" s="51">
        <f t="shared" ref="E38" si="17">E10-E24</f>
        <v>0</v>
      </c>
      <c r="F38" s="51">
        <f t="shared" ref="F38:N38" si="18">F10-F24</f>
        <v>0</v>
      </c>
      <c r="G38" s="51">
        <f t="shared" si="18"/>
        <v>0</v>
      </c>
      <c r="H38" s="51">
        <f t="shared" si="18"/>
        <v>0</v>
      </c>
      <c r="I38" s="51">
        <f t="shared" si="18"/>
        <v>0</v>
      </c>
      <c r="J38" s="51">
        <f t="shared" si="18"/>
        <v>0</v>
      </c>
      <c r="K38" s="51">
        <f t="shared" si="18"/>
        <v>0</v>
      </c>
      <c r="L38" s="51">
        <f t="shared" si="18"/>
        <v>0</v>
      </c>
      <c r="M38" s="51">
        <f t="shared" si="18"/>
        <v>0</v>
      </c>
      <c r="N38" s="52">
        <f t="shared" si="18"/>
        <v>0</v>
      </c>
    </row>
    <row r="39" spans="1:15" x14ac:dyDescent="0.2">
      <c r="A39" s="264"/>
      <c r="B39" s="42" t="str">
        <f t="shared" si="16"/>
        <v>Elektrická energie [Kč bez DPH]</v>
      </c>
      <c r="C39" s="46">
        <f t="shared" si="11"/>
        <v>29</v>
      </c>
      <c r="D39" s="54"/>
      <c r="E39" s="47">
        <f t="shared" ref="E39" si="19">E11-E25</f>
        <v>3357830</v>
      </c>
      <c r="F39" s="47">
        <f t="shared" ref="F39:N39" si="20">F11-F25</f>
        <v>3357830</v>
      </c>
      <c r="G39" s="47">
        <f t="shared" si="20"/>
        <v>3357830</v>
      </c>
      <c r="H39" s="47">
        <f t="shared" si="20"/>
        <v>3357830</v>
      </c>
      <c r="I39" s="47">
        <f t="shared" si="20"/>
        <v>3357830</v>
      </c>
      <c r="J39" s="47">
        <f t="shared" si="20"/>
        <v>3357830</v>
      </c>
      <c r="K39" s="47">
        <f t="shared" si="20"/>
        <v>3357830</v>
      </c>
      <c r="L39" s="47">
        <f t="shared" si="20"/>
        <v>3357830</v>
      </c>
      <c r="M39" s="47">
        <f t="shared" si="20"/>
        <v>3357830</v>
      </c>
      <c r="N39" s="53">
        <f t="shared" si="20"/>
        <v>3357830</v>
      </c>
    </row>
    <row r="40" spans="1:15" x14ac:dyDescent="0.2">
      <c r="A40" s="264"/>
      <c r="B40" s="42" t="str">
        <f t="shared" si="16"/>
        <v>Zemní plyn [Kč bez DPH]</v>
      </c>
      <c r="C40" s="46">
        <f t="shared" si="11"/>
        <v>30</v>
      </c>
      <c r="D40" s="54"/>
      <c r="E40" s="47">
        <f t="shared" ref="E40" si="21">E12-E26</f>
        <v>10399522</v>
      </c>
      <c r="F40" s="47">
        <f t="shared" ref="F40:N40" si="22">F12-F26</f>
        <v>10399522</v>
      </c>
      <c r="G40" s="47">
        <f t="shared" si="22"/>
        <v>10399522</v>
      </c>
      <c r="H40" s="47">
        <f t="shared" si="22"/>
        <v>10399522</v>
      </c>
      <c r="I40" s="47">
        <f t="shared" si="22"/>
        <v>10399522</v>
      </c>
      <c r="J40" s="47">
        <f t="shared" si="22"/>
        <v>10399522</v>
      </c>
      <c r="K40" s="47">
        <f t="shared" si="22"/>
        <v>10399522</v>
      </c>
      <c r="L40" s="47">
        <f t="shared" si="22"/>
        <v>10399522</v>
      </c>
      <c r="M40" s="47">
        <f t="shared" si="22"/>
        <v>10399522</v>
      </c>
      <c r="N40" s="53">
        <f t="shared" si="22"/>
        <v>10399522</v>
      </c>
    </row>
    <row r="41" spans="1:15" x14ac:dyDescent="0.2">
      <c r="A41" s="264"/>
      <c r="B41" s="42" t="str">
        <f t="shared" si="16"/>
        <v>Vodné [Kč bez DPH]</v>
      </c>
      <c r="C41" s="46">
        <f t="shared" si="11"/>
        <v>31</v>
      </c>
      <c r="D41" s="54"/>
      <c r="E41" s="47">
        <f>E13-E27</f>
        <v>1244409.75</v>
      </c>
      <c r="F41" s="47">
        <f t="shared" ref="F41:N41" si="23">F13-F27</f>
        <v>1244409.75</v>
      </c>
      <c r="G41" s="47">
        <f t="shared" si="23"/>
        <v>1244409.75</v>
      </c>
      <c r="H41" s="47">
        <f t="shared" si="23"/>
        <v>1244409.75</v>
      </c>
      <c r="I41" s="47">
        <f t="shared" si="23"/>
        <v>1244409.75</v>
      </c>
      <c r="J41" s="47">
        <f t="shared" si="23"/>
        <v>1244409.75</v>
      </c>
      <c r="K41" s="47">
        <f t="shared" si="23"/>
        <v>1244409.75</v>
      </c>
      <c r="L41" s="47">
        <f t="shared" si="23"/>
        <v>1244409.75</v>
      </c>
      <c r="M41" s="47">
        <f t="shared" si="23"/>
        <v>1244409.75</v>
      </c>
      <c r="N41" s="53">
        <f t="shared" si="23"/>
        <v>1244409.75</v>
      </c>
    </row>
    <row r="42" spans="1:15" x14ac:dyDescent="0.2">
      <c r="A42" s="264"/>
      <c r="B42" s="42" t="str">
        <f t="shared" si="16"/>
        <v>Stočné [Kč bez DPH]</v>
      </c>
      <c r="C42" s="46">
        <f t="shared" si="11"/>
        <v>32</v>
      </c>
      <c r="D42" s="47"/>
      <c r="E42" s="47">
        <f>E14-E28</f>
        <v>1193771.25</v>
      </c>
      <c r="F42" s="47">
        <f>F14-F28</f>
        <v>1193771.25</v>
      </c>
      <c r="G42" s="47">
        <f t="shared" ref="G42:N42" si="24">G14-G28</f>
        <v>1193771.25</v>
      </c>
      <c r="H42" s="47">
        <f t="shared" si="24"/>
        <v>1193771.25</v>
      </c>
      <c r="I42" s="47">
        <f t="shared" si="24"/>
        <v>1193771.25</v>
      </c>
      <c r="J42" s="47">
        <f t="shared" si="24"/>
        <v>1193771.25</v>
      </c>
      <c r="K42" s="47">
        <f t="shared" si="24"/>
        <v>1193771.25</v>
      </c>
      <c r="L42" s="47">
        <f t="shared" si="24"/>
        <v>1193771.25</v>
      </c>
      <c r="M42" s="47">
        <f t="shared" si="24"/>
        <v>1193771.25</v>
      </c>
      <c r="N42" s="53">
        <f t="shared" si="24"/>
        <v>1193771.25</v>
      </c>
    </row>
    <row r="43" spans="1:15" ht="15.75" thickBot="1" x14ac:dyDescent="0.25">
      <c r="A43" s="264"/>
      <c r="B43" s="84" t="str">
        <f t="shared" si="16"/>
        <v>Ostatní provozní náklady [Kč bez DPH]</v>
      </c>
      <c r="C43" s="48">
        <f t="shared" si="11"/>
        <v>33</v>
      </c>
      <c r="D43" s="49"/>
      <c r="E43" s="49">
        <f>E15-E29</f>
        <v>0</v>
      </c>
      <c r="F43" s="49">
        <f t="shared" ref="F43:N43" si="25">F15-F29</f>
        <v>0</v>
      </c>
      <c r="G43" s="49">
        <f t="shared" si="25"/>
        <v>0</v>
      </c>
      <c r="H43" s="49">
        <f t="shared" si="25"/>
        <v>0</v>
      </c>
      <c r="I43" s="49">
        <f t="shared" si="25"/>
        <v>0</v>
      </c>
      <c r="J43" s="49">
        <f t="shared" si="25"/>
        <v>0</v>
      </c>
      <c r="K43" s="49">
        <f t="shared" si="25"/>
        <v>0</v>
      </c>
      <c r="L43" s="49">
        <f t="shared" si="25"/>
        <v>0</v>
      </c>
      <c r="M43" s="49">
        <f t="shared" si="25"/>
        <v>0</v>
      </c>
      <c r="N43" s="86">
        <f t="shared" si="25"/>
        <v>0</v>
      </c>
    </row>
    <row r="44" spans="1:15" ht="15.75" thickBot="1" x14ac:dyDescent="0.25">
      <c r="A44" s="265"/>
      <c r="B44" s="91" t="s">
        <v>45</v>
      </c>
      <c r="C44" s="92" t="s">
        <v>1</v>
      </c>
      <c r="D44" s="93"/>
      <c r="E44" s="93">
        <f>SUM(E38:E43)</f>
        <v>16195533</v>
      </c>
      <c r="F44" s="93">
        <f t="shared" ref="F44:N44" si="26">SUM(F38:F43)</f>
        <v>16195533</v>
      </c>
      <c r="G44" s="93">
        <f t="shared" si="26"/>
        <v>16195533</v>
      </c>
      <c r="H44" s="93">
        <f>SUM(H38:H43)</f>
        <v>16195533</v>
      </c>
      <c r="I44" s="93">
        <f t="shared" si="26"/>
        <v>16195533</v>
      </c>
      <c r="J44" s="93">
        <f t="shared" si="26"/>
        <v>16195533</v>
      </c>
      <c r="K44" s="93">
        <f t="shared" si="26"/>
        <v>16195533</v>
      </c>
      <c r="L44" s="93">
        <f t="shared" si="26"/>
        <v>16195533</v>
      </c>
      <c r="M44" s="93">
        <f t="shared" si="26"/>
        <v>16195533</v>
      </c>
      <c r="N44" s="94">
        <f t="shared" si="26"/>
        <v>16195533</v>
      </c>
      <c r="O44" s="105">
        <f>SUM(E44:N44)</f>
        <v>161955330</v>
      </c>
    </row>
    <row r="45" spans="1:15" s="58" customFormat="1" ht="15.75" thickBot="1" x14ac:dyDescent="0.25">
      <c r="A45" s="133"/>
      <c r="B45" s="134"/>
      <c r="C45" s="133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6"/>
    </row>
    <row r="46" spans="1:15" s="43" customFormat="1" ht="15.75" thickBot="1" x14ac:dyDescent="0.25">
      <c r="A46" s="263" t="s">
        <v>2</v>
      </c>
      <c r="B46" s="249" t="s">
        <v>94</v>
      </c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1"/>
      <c r="O46" s="104"/>
    </row>
    <row r="47" spans="1:15" s="43" customFormat="1" ht="15.75" thickBot="1" x14ac:dyDescent="0.25">
      <c r="A47" s="264"/>
      <c r="B47" s="41" t="s">
        <v>98</v>
      </c>
      <c r="C47" s="50">
        <f>C43+1</f>
        <v>34</v>
      </c>
      <c r="D47" s="126"/>
      <c r="E47" s="165">
        <v>0</v>
      </c>
      <c r="F47" s="255" t="s">
        <v>100</v>
      </c>
      <c r="G47" s="256"/>
      <c r="H47" s="256"/>
      <c r="I47" s="256"/>
      <c r="J47" s="256"/>
      <c r="K47" s="256"/>
      <c r="L47" s="256"/>
      <c r="M47" s="256"/>
      <c r="N47" s="257"/>
      <c r="O47" s="105">
        <f>SUM(E47:N47)</f>
        <v>0</v>
      </c>
    </row>
    <row r="48" spans="1:15" s="43" customFormat="1" ht="15.75" thickBot="1" x14ac:dyDescent="0.25">
      <c r="A48" s="264"/>
      <c r="B48" s="60" t="s">
        <v>99</v>
      </c>
      <c r="C48" s="61">
        <f>C47+1</f>
        <v>35</v>
      </c>
      <c r="D48" s="127"/>
      <c r="E48" s="166">
        <v>0</v>
      </c>
      <c r="F48" s="258"/>
      <c r="G48" s="259"/>
      <c r="H48" s="259"/>
      <c r="I48" s="259"/>
      <c r="J48" s="259"/>
      <c r="K48" s="259"/>
      <c r="L48" s="259"/>
      <c r="M48" s="259"/>
      <c r="N48" s="260"/>
      <c r="O48" s="105">
        <f>SUM(E48:N48)</f>
        <v>0</v>
      </c>
    </row>
    <row r="49" spans="1:15" s="43" customFormat="1" ht="15.75" thickBot="1" x14ac:dyDescent="0.25">
      <c r="A49" s="265"/>
      <c r="B49" s="111" t="s">
        <v>96</v>
      </c>
      <c r="C49" s="112" t="s">
        <v>2</v>
      </c>
      <c r="D49" s="110"/>
      <c r="E49" s="110">
        <f>-(E47+E48)</f>
        <v>0</v>
      </c>
      <c r="F49" s="110">
        <v>0</v>
      </c>
      <c r="G49" s="110">
        <v>0</v>
      </c>
      <c r="H49" s="110">
        <v>0</v>
      </c>
      <c r="I49" s="110">
        <v>0</v>
      </c>
      <c r="J49" s="110">
        <v>0</v>
      </c>
      <c r="K49" s="110">
        <v>0</v>
      </c>
      <c r="L49" s="110">
        <v>0</v>
      </c>
      <c r="M49" s="110">
        <v>0</v>
      </c>
      <c r="N49" s="113">
        <v>0</v>
      </c>
      <c r="O49" s="104"/>
    </row>
    <row r="50" spans="1:15" s="58" customFormat="1" ht="15.75" thickBot="1" x14ac:dyDescent="0.25">
      <c r="A50" s="133"/>
      <c r="B50" s="134"/>
      <c r="C50" s="133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06"/>
    </row>
    <row r="51" spans="1:15" s="43" customFormat="1" ht="15.75" thickBot="1" x14ac:dyDescent="0.25">
      <c r="A51" s="263" t="s">
        <v>3</v>
      </c>
      <c r="B51" s="252" t="s">
        <v>95</v>
      </c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4"/>
      <c r="O51" s="104"/>
    </row>
    <row r="52" spans="1:15" s="43" customFormat="1" x14ac:dyDescent="0.2">
      <c r="A52" s="264"/>
      <c r="B52" s="77" t="s">
        <v>97</v>
      </c>
      <c r="C52" s="71">
        <f>C48+1</f>
        <v>36</v>
      </c>
      <c r="D52" s="247" t="s">
        <v>87</v>
      </c>
      <c r="E52" s="79">
        <v>0</v>
      </c>
      <c r="F52" s="79">
        <v>0</v>
      </c>
      <c r="G52" s="79">
        <v>0</v>
      </c>
      <c r="H52" s="79">
        <v>0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  <c r="N52" s="80">
        <v>0</v>
      </c>
      <c r="O52" s="104"/>
    </row>
    <row r="53" spans="1:15" s="43" customFormat="1" ht="15.75" thickBot="1" x14ac:dyDescent="0.25">
      <c r="A53" s="264"/>
      <c r="B53" s="42" t="s">
        <v>110</v>
      </c>
      <c r="C53" s="46">
        <f t="shared" ref="C53" si="27">C52+1</f>
        <v>37</v>
      </c>
      <c r="D53" s="248"/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73">
        <v>0</v>
      </c>
      <c r="O53" s="104"/>
    </row>
    <row r="54" spans="1:15" s="43" customFormat="1" ht="15.75" thickBot="1" x14ac:dyDescent="0.25">
      <c r="A54" s="265"/>
      <c r="B54" s="91" t="s">
        <v>111</v>
      </c>
      <c r="C54" s="92" t="s">
        <v>3</v>
      </c>
      <c r="D54" s="93"/>
      <c r="E54" s="93">
        <f>E52+E53</f>
        <v>0</v>
      </c>
      <c r="F54" s="93">
        <f t="shared" ref="F54:N54" si="28">F52+F53</f>
        <v>0</v>
      </c>
      <c r="G54" s="93">
        <f t="shared" si="28"/>
        <v>0</v>
      </c>
      <c r="H54" s="93">
        <f t="shared" si="28"/>
        <v>0</v>
      </c>
      <c r="I54" s="93">
        <f t="shared" si="28"/>
        <v>0</v>
      </c>
      <c r="J54" s="93">
        <f t="shared" si="28"/>
        <v>0</v>
      </c>
      <c r="K54" s="93">
        <f t="shared" si="28"/>
        <v>0</v>
      </c>
      <c r="L54" s="93">
        <f t="shared" si="28"/>
        <v>0</v>
      </c>
      <c r="M54" s="93">
        <f t="shared" si="28"/>
        <v>0</v>
      </c>
      <c r="N54" s="93">
        <f t="shared" si="28"/>
        <v>0</v>
      </c>
      <c r="O54" s="104"/>
    </row>
    <row r="55" spans="1:15" s="58" customFormat="1" ht="15.75" thickBot="1" x14ac:dyDescent="0.25">
      <c r="A55" s="133"/>
      <c r="B55" s="134"/>
      <c r="C55" s="133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06"/>
    </row>
    <row r="56" spans="1:15" s="43" customFormat="1" ht="15.75" thickBot="1" x14ac:dyDescent="0.3">
      <c r="A56" s="263" t="s">
        <v>4</v>
      </c>
      <c r="B56" s="267" t="s">
        <v>103</v>
      </c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9"/>
      <c r="O56" s="104"/>
    </row>
    <row r="57" spans="1:15" s="43" customFormat="1" x14ac:dyDescent="0.25">
      <c r="A57" s="264"/>
      <c r="B57" s="149" t="s">
        <v>104</v>
      </c>
      <c r="C57" s="150" t="s">
        <v>4</v>
      </c>
      <c r="D57" s="151"/>
      <c r="E57" s="152">
        <f>E44+E49+E54</f>
        <v>16195533</v>
      </c>
      <c r="F57" s="152">
        <f>F44+F49+F54</f>
        <v>16195533</v>
      </c>
      <c r="G57" s="152">
        <f t="shared" ref="G57:N57" si="29">G44+G49+G54</f>
        <v>16195533</v>
      </c>
      <c r="H57" s="152">
        <f t="shared" si="29"/>
        <v>16195533</v>
      </c>
      <c r="I57" s="152">
        <f t="shared" si="29"/>
        <v>16195533</v>
      </c>
      <c r="J57" s="152">
        <f t="shared" si="29"/>
        <v>16195533</v>
      </c>
      <c r="K57" s="152">
        <f t="shared" si="29"/>
        <v>16195533</v>
      </c>
      <c r="L57" s="152">
        <f t="shared" si="29"/>
        <v>16195533</v>
      </c>
      <c r="M57" s="152">
        <f t="shared" si="29"/>
        <v>16195533</v>
      </c>
      <c r="N57" s="153">
        <f t="shared" si="29"/>
        <v>16195533</v>
      </c>
      <c r="O57" s="104"/>
    </row>
    <row r="58" spans="1:15" s="43" customFormat="1" ht="15.75" thickBot="1" x14ac:dyDescent="0.3">
      <c r="A58" s="265"/>
      <c r="B58" s="140" t="s">
        <v>5</v>
      </c>
      <c r="C58" s="154">
        <v>4.7500000000000001E-2</v>
      </c>
      <c r="D58" s="141"/>
      <c r="E58" s="141">
        <f>1*(1+$C$58)</f>
        <v>1.0475000000000001</v>
      </c>
      <c r="F58" s="141">
        <f t="shared" ref="F58:N58" si="30">E58*(1+$C$58)</f>
        <v>1.0972562500000003</v>
      </c>
      <c r="G58" s="141">
        <f t="shared" si="30"/>
        <v>1.1493759218750004</v>
      </c>
      <c r="H58" s="141">
        <f t="shared" si="30"/>
        <v>1.203971278164063</v>
      </c>
      <c r="I58" s="141">
        <f t="shared" si="30"/>
        <v>1.2611599138768561</v>
      </c>
      <c r="J58" s="141">
        <f t="shared" si="30"/>
        <v>1.3210650097860068</v>
      </c>
      <c r="K58" s="141">
        <f t="shared" si="30"/>
        <v>1.3838155977508422</v>
      </c>
      <c r="L58" s="141">
        <f t="shared" si="30"/>
        <v>1.4495468386440074</v>
      </c>
      <c r="M58" s="141">
        <f t="shared" si="30"/>
        <v>1.5184003134795978</v>
      </c>
      <c r="N58" s="142">
        <f t="shared" si="30"/>
        <v>1.5905243283698789</v>
      </c>
      <c r="O58" s="104"/>
    </row>
    <row r="59" spans="1:15" s="58" customFormat="1" ht="15.75" thickBot="1" x14ac:dyDescent="0.3">
      <c r="A59" s="133"/>
      <c r="B59" s="137"/>
      <c r="C59" s="138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06"/>
    </row>
    <row r="60" spans="1:15" s="43" customFormat="1" ht="15.75" thickBot="1" x14ac:dyDescent="0.25">
      <c r="A60" s="263" t="s">
        <v>6</v>
      </c>
      <c r="B60" s="252" t="s">
        <v>102</v>
      </c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4"/>
      <c r="O60" s="104"/>
    </row>
    <row r="61" spans="1:15" s="43" customFormat="1" ht="15.75" thickBot="1" x14ac:dyDescent="0.25">
      <c r="A61" s="265"/>
      <c r="B61" s="128" t="s">
        <v>105</v>
      </c>
      <c r="C61" s="92" t="s">
        <v>6</v>
      </c>
      <c r="D61" s="93"/>
      <c r="E61" s="93">
        <f>E57/E58</f>
        <v>15461129.35560859</v>
      </c>
      <c r="F61" s="93">
        <f t="shared" ref="F61:N61" si="31">F57/F58</f>
        <v>14760028.024447339</v>
      </c>
      <c r="G61" s="93">
        <f t="shared" si="31"/>
        <v>14090718.877754021</v>
      </c>
      <c r="H61" s="93">
        <f t="shared" si="31"/>
        <v>13451760.26515897</v>
      </c>
      <c r="I61" s="93">
        <f t="shared" si="31"/>
        <v>12841775.909459636</v>
      </c>
      <c r="J61" s="93">
        <f t="shared" si="31"/>
        <v>12259451.942204902</v>
      </c>
      <c r="K61" s="93">
        <f t="shared" si="31"/>
        <v>11703534.073703963</v>
      </c>
      <c r="L61" s="93">
        <f t="shared" si="31"/>
        <v>11172824.891364165</v>
      </c>
      <c r="M61" s="93">
        <f t="shared" si="31"/>
        <v>10666181.280538581</v>
      </c>
      <c r="N61" s="94">
        <f t="shared" si="31"/>
        <v>10182511.962328</v>
      </c>
      <c r="O61" s="104"/>
    </row>
    <row r="62" spans="1:15" s="43" customFormat="1" ht="15.75" thickBot="1" x14ac:dyDescent="0.25">
      <c r="A62" s="108"/>
      <c r="O62" s="104"/>
    </row>
    <row r="63" spans="1:15" s="43" customFormat="1" ht="17.45" customHeight="1" x14ac:dyDescent="0.2">
      <c r="A63" s="108"/>
      <c r="B63" s="114" t="s">
        <v>38</v>
      </c>
      <c r="C63" s="115"/>
      <c r="D63" s="115"/>
      <c r="E63" s="118">
        <f>E19+E20*3.6+E21*3.6</f>
        <v>0</v>
      </c>
      <c r="F63" s="118">
        <f t="shared" ref="F63:N63" si="32">F19+F20*3.6+F21*3.6</f>
        <v>0</v>
      </c>
      <c r="G63" s="118">
        <f t="shared" si="32"/>
        <v>0</v>
      </c>
      <c r="H63" s="118">
        <f t="shared" si="32"/>
        <v>0</v>
      </c>
      <c r="I63" s="118">
        <f t="shared" si="32"/>
        <v>0</v>
      </c>
      <c r="J63" s="118">
        <f t="shared" si="32"/>
        <v>0</v>
      </c>
      <c r="K63" s="118">
        <f t="shared" si="32"/>
        <v>0</v>
      </c>
      <c r="L63" s="118">
        <f t="shared" si="32"/>
        <v>0</v>
      </c>
      <c r="M63" s="118">
        <f t="shared" si="32"/>
        <v>0</v>
      </c>
      <c r="N63" s="119">
        <f t="shared" si="32"/>
        <v>0</v>
      </c>
      <c r="O63" s="104"/>
    </row>
    <row r="64" spans="1:15" s="43" customFormat="1" ht="18" customHeight="1" x14ac:dyDescent="0.2">
      <c r="A64" s="108"/>
      <c r="B64" s="122" t="s">
        <v>101</v>
      </c>
      <c r="C64" s="120"/>
      <c r="D64" s="120"/>
      <c r="E64" s="121">
        <f>E19/3.6+E20+E21</f>
        <v>0</v>
      </c>
      <c r="F64" s="121">
        <f t="shared" ref="F64:N64" si="33">F19/3.6+F20+F21</f>
        <v>0</v>
      </c>
      <c r="G64" s="121">
        <f t="shared" si="33"/>
        <v>0</v>
      </c>
      <c r="H64" s="121">
        <f t="shared" si="33"/>
        <v>0</v>
      </c>
      <c r="I64" s="121">
        <f t="shared" si="33"/>
        <v>0</v>
      </c>
      <c r="J64" s="121">
        <f t="shared" si="33"/>
        <v>0</v>
      </c>
      <c r="K64" s="121">
        <f t="shared" si="33"/>
        <v>0</v>
      </c>
      <c r="L64" s="121">
        <f t="shared" si="33"/>
        <v>0</v>
      </c>
      <c r="M64" s="121">
        <f t="shared" si="33"/>
        <v>0</v>
      </c>
      <c r="N64" s="123">
        <f t="shared" si="33"/>
        <v>0</v>
      </c>
      <c r="O64" s="104"/>
    </row>
    <row r="65" spans="1:15" s="43" customFormat="1" ht="15.75" thickBot="1" x14ac:dyDescent="0.25">
      <c r="A65" s="108"/>
      <c r="B65" s="116" t="s">
        <v>39</v>
      </c>
      <c r="C65" s="117"/>
      <c r="D65" s="117"/>
      <c r="E65" s="124">
        <f>E64/(E5/3.6+E6+E7)</f>
        <v>0</v>
      </c>
      <c r="F65" s="124">
        <f t="shared" ref="F65:N65" si="34">F64/(F5/3.6+F6+F7)</f>
        <v>0</v>
      </c>
      <c r="G65" s="124">
        <f t="shared" si="34"/>
        <v>0</v>
      </c>
      <c r="H65" s="124">
        <f t="shared" si="34"/>
        <v>0</v>
      </c>
      <c r="I65" s="124">
        <f t="shared" si="34"/>
        <v>0</v>
      </c>
      <c r="J65" s="124">
        <f t="shared" si="34"/>
        <v>0</v>
      </c>
      <c r="K65" s="124">
        <f t="shared" si="34"/>
        <v>0</v>
      </c>
      <c r="L65" s="124">
        <f t="shared" si="34"/>
        <v>0</v>
      </c>
      <c r="M65" s="124">
        <f t="shared" si="34"/>
        <v>0</v>
      </c>
      <c r="N65" s="125">
        <f t="shared" si="34"/>
        <v>0</v>
      </c>
      <c r="O65" s="104"/>
    </row>
    <row r="66" spans="1:15" s="43" customFormat="1" x14ac:dyDescent="0.2">
      <c r="A66" s="108"/>
      <c r="O66" s="104"/>
    </row>
    <row r="67" spans="1:15" s="43" customFormat="1" x14ac:dyDescent="0.2">
      <c r="A67" s="108"/>
      <c r="B67" s="56" t="s">
        <v>14</v>
      </c>
      <c r="O67" s="104"/>
    </row>
    <row r="68" spans="1:15" s="43" customFormat="1" x14ac:dyDescent="0.2">
      <c r="A68" s="108"/>
      <c r="B68" s="57" t="s">
        <v>40</v>
      </c>
      <c r="O68" s="104"/>
    </row>
    <row r="69" spans="1:15" s="43" customFormat="1" x14ac:dyDescent="0.2">
      <c r="A69" s="108"/>
      <c r="O69" s="104"/>
    </row>
    <row r="70" spans="1:15" s="43" customFormat="1" x14ac:dyDescent="0.2">
      <c r="A70" s="108"/>
      <c r="O70" s="104"/>
    </row>
    <row r="71" spans="1:15" s="43" customFormat="1" x14ac:dyDescent="0.2">
      <c r="A71" s="108"/>
      <c r="O71" s="104"/>
    </row>
    <row r="72" spans="1:15" s="43" customFormat="1" x14ac:dyDescent="0.2">
      <c r="A72" s="108"/>
      <c r="O72" s="104"/>
    </row>
    <row r="73" spans="1:15" s="43" customFormat="1" x14ac:dyDescent="0.2">
      <c r="A73" s="108"/>
      <c r="O73" s="104"/>
    </row>
    <row r="74" spans="1:15" s="43" customFormat="1" x14ac:dyDescent="0.2">
      <c r="A74" s="108"/>
      <c r="O74" s="104"/>
    </row>
    <row r="75" spans="1:15" s="43" customFormat="1" x14ac:dyDescent="0.2">
      <c r="A75" s="108"/>
      <c r="O75" s="104"/>
    </row>
    <row r="76" spans="1:15" s="43" customFormat="1" x14ac:dyDescent="0.2">
      <c r="A76" s="108"/>
      <c r="O76" s="104"/>
    </row>
    <row r="77" spans="1:15" s="43" customFormat="1" x14ac:dyDescent="0.2">
      <c r="A77" s="108"/>
      <c r="O77" s="104"/>
    </row>
    <row r="78" spans="1:15" s="43" customFormat="1" x14ac:dyDescent="0.2">
      <c r="A78" s="108"/>
      <c r="O78" s="104"/>
    </row>
    <row r="79" spans="1:15" s="43" customFormat="1" x14ac:dyDescent="0.2">
      <c r="A79" s="108"/>
      <c r="O79" s="104"/>
    </row>
    <row r="80" spans="1:15" s="43" customFormat="1" x14ac:dyDescent="0.2">
      <c r="A80" s="108"/>
      <c r="O80" s="104"/>
    </row>
    <row r="81" spans="1:15" s="43" customFormat="1" x14ac:dyDescent="0.2">
      <c r="A81" s="108"/>
      <c r="O81" s="104"/>
    </row>
    <row r="82" spans="1:15" s="43" customFormat="1" x14ac:dyDescent="0.2">
      <c r="A82" s="108"/>
      <c r="O82" s="104"/>
    </row>
    <row r="83" spans="1:15" s="43" customFormat="1" x14ac:dyDescent="0.2">
      <c r="A83" s="108"/>
      <c r="O83" s="104"/>
    </row>
    <row r="84" spans="1:15" s="43" customFormat="1" x14ac:dyDescent="0.2">
      <c r="A84" s="108"/>
      <c r="O84" s="104"/>
    </row>
    <row r="85" spans="1:15" s="43" customFormat="1" x14ac:dyDescent="0.2">
      <c r="A85" s="108"/>
      <c r="O85" s="104"/>
    </row>
    <row r="86" spans="1:15" s="43" customFormat="1" x14ac:dyDescent="0.2">
      <c r="A86" s="108"/>
      <c r="O86" s="104"/>
    </row>
    <row r="87" spans="1:15" s="43" customFormat="1" x14ac:dyDescent="0.2">
      <c r="A87" s="108"/>
      <c r="O87" s="104"/>
    </row>
    <row r="88" spans="1:15" s="43" customFormat="1" x14ac:dyDescent="0.2">
      <c r="A88" s="108"/>
      <c r="O88" s="104"/>
    </row>
    <row r="89" spans="1:15" s="43" customFormat="1" x14ac:dyDescent="0.2">
      <c r="A89" s="108"/>
      <c r="O89" s="104"/>
    </row>
    <row r="90" spans="1:15" s="43" customFormat="1" x14ac:dyDescent="0.2">
      <c r="A90" s="108"/>
      <c r="O90" s="104"/>
    </row>
    <row r="91" spans="1:15" s="43" customFormat="1" x14ac:dyDescent="0.2">
      <c r="A91" s="108"/>
      <c r="O91" s="104"/>
    </row>
    <row r="92" spans="1:15" s="43" customFormat="1" x14ac:dyDescent="0.2">
      <c r="A92" s="108"/>
      <c r="O92" s="104"/>
    </row>
    <row r="93" spans="1:15" s="43" customFormat="1" x14ac:dyDescent="0.2">
      <c r="A93" s="108"/>
      <c r="O93" s="104"/>
    </row>
    <row r="94" spans="1:15" s="43" customFormat="1" x14ac:dyDescent="0.2">
      <c r="A94" s="108"/>
      <c r="O94" s="104"/>
    </row>
    <row r="95" spans="1:15" s="43" customFormat="1" x14ac:dyDescent="0.2">
      <c r="A95" s="108"/>
      <c r="O95" s="104"/>
    </row>
    <row r="96" spans="1:15" s="43" customFormat="1" x14ac:dyDescent="0.2">
      <c r="A96" s="108"/>
      <c r="O96" s="104"/>
    </row>
    <row r="97" spans="1:15" s="43" customFormat="1" x14ac:dyDescent="0.2">
      <c r="A97" s="108"/>
      <c r="O97" s="104"/>
    </row>
    <row r="98" spans="1:15" s="43" customFormat="1" x14ac:dyDescent="0.2">
      <c r="A98" s="108"/>
      <c r="O98" s="104"/>
    </row>
    <row r="99" spans="1:15" s="43" customFormat="1" x14ac:dyDescent="0.2">
      <c r="A99" s="108"/>
      <c r="O99" s="104"/>
    </row>
    <row r="100" spans="1:15" s="43" customFormat="1" x14ac:dyDescent="0.2">
      <c r="A100" s="108"/>
      <c r="O100" s="104"/>
    </row>
    <row r="101" spans="1:15" s="43" customFormat="1" x14ac:dyDescent="0.2">
      <c r="A101" s="108"/>
      <c r="O101" s="104"/>
    </row>
    <row r="102" spans="1:15" s="43" customFormat="1" x14ac:dyDescent="0.2">
      <c r="A102" s="108"/>
      <c r="O102" s="104"/>
    </row>
    <row r="103" spans="1:15" s="43" customFormat="1" x14ac:dyDescent="0.2">
      <c r="A103" s="108"/>
      <c r="O103" s="104"/>
    </row>
    <row r="104" spans="1:15" s="43" customFormat="1" x14ac:dyDescent="0.2">
      <c r="A104" s="108"/>
      <c r="O104" s="104"/>
    </row>
    <row r="105" spans="1:15" s="43" customFormat="1" x14ac:dyDescent="0.2">
      <c r="A105" s="108"/>
      <c r="O105" s="104"/>
    </row>
    <row r="106" spans="1:15" s="43" customFormat="1" x14ac:dyDescent="0.2">
      <c r="A106" s="108"/>
      <c r="O106" s="104"/>
    </row>
    <row r="107" spans="1:15" s="43" customFormat="1" x14ac:dyDescent="0.2">
      <c r="A107" s="108"/>
      <c r="O107" s="104"/>
    </row>
    <row r="108" spans="1:15" s="43" customFormat="1" x14ac:dyDescent="0.2">
      <c r="A108" s="108"/>
      <c r="O108" s="104"/>
    </row>
    <row r="109" spans="1:15" s="43" customFormat="1" x14ac:dyDescent="0.2">
      <c r="A109" s="108"/>
      <c r="O109" s="104"/>
    </row>
    <row r="110" spans="1:15" s="43" customFormat="1" x14ac:dyDescent="0.2">
      <c r="A110" s="108"/>
      <c r="O110" s="104"/>
    </row>
    <row r="111" spans="1:15" s="43" customFormat="1" x14ac:dyDescent="0.2">
      <c r="A111" s="108"/>
      <c r="O111" s="104"/>
    </row>
    <row r="112" spans="1:15" s="43" customFormat="1" x14ac:dyDescent="0.2">
      <c r="A112" s="108"/>
      <c r="O112" s="104"/>
    </row>
    <row r="113" spans="1:15" s="43" customFormat="1" x14ac:dyDescent="0.2">
      <c r="A113" s="108"/>
      <c r="O113" s="104"/>
    </row>
    <row r="114" spans="1:15" s="43" customFormat="1" x14ac:dyDescent="0.2">
      <c r="A114" s="108"/>
      <c r="O114" s="104"/>
    </row>
    <row r="115" spans="1:15" s="43" customFormat="1" x14ac:dyDescent="0.2">
      <c r="A115" s="108"/>
      <c r="O115" s="104"/>
    </row>
    <row r="116" spans="1:15" s="43" customFormat="1" x14ac:dyDescent="0.2">
      <c r="A116" s="108"/>
      <c r="O116" s="104"/>
    </row>
    <row r="117" spans="1:15" s="43" customFormat="1" x14ac:dyDescent="0.2">
      <c r="A117" s="108"/>
      <c r="O117" s="104"/>
    </row>
    <row r="118" spans="1:15" s="43" customFormat="1" x14ac:dyDescent="0.2">
      <c r="A118" s="108"/>
      <c r="O118" s="104"/>
    </row>
    <row r="119" spans="1:15" s="43" customFormat="1" x14ac:dyDescent="0.2">
      <c r="A119" s="108"/>
      <c r="O119" s="104"/>
    </row>
    <row r="120" spans="1:15" s="43" customFormat="1" x14ac:dyDescent="0.2">
      <c r="A120" s="108"/>
      <c r="O120" s="104"/>
    </row>
    <row r="121" spans="1:15" s="43" customFormat="1" x14ac:dyDescent="0.2">
      <c r="A121" s="108"/>
      <c r="O121" s="104"/>
    </row>
    <row r="122" spans="1:15" s="43" customFormat="1" x14ac:dyDescent="0.2">
      <c r="A122" s="108"/>
      <c r="O122" s="104"/>
    </row>
    <row r="123" spans="1:15" s="43" customFormat="1" x14ac:dyDescent="0.2">
      <c r="A123" s="108"/>
      <c r="O123" s="104"/>
    </row>
    <row r="124" spans="1:15" s="43" customFormat="1" x14ac:dyDescent="0.2">
      <c r="A124" s="108"/>
      <c r="O124" s="104"/>
    </row>
    <row r="125" spans="1:15" s="43" customFormat="1" x14ac:dyDescent="0.2">
      <c r="A125" s="108"/>
      <c r="O125" s="104"/>
    </row>
    <row r="126" spans="1:15" s="43" customFormat="1" x14ac:dyDescent="0.2">
      <c r="A126" s="108"/>
      <c r="O126" s="104"/>
    </row>
    <row r="127" spans="1:15" s="43" customFormat="1" x14ac:dyDescent="0.2">
      <c r="A127" s="108"/>
      <c r="O127" s="104"/>
    </row>
    <row r="128" spans="1:15" s="43" customFormat="1" x14ac:dyDescent="0.2">
      <c r="A128" s="108"/>
      <c r="O128" s="104"/>
    </row>
    <row r="129" spans="1:15" s="43" customFormat="1" x14ac:dyDescent="0.2">
      <c r="A129" s="108"/>
      <c r="O129" s="104"/>
    </row>
    <row r="130" spans="1:15" s="43" customFormat="1" x14ac:dyDescent="0.2">
      <c r="A130" s="108"/>
      <c r="O130" s="104"/>
    </row>
    <row r="131" spans="1:15" s="43" customFormat="1" x14ac:dyDescent="0.2">
      <c r="A131" s="108"/>
      <c r="O131" s="104"/>
    </row>
    <row r="132" spans="1:15" s="43" customFormat="1" x14ac:dyDescent="0.2">
      <c r="A132" s="108"/>
      <c r="O132" s="104"/>
    </row>
    <row r="133" spans="1:15" s="43" customFormat="1" x14ac:dyDescent="0.2">
      <c r="A133" s="108"/>
      <c r="O133" s="104"/>
    </row>
    <row r="134" spans="1:15" s="43" customFormat="1" x14ac:dyDescent="0.2">
      <c r="A134" s="108"/>
      <c r="O134" s="104"/>
    </row>
    <row r="135" spans="1:15" s="43" customFormat="1" x14ac:dyDescent="0.2">
      <c r="A135" s="108"/>
      <c r="O135" s="104"/>
    </row>
    <row r="136" spans="1:15" s="43" customFormat="1" x14ac:dyDescent="0.2">
      <c r="A136" s="108"/>
      <c r="O136" s="104"/>
    </row>
    <row r="137" spans="1:15" s="43" customFormat="1" x14ac:dyDescent="0.2">
      <c r="A137" s="108"/>
      <c r="O137" s="104"/>
    </row>
    <row r="138" spans="1:15" s="43" customFormat="1" x14ac:dyDescent="0.2">
      <c r="A138" s="108"/>
      <c r="O138" s="104"/>
    </row>
    <row r="139" spans="1:15" s="43" customFormat="1" x14ac:dyDescent="0.2">
      <c r="A139" s="108"/>
      <c r="O139" s="104"/>
    </row>
    <row r="140" spans="1:15" s="43" customFormat="1" x14ac:dyDescent="0.2">
      <c r="A140" s="108"/>
      <c r="O140" s="104"/>
    </row>
    <row r="141" spans="1:15" s="43" customFormat="1" x14ac:dyDescent="0.2">
      <c r="A141" s="108"/>
      <c r="O141" s="104"/>
    </row>
    <row r="142" spans="1:15" s="43" customFormat="1" x14ac:dyDescent="0.2">
      <c r="A142" s="108"/>
      <c r="O142" s="104"/>
    </row>
    <row r="143" spans="1:15" s="43" customFormat="1" x14ac:dyDescent="0.2">
      <c r="A143" s="108"/>
      <c r="O143" s="104"/>
    </row>
    <row r="144" spans="1:15" s="43" customFormat="1" x14ac:dyDescent="0.2">
      <c r="A144" s="108"/>
      <c r="O144" s="104"/>
    </row>
    <row r="145" spans="1:15" s="43" customFormat="1" x14ac:dyDescent="0.2">
      <c r="A145" s="108"/>
      <c r="O145" s="104"/>
    </row>
    <row r="146" spans="1:15" s="43" customFormat="1" x14ac:dyDescent="0.2">
      <c r="A146" s="108"/>
      <c r="O146" s="104"/>
    </row>
    <row r="147" spans="1:15" s="43" customFormat="1" x14ac:dyDescent="0.2">
      <c r="A147" s="108"/>
      <c r="O147" s="104"/>
    </row>
    <row r="148" spans="1:15" s="43" customFormat="1" x14ac:dyDescent="0.2">
      <c r="A148" s="108"/>
      <c r="O148" s="104"/>
    </row>
    <row r="149" spans="1:15" s="43" customFormat="1" x14ac:dyDescent="0.2">
      <c r="A149" s="108"/>
      <c r="O149" s="104"/>
    </row>
    <row r="150" spans="1:15" s="43" customFormat="1" x14ac:dyDescent="0.2">
      <c r="A150" s="108"/>
      <c r="O150" s="104"/>
    </row>
    <row r="151" spans="1:15" s="43" customFormat="1" x14ac:dyDescent="0.2">
      <c r="A151" s="108"/>
      <c r="O151" s="104"/>
    </row>
    <row r="152" spans="1:15" s="43" customFormat="1" x14ac:dyDescent="0.2">
      <c r="A152" s="108"/>
      <c r="O152" s="104"/>
    </row>
    <row r="153" spans="1:15" s="43" customFormat="1" x14ac:dyDescent="0.2">
      <c r="A153" s="108"/>
      <c r="O153" s="104"/>
    </row>
    <row r="154" spans="1:15" s="43" customFormat="1" x14ac:dyDescent="0.2">
      <c r="A154" s="108"/>
      <c r="O154" s="104"/>
    </row>
    <row r="155" spans="1:15" s="43" customFormat="1" x14ac:dyDescent="0.2">
      <c r="A155" s="108"/>
      <c r="O155" s="104"/>
    </row>
    <row r="156" spans="1:15" s="43" customFormat="1" x14ac:dyDescent="0.2">
      <c r="A156" s="108"/>
      <c r="O156" s="104"/>
    </row>
    <row r="157" spans="1:15" s="43" customFormat="1" x14ac:dyDescent="0.2">
      <c r="A157" s="108"/>
      <c r="O157" s="104"/>
    </row>
    <row r="158" spans="1:15" s="43" customFormat="1" x14ac:dyDescent="0.2">
      <c r="A158" s="108"/>
      <c r="O158" s="104"/>
    </row>
    <row r="159" spans="1:15" s="43" customFormat="1" x14ac:dyDescent="0.2">
      <c r="A159" s="108"/>
      <c r="O159" s="104"/>
    </row>
    <row r="160" spans="1:15" s="43" customFormat="1" x14ac:dyDescent="0.2">
      <c r="A160" s="108"/>
      <c r="O160" s="104"/>
    </row>
    <row r="161" spans="1:15" s="43" customFormat="1" x14ac:dyDescent="0.2">
      <c r="A161" s="108"/>
      <c r="O161" s="104"/>
    </row>
    <row r="162" spans="1:15" s="43" customFormat="1" x14ac:dyDescent="0.2">
      <c r="A162" s="108"/>
      <c r="O162" s="104"/>
    </row>
    <row r="163" spans="1:15" s="43" customFormat="1" x14ac:dyDescent="0.2">
      <c r="A163" s="108"/>
      <c r="O163" s="104"/>
    </row>
    <row r="164" spans="1:15" s="43" customFormat="1" x14ac:dyDescent="0.2">
      <c r="A164" s="108"/>
      <c r="O164" s="104"/>
    </row>
    <row r="165" spans="1:15" s="43" customFormat="1" x14ac:dyDescent="0.2">
      <c r="A165" s="108"/>
      <c r="O165" s="104"/>
    </row>
    <row r="166" spans="1:15" s="43" customFormat="1" x14ac:dyDescent="0.2">
      <c r="A166" s="108"/>
      <c r="O166" s="104"/>
    </row>
    <row r="167" spans="1:15" s="43" customFormat="1" x14ac:dyDescent="0.2">
      <c r="A167" s="108"/>
      <c r="O167" s="104"/>
    </row>
    <row r="168" spans="1:15" s="43" customFormat="1" x14ac:dyDescent="0.2">
      <c r="A168" s="108"/>
      <c r="O168" s="104"/>
    </row>
    <row r="169" spans="1:15" s="43" customFormat="1" x14ac:dyDescent="0.2">
      <c r="A169" s="108"/>
      <c r="O169" s="104"/>
    </row>
    <row r="170" spans="1:15" s="43" customFormat="1" x14ac:dyDescent="0.2">
      <c r="A170" s="108"/>
      <c r="O170" s="104"/>
    </row>
    <row r="171" spans="1:15" s="43" customFormat="1" x14ac:dyDescent="0.2">
      <c r="A171" s="108"/>
      <c r="O171" s="104"/>
    </row>
    <row r="172" spans="1:15" s="43" customFormat="1" x14ac:dyDescent="0.2">
      <c r="A172" s="108"/>
      <c r="O172" s="104"/>
    </row>
    <row r="173" spans="1:15" s="43" customFormat="1" x14ac:dyDescent="0.2">
      <c r="A173" s="108"/>
      <c r="O173" s="104"/>
    </row>
    <row r="174" spans="1:15" s="43" customFormat="1" x14ac:dyDescent="0.2">
      <c r="A174" s="108"/>
      <c r="O174" s="104"/>
    </row>
    <row r="175" spans="1:15" s="43" customFormat="1" x14ac:dyDescent="0.2">
      <c r="A175" s="108"/>
      <c r="O175" s="104"/>
    </row>
    <row r="176" spans="1:15" s="43" customFormat="1" x14ac:dyDescent="0.2">
      <c r="A176" s="108"/>
      <c r="O176" s="104"/>
    </row>
    <row r="177" spans="1:15" s="43" customFormat="1" x14ac:dyDescent="0.2">
      <c r="A177" s="108"/>
      <c r="O177" s="104"/>
    </row>
    <row r="178" spans="1:15" s="43" customFormat="1" x14ac:dyDescent="0.2">
      <c r="A178" s="108"/>
      <c r="O178" s="104"/>
    </row>
    <row r="179" spans="1:15" s="43" customFormat="1" x14ac:dyDescent="0.2">
      <c r="A179" s="108"/>
      <c r="O179" s="104"/>
    </row>
    <row r="180" spans="1:15" s="43" customFormat="1" x14ac:dyDescent="0.2">
      <c r="A180" s="108"/>
      <c r="O180" s="104"/>
    </row>
    <row r="181" spans="1:15" s="43" customFormat="1" x14ac:dyDescent="0.2">
      <c r="A181" s="108"/>
      <c r="O181" s="104"/>
    </row>
    <row r="182" spans="1:15" s="43" customFormat="1" x14ac:dyDescent="0.2">
      <c r="A182" s="108"/>
      <c r="O182" s="104"/>
    </row>
    <row r="183" spans="1:15" s="43" customFormat="1" x14ac:dyDescent="0.2">
      <c r="A183" s="108"/>
      <c r="O183" s="104"/>
    </row>
    <row r="184" spans="1:15" s="43" customFormat="1" x14ac:dyDescent="0.2">
      <c r="A184" s="108"/>
      <c r="O184" s="104"/>
    </row>
    <row r="185" spans="1:15" s="43" customFormat="1" x14ac:dyDescent="0.2">
      <c r="A185" s="108"/>
      <c r="O185" s="104"/>
    </row>
    <row r="186" spans="1:15" s="43" customFormat="1" x14ac:dyDescent="0.2">
      <c r="A186" s="108"/>
      <c r="O186" s="104"/>
    </row>
    <row r="187" spans="1:15" s="43" customFormat="1" x14ac:dyDescent="0.2">
      <c r="A187" s="108"/>
      <c r="O187" s="104"/>
    </row>
    <row r="188" spans="1:15" s="43" customFormat="1" x14ac:dyDescent="0.2">
      <c r="A188" s="108"/>
      <c r="O188" s="104"/>
    </row>
    <row r="189" spans="1:15" s="43" customFormat="1" x14ac:dyDescent="0.2">
      <c r="A189" s="108"/>
      <c r="O189" s="104"/>
    </row>
    <row r="190" spans="1:15" s="43" customFormat="1" x14ac:dyDescent="0.2">
      <c r="A190" s="108"/>
      <c r="O190" s="104"/>
    </row>
    <row r="191" spans="1:15" s="43" customFormat="1" x14ac:dyDescent="0.2">
      <c r="A191" s="108"/>
      <c r="O191" s="104"/>
    </row>
    <row r="192" spans="1:15" s="43" customFormat="1" x14ac:dyDescent="0.2">
      <c r="A192" s="108"/>
      <c r="O192" s="104"/>
    </row>
    <row r="193" spans="1:15" s="43" customFormat="1" x14ac:dyDescent="0.2">
      <c r="A193" s="108"/>
      <c r="O193" s="104"/>
    </row>
    <row r="194" spans="1:15" s="43" customFormat="1" x14ac:dyDescent="0.2">
      <c r="A194" s="108"/>
      <c r="O194" s="104"/>
    </row>
    <row r="195" spans="1:15" s="43" customFormat="1" x14ac:dyDescent="0.2">
      <c r="A195" s="108"/>
      <c r="O195" s="104"/>
    </row>
    <row r="196" spans="1:15" s="43" customFormat="1" x14ac:dyDescent="0.2">
      <c r="A196" s="108"/>
      <c r="O196" s="104"/>
    </row>
    <row r="197" spans="1:15" s="43" customFormat="1" x14ac:dyDescent="0.2">
      <c r="A197" s="108"/>
      <c r="O197" s="104"/>
    </row>
    <row r="198" spans="1:15" s="43" customFormat="1" x14ac:dyDescent="0.2">
      <c r="A198" s="108"/>
      <c r="O198" s="104"/>
    </row>
    <row r="199" spans="1:15" s="43" customFormat="1" x14ac:dyDescent="0.2">
      <c r="A199" s="108"/>
      <c r="O199" s="104"/>
    </row>
    <row r="200" spans="1:15" s="43" customFormat="1" x14ac:dyDescent="0.2">
      <c r="A200" s="108"/>
      <c r="O200" s="104"/>
    </row>
    <row r="201" spans="1:15" s="43" customFormat="1" x14ac:dyDescent="0.2">
      <c r="A201" s="108"/>
      <c r="O201" s="104"/>
    </row>
    <row r="202" spans="1:15" s="43" customFormat="1" x14ac:dyDescent="0.2">
      <c r="A202" s="108"/>
      <c r="O202" s="104"/>
    </row>
    <row r="203" spans="1:15" s="43" customFormat="1" x14ac:dyDescent="0.2">
      <c r="A203" s="108"/>
      <c r="O203" s="104"/>
    </row>
    <row r="204" spans="1:15" s="43" customFormat="1" x14ac:dyDescent="0.2">
      <c r="A204" s="108"/>
      <c r="O204" s="104"/>
    </row>
    <row r="205" spans="1:15" s="43" customFormat="1" x14ac:dyDescent="0.2">
      <c r="A205" s="108"/>
      <c r="O205" s="104"/>
    </row>
    <row r="206" spans="1:15" s="43" customFormat="1" x14ac:dyDescent="0.2">
      <c r="A206" s="108"/>
      <c r="O206" s="104"/>
    </row>
  </sheetData>
  <mergeCells count="19">
    <mergeCell ref="A56:A58"/>
    <mergeCell ref="B56:N56"/>
    <mergeCell ref="A60:A61"/>
    <mergeCell ref="A51:A54"/>
    <mergeCell ref="B60:N60"/>
    <mergeCell ref="A46:A49"/>
    <mergeCell ref="A32:A44"/>
    <mergeCell ref="A18:A30"/>
    <mergeCell ref="A4:A16"/>
    <mergeCell ref="B1:N1"/>
    <mergeCell ref="O4:P4"/>
    <mergeCell ref="D52:D53"/>
    <mergeCell ref="B46:N46"/>
    <mergeCell ref="B51:N51"/>
    <mergeCell ref="F47:N48"/>
    <mergeCell ref="B4:N4"/>
    <mergeCell ref="D19:D23"/>
    <mergeCell ref="B18:N18"/>
    <mergeCell ref="B32:N32"/>
  </mergeCells>
  <conditionalFormatting sqref="C2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C2" xr:uid="{00000000-0002-0000-0B00-000000000000}">
      <formula1>1</formula1>
      <formula2>20</formula2>
    </dataValidation>
  </dataValidations>
  <pageMargins left="0.7" right="0.7" top="0.78740157499999996" bottom="0.78740157499999996" header="0.3" footer="0.3"/>
  <pageSetup paperSize="9" orientation="portrait" verticalDpi="0" r:id="rId1"/>
  <ignoredErrors>
    <ignoredError sqref="E15:N16 E5:N8 E10:N13 E38 E34:E35" unlockedFormula="1"/>
    <ignoredError sqref="E42 E39:E40" evalError="1" unlockedFormula="1"/>
    <ignoredError sqref="E41:N41 F39:N40 F42:N42 H38:N3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Opatření</vt:lpstr>
      <vt:lpstr>Ref. spotřeby</vt:lpstr>
      <vt:lpstr>Úspory</vt:lpstr>
    </vt:vector>
  </TitlesOfParts>
  <Company>SEVEn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Stanislav Axman</cp:lastModifiedBy>
  <cp:lastPrinted>2018-01-11T19:20:40Z</cp:lastPrinted>
  <dcterms:created xsi:type="dcterms:W3CDTF">2001-09-11T07:59:13Z</dcterms:created>
  <dcterms:modified xsi:type="dcterms:W3CDTF">2024-06-06T14:36:32Z</dcterms:modified>
</cp:coreProperties>
</file>