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Desktop\Buňky\"/>
    </mc:Choice>
  </mc:AlternateContent>
  <xr:revisionPtr revIDLastSave="0" documentId="13_ncr:1_{027DB06A-02F2-4789-907D-BA291A69D4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KAPITULACE" sheetId="1" r:id="rId1"/>
    <sheet name="17. listopadu - Rekap" sheetId="2" r:id="rId2"/>
    <sheet name="17.list. 01 - PSV-01" sheetId="3" r:id="rId3"/>
    <sheet name="17.list. 02 - PSV-02+HSV" sheetId="4" r:id="rId4"/>
    <sheet name="Kajetánka - Rekap" sheetId="5" r:id="rId5"/>
    <sheet name="Kaje 01 - PSV-01" sheetId="6" r:id="rId6"/>
    <sheet name="Kaje 02 - PSV-02+HSV" sheetId="7" r:id="rId7"/>
  </sheets>
  <definedNames>
    <definedName name="_xlnm._FilterDatabase" localSheetId="2" hidden="1">'17.list. 01 - PSV-01'!$C$128:$K$242</definedName>
    <definedName name="_xlnm._FilterDatabase" localSheetId="3" hidden="1">'17.list. 02 - PSV-02+HSV'!$C$138:$K$313</definedName>
    <definedName name="_xlnm._FilterDatabase" localSheetId="5" hidden="1">'Kaje 01 - PSV-01'!$C$127:$K$237</definedName>
    <definedName name="_xlnm._FilterDatabase" localSheetId="6" hidden="1">'Kaje 02 - PSV-02+HSV'!$C$137:$K$315</definedName>
    <definedName name="_xlnm.Print_Titles" localSheetId="1">'17. listopadu - Rekap'!$92:$92</definedName>
    <definedName name="_xlnm.Print_Titles" localSheetId="2">'17.list. 01 - PSV-01'!$128:$128</definedName>
    <definedName name="_xlnm.Print_Titles" localSheetId="3">'17.list. 02 - PSV-02+HSV'!$138:$138</definedName>
    <definedName name="_xlnm.Print_Titles" localSheetId="5">'Kaje 01 - PSV-01'!$127:$127</definedName>
    <definedName name="_xlnm.Print_Titles" localSheetId="6">'Kaje 02 - PSV-02+HSV'!$137:$137</definedName>
    <definedName name="_xlnm.Print_Titles" localSheetId="4">'Kajetánka - Rekap'!$92:$92</definedName>
    <definedName name="_xlnm.Print_Area" localSheetId="1">'17. listopadu - Rekap'!$D$4:$AO$76,'17. listopadu - Rekap'!$C$82:$AQ$97</definedName>
    <definedName name="_xlnm.Print_Area" localSheetId="2">'17.list. 01 - PSV-01'!$C$4:$J$76,'17.list. 01 - PSV-01'!$C$82:$J$110,'17.list. 01 - PSV-01'!$C$116:$K$242</definedName>
    <definedName name="_xlnm.Print_Area" localSheetId="3">'17.list. 02 - PSV-02+HSV'!$C$4:$J$76,'17.list. 02 - PSV-02+HSV'!$C$82:$J$120,'17.list. 02 - PSV-02+HSV'!$C$126:$K$313</definedName>
    <definedName name="_xlnm.Print_Area" localSheetId="5">'Kaje 01 - PSV-01'!$C$4:$J$76,'Kaje 01 - PSV-01'!$C$82:$J$109,'Kaje 01 - PSV-01'!$C$115:$K$237</definedName>
    <definedName name="_xlnm.Print_Area" localSheetId="6">'Kaje 02 - PSV-02+HSV'!$C$4:$J$76,'Kaje 02 - PSV-02+HSV'!$C$82:$J$119,'Kaje 02 - PSV-02+HSV'!$C$125:$K$315</definedName>
    <definedName name="_xlnm.Print_Area" localSheetId="4">'Kajetánka - Rekap'!$D$4:$AO$76,'Kajetánka - Rekap'!$C$82:$AQ$97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15" i="7" l="1"/>
  <c r="BI315" i="7"/>
  <c r="BH315" i="7"/>
  <c r="BG315" i="7"/>
  <c r="BF315" i="7"/>
  <c r="T315" i="7"/>
  <c r="R315" i="7"/>
  <c r="P315" i="7"/>
  <c r="J315" i="7"/>
  <c r="BE315" i="7" s="1"/>
  <c r="BK314" i="7"/>
  <c r="T314" i="7"/>
  <c r="R314" i="7"/>
  <c r="P314" i="7"/>
  <c r="J314" i="7"/>
  <c r="J118" i="7" s="1"/>
  <c r="BK313" i="7"/>
  <c r="BK312" i="7" s="1"/>
  <c r="J312" i="7" s="1"/>
  <c r="J117" i="7" s="1"/>
  <c r="BI313" i="7"/>
  <c r="BH313" i="7"/>
  <c r="BG313" i="7"/>
  <c r="BF313" i="7"/>
  <c r="BE313" i="7"/>
  <c r="T313" i="7"/>
  <c r="R313" i="7"/>
  <c r="P313" i="7"/>
  <c r="P312" i="7" s="1"/>
  <c r="J313" i="7"/>
  <c r="T312" i="7"/>
  <c r="R312" i="7"/>
  <c r="BK311" i="7"/>
  <c r="BK310" i="7" s="1"/>
  <c r="BI311" i="7"/>
  <c r="BH311" i="7"/>
  <c r="BG311" i="7"/>
  <c r="BF311" i="7"/>
  <c r="T311" i="7"/>
  <c r="T310" i="7" s="1"/>
  <c r="T309" i="7" s="1"/>
  <c r="R311" i="7"/>
  <c r="R310" i="7" s="1"/>
  <c r="R309" i="7" s="1"/>
  <c r="P311" i="7"/>
  <c r="P310" i="7" s="1"/>
  <c r="P309" i="7" s="1"/>
  <c r="J311" i="7"/>
  <c r="BE311" i="7" s="1"/>
  <c r="BK308" i="7"/>
  <c r="BI308" i="7"/>
  <c r="BH308" i="7"/>
  <c r="BG308" i="7"/>
  <c r="BF308" i="7"/>
  <c r="T308" i="7"/>
  <c r="R308" i="7"/>
  <c r="P308" i="7"/>
  <c r="J308" i="7"/>
  <c r="BE308" i="7" s="1"/>
  <c r="BK307" i="7"/>
  <c r="BI307" i="7"/>
  <c r="BH307" i="7"/>
  <c r="BG307" i="7"/>
  <c r="BF307" i="7"/>
  <c r="T307" i="7"/>
  <c r="R307" i="7"/>
  <c r="P307" i="7"/>
  <c r="J307" i="7"/>
  <c r="BE307" i="7" s="1"/>
  <c r="BK306" i="7"/>
  <c r="BI306" i="7"/>
  <c r="BH306" i="7"/>
  <c r="BG306" i="7"/>
  <c r="BF306" i="7"/>
  <c r="T306" i="7"/>
  <c r="R306" i="7"/>
  <c r="P306" i="7"/>
  <c r="J306" i="7"/>
  <c r="BE306" i="7" s="1"/>
  <c r="BK305" i="7"/>
  <c r="BI305" i="7"/>
  <c r="BH305" i="7"/>
  <c r="BG305" i="7"/>
  <c r="BF305" i="7"/>
  <c r="T305" i="7"/>
  <c r="R305" i="7"/>
  <c r="P305" i="7"/>
  <c r="J305" i="7"/>
  <c r="BE305" i="7" s="1"/>
  <c r="BK304" i="7"/>
  <c r="BK303" i="7" s="1"/>
  <c r="J303" i="7" s="1"/>
  <c r="J114" i="7" s="1"/>
  <c r="BI304" i="7"/>
  <c r="BH304" i="7"/>
  <c r="BG304" i="7"/>
  <c r="BF304" i="7"/>
  <c r="T304" i="7"/>
  <c r="T303" i="7" s="1"/>
  <c r="R304" i="7"/>
  <c r="R303" i="7" s="1"/>
  <c r="P304" i="7"/>
  <c r="P303" i="7" s="1"/>
  <c r="J304" i="7"/>
  <c r="BE304" i="7" s="1"/>
  <c r="BK302" i="7"/>
  <c r="BI302" i="7"/>
  <c r="BH302" i="7"/>
  <c r="BG302" i="7"/>
  <c r="BF302" i="7"/>
  <c r="T302" i="7"/>
  <c r="R302" i="7"/>
  <c r="P302" i="7"/>
  <c r="J302" i="7"/>
  <c r="BE302" i="7" s="1"/>
  <c r="BK301" i="7"/>
  <c r="BI301" i="7"/>
  <c r="BH301" i="7"/>
  <c r="BG301" i="7"/>
  <c r="BF301" i="7"/>
  <c r="BE301" i="7"/>
  <c r="T301" i="7"/>
  <c r="R301" i="7"/>
  <c r="P301" i="7"/>
  <c r="J301" i="7"/>
  <c r="BK300" i="7"/>
  <c r="BI300" i="7"/>
  <c r="BH300" i="7"/>
  <c r="BG300" i="7"/>
  <c r="BF300" i="7"/>
  <c r="T300" i="7"/>
  <c r="R300" i="7"/>
  <c r="P300" i="7"/>
  <c r="J300" i="7"/>
  <c r="BE300" i="7" s="1"/>
  <c r="BK299" i="7"/>
  <c r="BI299" i="7"/>
  <c r="BH299" i="7"/>
  <c r="BG299" i="7"/>
  <c r="BF299" i="7"/>
  <c r="BE299" i="7"/>
  <c r="T299" i="7"/>
  <c r="R299" i="7"/>
  <c r="P299" i="7"/>
  <c r="J299" i="7"/>
  <c r="BK298" i="7"/>
  <c r="BI298" i="7"/>
  <c r="BH298" i="7"/>
  <c r="BG298" i="7"/>
  <c r="BF298" i="7"/>
  <c r="T298" i="7"/>
  <c r="R298" i="7"/>
  <c r="P298" i="7"/>
  <c r="J298" i="7"/>
  <c r="BE298" i="7" s="1"/>
  <c r="BK297" i="7"/>
  <c r="BI297" i="7"/>
  <c r="BH297" i="7"/>
  <c r="BG297" i="7"/>
  <c r="BF297" i="7"/>
  <c r="BE297" i="7"/>
  <c r="T297" i="7"/>
  <c r="R297" i="7"/>
  <c r="P297" i="7"/>
  <c r="J297" i="7"/>
  <c r="BK296" i="7"/>
  <c r="BI296" i="7"/>
  <c r="BH296" i="7"/>
  <c r="BG296" i="7"/>
  <c r="BF296" i="7"/>
  <c r="T296" i="7"/>
  <c r="R296" i="7"/>
  <c r="P296" i="7"/>
  <c r="J296" i="7"/>
  <c r="BE296" i="7" s="1"/>
  <c r="BK295" i="7"/>
  <c r="BI295" i="7"/>
  <c r="BH295" i="7"/>
  <c r="BG295" i="7"/>
  <c r="BF295" i="7"/>
  <c r="BE295" i="7"/>
  <c r="T295" i="7"/>
  <c r="R295" i="7"/>
  <c r="P295" i="7"/>
  <c r="J295" i="7"/>
  <c r="BK294" i="7"/>
  <c r="BI294" i="7"/>
  <c r="BH294" i="7"/>
  <c r="BG294" i="7"/>
  <c r="BF294" i="7"/>
  <c r="T294" i="7"/>
  <c r="R294" i="7"/>
  <c r="P294" i="7"/>
  <c r="J294" i="7"/>
  <c r="BE294" i="7" s="1"/>
  <c r="BK291" i="7"/>
  <c r="BI291" i="7"/>
  <c r="BH291" i="7"/>
  <c r="BG291" i="7"/>
  <c r="BF291" i="7"/>
  <c r="BE291" i="7"/>
  <c r="T291" i="7"/>
  <c r="R291" i="7"/>
  <c r="P291" i="7"/>
  <c r="J291" i="7"/>
  <c r="BK290" i="7"/>
  <c r="BI290" i="7"/>
  <c r="BH290" i="7"/>
  <c r="BG290" i="7"/>
  <c r="BF290" i="7"/>
  <c r="T290" i="7"/>
  <c r="T288" i="7" s="1"/>
  <c r="R290" i="7"/>
  <c r="R288" i="7" s="1"/>
  <c r="P290" i="7"/>
  <c r="J290" i="7"/>
  <c r="BE290" i="7" s="1"/>
  <c r="BK289" i="7"/>
  <c r="BK288" i="7" s="1"/>
  <c r="J288" i="7" s="1"/>
  <c r="J113" i="7" s="1"/>
  <c r="BI289" i="7"/>
  <c r="BH289" i="7"/>
  <c r="BG289" i="7"/>
  <c r="BF289" i="7"/>
  <c r="BE289" i="7"/>
  <c r="T289" i="7"/>
  <c r="R289" i="7"/>
  <c r="P289" i="7"/>
  <c r="P288" i="7" s="1"/>
  <c r="J289" i="7"/>
  <c r="BK287" i="7"/>
  <c r="BI287" i="7"/>
  <c r="BH287" i="7"/>
  <c r="BG287" i="7"/>
  <c r="BF287" i="7"/>
  <c r="T287" i="7"/>
  <c r="R287" i="7"/>
  <c r="P287" i="7"/>
  <c r="J287" i="7"/>
  <c r="BE287" i="7" s="1"/>
  <c r="BK286" i="7"/>
  <c r="BI286" i="7"/>
  <c r="BH286" i="7"/>
  <c r="BG286" i="7"/>
  <c r="BF286" i="7"/>
  <c r="T286" i="7"/>
  <c r="R286" i="7"/>
  <c r="P286" i="7"/>
  <c r="J286" i="7"/>
  <c r="BE286" i="7" s="1"/>
  <c r="BK285" i="7"/>
  <c r="BI285" i="7"/>
  <c r="BH285" i="7"/>
  <c r="BG285" i="7"/>
  <c r="BF285" i="7"/>
  <c r="T285" i="7"/>
  <c r="R285" i="7"/>
  <c r="P285" i="7"/>
  <c r="J285" i="7"/>
  <c r="BE285" i="7" s="1"/>
  <c r="BK284" i="7"/>
  <c r="BI284" i="7"/>
  <c r="BH284" i="7"/>
  <c r="BG284" i="7"/>
  <c r="BF284" i="7"/>
  <c r="T284" i="7"/>
  <c r="R284" i="7"/>
  <c r="P284" i="7"/>
  <c r="J284" i="7"/>
  <c r="BE284" i="7" s="1"/>
  <c r="BK282" i="7"/>
  <c r="BI282" i="7"/>
  <c r="BH282" i="7"/>
  <c r="BG282" i="7"/>
  <c r="BF282" i="7"/>
  <c r="T282" i="7"/>
  <c r="R282" i="7"/>
  <c r="P282" i="7"/>
  <c r="J282" i="7"/>
  <c r="BE282" i="7" s="1"/>
  <c r="BK281" i="7"/>
  <c r="BI281" i="7"/>
  <c r="BH281" i="7"/>
  <c r="BG281" i="7"/>
  <c r="BF281" i="7"/>
  <c r="T281" i="7"/>
  <c r="R281" i="7"/>
  <c r="P281" i="7"/>
  <c r="J281" i="7"/>
  <c r="BE281" i="7" s="1"/>
  <c r="BK280" i="7"/>
  <c r="BI280" i="7"/>
  <c r="BH280" i="7"/>
  <c r="BG280" i="7"/>
  <c r="BF280" i="7"/>
  <c r="T280" i="7"/>
  <c r="R280" i="7"/>
  <c r="P280" i="7"/>
  <c r="J280" i="7"/>
  <c r="BE280" i="7" s="1"/>
  <c r="BK279" i="7"/>
  <c r="BI279" i="7"/>
  <c r="BH279" i="7"/>
  <c r="BG279" i="7"/>
  <c r="BF279" i="7"/>
  <c r="T279" i="7"/>
  <c r="R279" i="7"/>
  <c r="P279" i="7"/>
  <c r="J279" i="7"/>
  <c r="BE279" i="7" s="1"/>
  <c r="BK278" i="7"/>
  <c r="BI278" i="7"/>
  <c r="BH278" i="7"/>
  <c r="BG278" i="7"/>
  <c r="BF278" i="7"/>
  <c r="T278" i="7"/>
  <c r="R278" i="7"/>
  <c r="P278" i="7"/>
  <c r="J278" i="7"/>
  <c r="BE278" i="7" s="1"/>
  <c r="BK277" i="7"/>
  <c r="BI277" i="7"/>
  <c r="BH277" i="7"/>
  <c r="BG277" i="7"/>
  <c r="BF277" i="7"/>
  <c r="T277" i="7"/>
  <c r="R277" i="7"/>
  <c r="P277" i="7"/>
  <c r="J277" i="7"/>
  <c r="BE277" i="7" s="1"/>
  <c r="BK276" i="7"/>
  <c r="BI276" i="7"/>
  <c r="BH276" i="7"/>
  <c r="BG276" i="7"/>
  <c r="BF276" i="7"/>
  <c r="T276" i="7"/>
  <c r="T274" i="7" s="1"/>
  <c r="R276" i="7"/>
  <c r="R274" i="7" s="1"/>
  <c r="P276" i="7"/>
  <c r="P274" i="7" s="1"/>
  <c r="J276" i="7"/>
  <c r="BE276" i="7" s="1"/>
  <c r="BK275" i="7"/>
  <c r="BI275" i="7"/>
  <c r="BH275" i="7"/>
  <c r="BG275" i="7"/>
  <c r="BF275" i="7"/>
  <c r="T275" i="7"/>
  <c r="R275" i="7"/>
  <c r="P275" i="7"/>
  <c r="J275" i="7"/>
  <c r="BE275" i="7" s="1"/>
  <c r="BK274" i="7"/>
  <c r="J274" i="7"/>
  <c r="J112" i="7" s="1"/>
  <c r="BK273" i="7"/>
  <c r="BI273" i="7"/>
  <c r="BH273" i="7"/>
  <c r="BG273" i="7"/>
  <c r="BF273" i="7"/>
  <c r="BE273" i="7"/>
  <c r="T273" i="7"/>
  <c r="R273" i="7"/>
  <c r="P273" i="7"/>
  <c r="J273" i="7"/>
  <c r="BK271" i="7"/>
  <c r="BI271" i="7"/>
  <c r="BH271" i="7"/>
  <c r="BG271" i="7"/>
  <c r="BF271" i="7"/>
  <c r="T271" i="7"/>
  <c r="R271" i="7"/>
  <c r="P271" i="7"/>
  <c r="J271" i="7"/>
  <c r="BE271" i="7" s="1"/>
  <c r="BK270" i="7"/>
  <c r="BI270" i="7"/>
  <c r="BH270" i="7"/>
  <c r="BG270" i="7"/>
  <c r="BF270" i="7"/>
  <c r="BE270" i="7"/>
  <c r="T270" i="7"/>
  <c r="R270" i="7"/>
  <c r="P270" i="7"/>
  <c r="J270" i="7"/>
  <c r="BK269" i="7"/>
  <c r="BI269" i="7"/>
  <c r="BH269" i="7"/>
  <c r="BG269" i="7"/>
  <c r="BF269" i="7"/>
  <c r="T269" i="7"/>
  <c r="R269" i="7"/>
  <c r="P269" i="7"/>
  <c r="J269" i="7"/>
  <c r="BE269" i="7" s="1"/>
  <c r="BK268" i="7"/>
  <c r="BI268" i="7"/>
  <c r="BH268" i="7"/>
  <c r="BG268" i="7"/>
  <c r="BF268" i="7"/>
  <c r="BE268" i="7"/>
  <c r="T268" i="7"/>
  <c r="R268" i="7"/>
  <c r="P268" i="7"/>
  <c r="J268" i="7"/>
  <c r="BK267" i="7"/>
  <c r="BI267" i="7"/>
  <c r="BH267" i="7"/>
  <c r="BG267" i="7"/>
  <c r="BF267" i="7"/>
  <c r="T267" i="7"/>
  <c r="R267" i="7"/>
  <c r="P267" i="7"/>
  <c r="J267" i="7"/>
  <c r="BE267" i="7" s="1"/>
  <c r="BK266" i="7"/>
  <c r="T266" i="7"/>
  <c r="R266" i="7"/>
  <c r="P266" i="7"/>
  <c r="J266" i="7"/>
  <c r="J111" i="7" s="1"/>
  <c r="BK265" i="7"/>
  <c r="BI265" i="7"/>
  <c r="BH265" i="7"/>
  <c r="BG265" i="7"/>
  <c r="BF265" i="7"/>
  <c r="T265" i="7"/>
  <c r="R265" i="7"/>
  <c r="P265" i="7"/>
  <c r="J265" i="7"/>
  <c r="BE265" i="7" s="1"/>
  <c r="BK264" i="7"/>
  <c r="BI264" i="7"/>
  <c r="BH264" i="7"/>
  <c r="BG264" i="7"/>
  <c r="BF264" i="7"/>
  <c r="T264" i="7"/>
  <c r="R264" i="7"/>
  <c r="P264" i="7"/>
  <c r="J264" i="7"/>
  <c r="BE264" i="7" s="1"/>
  <c r="BK262" i="7"/>
  <c r="BI262" i="7"/>
  <c r="BH262" i="7"/>
  <c r="BG262" i="7"/>
  <c r="BF262" i="7"/>
  <c r="T262" i="7"/>
  <c r="R262" i="7"/>
  <c r="P262" i="7"/>
  <c r="J262" i="7"/>
  <c r="BE262" i="7" s="1"/>
  <c r="BK261" i="7"/>
  <c r="BI261" i="7"/>
  <c r="BH261" i="7"/>
  <c r="BG261" i="7"/>
  <c r="BF261" i="7"/>
  <c r="T261" i="7"/>
  <c r="R261" i="7"/>
  <c r="P261" i="7"/>
  <c r="J261" i="7"/>
  <c r="BE261" i="7" s="1"/>
  <c r="BK259" i="7"/>
  <c r="BI259" i="7"/>
  <c r="BH259" i="7"/>
  <c r="BG259" i="7"/>
  <c r="BF259" i="7"/>
  <c r="T259" i="7"/>
  <c r="R259" i="7"/>
  <c r="P259" i="7"/>
  <c r="J259" i="7"/>
  <c r="BE259" i="7" s="1"/>
  <c r="BK258" i="7"/>
  <c r="BI258" i="7"/>
  <c r="BH258" i="7"/>
  <c r="BG258" i="7"/>
  <c r="BF258" i="7"/>
  <c r="T258" i="7"/>
  <c r="R258" i="7"/>
  <c r="P258" i="7"/>
  <c r="J258" i="7"/>
  <c r="BE258" i="7" s="1"/>
  <c r="BK257" i="7"/>
  <c r="BI257" i="7"/>
  <c r="BH257" i="7"/>
  <c r="BG257" i="7"/>
  <c r="BF257" i="7"/>
  <c r="T257" i="7"/>
  <c r="R257" i="7"/>
  <c r="P257" i="7"/>
  <c r="J257" i="7"/>
  <c r="BE257" i="7" s="1"/>
  <c r="BK256" i="7"/>
  <c r="BI256" i="7"/>
  <c r="BH256" i="7"/>
  <c r="BG256" i="7"/>
  <c r="BF256" i="7"/>
  <c r="T256" i="7"/>
  <c r="T254" i="7" s="1"/>
  <c r="R256" i="7"/>
  <c r="R254" i="7" s="1"/>
  <c r="P256" i="7"/>
  <c r="P254" i="7" s="1"/>
  <c r="J256" i="7"/>
  <c r="BE256" i="7" s="1"/>
  <c r="BK255" i="7"/>
  <c r="BI255" i="7"/>
  <c r="BH255" i="7"/>
  <c r="BG255" i="7"/>
  <c r="BF255" i="7"/>
  <c r="T255" i="7"/>
  <c r="R255" i="7"/>
  <c r="P255" i="7"/>
  <c r="J255" i="7"/>
  <c r="BE255" i="7" s="1"/>
  <c r="BK254" i="7"/>
  <c r="J254" i="7"/>
  <c r="J110" i="7" s="1"/>
  <c r="BK253" i="7"/>
  <c r="BI253" i="7"/>
  <c r="BH253" i="7"/>
  <c r="BG253" i="7"/>
  <c r="BF253" i="7"/>
  <c r="BE253" i="7"/>
  <c r="T253" i="7"/>
  <c r="R253" i="7"/>
  <c r="P253" i="7"/>
  <c r="J253" i="7"/>
  <c r="BK252" i="7"/>
  <c r="BI252" i="7"/>
  <c r="BH252" i="7"/>
  <c r="BG252" i="7"/>
  <c r="BF252" i="7"/>
  <c r="T252" i="7"/>
  <c r="R252" i="7"/>
  <c r="P252" i="7"/>
  <c r="J252" i="7"/>
  <c r="BE252" i="7" s="1"/>
  <c r="BK251" i="7"/>
  <c r="BI251" i="7"/>
  <c r="BH251" i="7"/>
  <c r="BG251" i="7"/>
  <c r="BF251" i="7"/>
  <c r="BE251" i="7"/>
  <c r="T251" i="7"/>
  <c r="R251" i="7"/>
  <c r="P251" i="7"/>
  <c r="J251" i="7"/>
  <c r="BK250" i="7"/>
  <c r="BI250" i="7"/>
  <c r="BH250" i="7"/>
  <c r="BG250" i="7"/>
  <c r="BF250" i="7"/>
  <c r="T250" i="7"/>
  <c r="R250" i="7"/>
  <c r="P250" i="7"/>
  <c r="J250" i="7"/>
  <c r="BE250" i="7" s="1"/>
  <c r="BK249" i="7"/>
  <c r="BI249" i="7"/>
  <c r="BH249" i="7"/>
  <c r="BG249" i="7"/>
  <c r="BF249" i="7"/>
  <c r="BE249" i="7"/>
  <c r="T249" i="7"/>
  <c r="R249" i="7"/>
  <c r="P249" i="7"/>
  <c r="J249" i="7"/>
  <c r="BK248" i="7"/>
  <c r="BI248" i="7"/>
  <c r="BH248" i="7"/>
  <c r="BG248" i="7"/>
  <c r="BF248" i="7"/>
  <c r="T248" i="7"/>
  <c r="R248" i="7"/>
  <c r="P248" i="7"/>
  <c r="J248" i="7"/>
  <c r="BE248" i="7" s="1"/>
  <c r="BK247" i="7"/>
  <c r="BI247" i="7"/>
  <c r="BH247" i="7"/>
  <c r="BG247" i="7"/>
  <c r="BF247" i="7"/>
  <c r="BE247" i="7"/>
  <c r="T247" i="7"/>
  <c r="R247" i="7"/>
  <c r="P247" i="7"/>
  <c r="J247" i="7"/>
  <c r="BK246" i="7"/>
  <c r="BI246" i="7"/>
  <c r="BH246" i="7"/>
  <c r="BG246" i="7"/>
  <c r="BF246" i="7"/>
  <c r="T246" i="7"/>
  <c r="R246" i="7"/>
  <c r="P246" i="7"/>
  <c r="J246" i="7"/>
  <c r="BE246" i="7" s="1"/>
  <c r="BK245" i="7"/>
  <c r="BI245" i="7"/>
  <c r="BH245" i="7"/>
  <c r="BG245" i="7"/>
  <c r="BF245" i="7"/>
  <c r="BE245" i="7"/>
  <c r="T245" i="7"/>
  <c r="R245" i="7"/>
  <c r="P245" i="7"/>
  <c r="J245" i="7"/>
  <c r="BK244" i="7"/>
  <c r="BI244" i="7"/>
  <c r="BH244" i="7"/>
  <c r="BG244" i="7"/>
  <c r="BF244" i="7"/>
  <c r="T244" i="7"/>
  <c r="R244" i="7"/>
  <c r="P244" i="7"/>
  <c r="J244" i="7"/>
  <c r="BE244" i="7" s="1"/>
  <c r="BK243" i="7"/>
  <c r="BI243" i="7"/>
  <c r="BH243" i="7"/>
  <c r="BG243" i="7"/>
  <c r="BF243" i="7"/>
  <c r="BE243" i="7"/>
  <c r="T243" i="7"/>
  <c r="R243" i="7"/>
  <c r="P243" i="7"/>
  <c r="J243" i="7"/>
  <c r="BK242" i="7"/>
  <c r="BI242" i="7"/>
  <c r="BH242" i="7"/>
  <c r="BG242" i="7"/>
  <c r="BF242" i="7"/>
  <c r="T242" i="7"/>
  <c r="R242" i="7"/>
  <c r="P242" i="7"/>
  <c r="J242" i="7"/>
  <c r="BE242" i="7" s="1"/>
  <c r="BK241" i="7"/>
  <c r="BI241" i="7"/>
  <c r="BH241" i="7"/>
  <c r="BG241" i="7"/>
  <c r="BF241" i="7"/>
  <c r="BE241" i="7"/>
  <c r="T241" i="7"/>
  <c r="R241" i="7"/>
  <c r="P241" i="7"/>
  <c r="J241" i="7"/>
  <c r="BK240" i="7"/>
  <c r="BI240" i="7"/>
  <c r="BH240" i="7"/>
  <c r="BG240" i="7"/>
  <c r="BF240" i="7"/>
  <c r="T240" i="7"/>
  <c r="R240" i="7"/>
  <c r="P240" i="7"/>
  <c r="J240" i="7"/>
  <c r="BE240" i="7" s="1"/>
  <c r="BK239" i="7"/>
  <c r="BK237" i="7" s="1"/>
  <c r="J237" i="7" s="1"/>
  <c r="J109" i="7" s="1"/>
  <c r="BI239" i="7"/>
  <c r="BH239" i="7"/>
  <c r="BG239" i="7"/>
  <c r="BF239" i="7"/>
  <c r="BE239" i="7"/>
  <c r="T239" i="7"/>
  <c r="R239" i="7"/>
  <c r="P239" i="7"/>
  <c r="J239" i="7"/>
  <c r="BK238" i="7"/>
  <c r="BI238" i="7"/>
  <c r="BH238" i="7"/>
  <c r="BG238" i="7"/>
  <c r="BF238" i="7"/>
  <c r="T238" i="7"/>
  <c r="R238" i="7"/>
  <c r="P238" i="7"/>
  <c r="J238" i="7"/>
  <c r="BE238" i="7" s="1"/>
  <c r="T237" i="7"/>
  <c r="R237" i="7"/>
  <c r="P237" i="7"/>
  <c r="BK236" i="7"/>
  <c r="BI236" i="7"/>
  <c r="BH236" i="7"/>
  <c r="BG236" i="7"/>
  <c r="BF236" i="7"/>
  <c r="T236" i="7"/>
  <c r="R236" i="7"/>
  <c r="P236" i="7"/>
  <c r="J236" i="7"/>
  <c r="BE236" i="7" s="1"/>
  <c r="BK235" i="7"/>
  <c r="BI235" i="7"/>
  <c r="BH235" i="7"/>
  <c r="BG235" i="7"/>
  <c r="BF235" i="7"/>
  <c r="T235" i="7"/>
  <c r="R235" i="7"/>
  <c r="P235" i="7"/>
  <c r="J235" i="7"/>
  <c r="BE235" i="7" s="1"/>
  <c r="BK234" i="7"/>
  <c r="BI234" i="7"/>
  <c r="BH234" i="7"/>
  <c r="BG234" i="7"/>
  <c r="BF234" i="7"/>
  <c r="T234" i="7"/>
  <c r="R234" i="7"/>
  <c r="P234" i="7"/>
  <c r="J234" i="7"/>
  <c r="BE234" i="7" s="1"/>
  <c r="BK233" i="7"/>
  <c r="BI233" i="7"/>
  <c r="BH233" i="7"/>
  <c r="BG233" i="7"/>
  <c r="BF233" i="7"/>
  <c r="T233" i="7"/>
  <c r="R233" i="7"/>
  <c r="P233" i="7"/>
  <c r="J233" i="7"/>
  <c r="BE233" i="7" s="1"/>
  <c r="BK232" i="7"/>
  <c r="BI232" i="7"/>
  <c r="BH232" i="7"/>
  <c r="BG232" i="7"/>
  <c r="BF232" i="7"/>
  <c r="T232" i="7"/>
  <c r="R232" i="7"/>
  <c r="P232" i="7"/>
  <c r="J232" i="7"/>
  <c r="BE232" i="7" s="1"/>
  <c r="BK231" i="7"/>
  <c r="BI231" i="7"/>
  <c r="BH231" i="7"/>
  <c r="BG231" i="7"/>
  <c r="BF231" i="7"/>
  <c r="T231" i="7"/>
  <c r="R231" i="7"/>
  <c r="P231" i="7"/>
  <c r="J231" i="7"/>
  <c r="BE231" i="7" s="1"/>
  <c r="BK230" i="7"/>
  <c r="BI230" i="7"/>
  <c r="BH230" i="7"/>
  <c r="BG230" i="7"/>
  <c r="BF230" i="7"/>
  <c r="T230" i="7"/>
  <c r="R230" i="7"/>
  <c r="P230" i="7"/>
  <c r="J230" i="7"/>
  <c r="BE230" i="7" s="1"/>
  <c r="BK229" i="7"/>
  <c r="BI229" i="7"/>
  <c r="BH229" i="7"/>
  <c r="BG229" i="7"/>
  <c r="BF229" i="7"/>
  <c r="T229" i="7"/>
  <c r="R229" i="7"/>
  <c r="P229" i="7"/>
  <c r="J229" i="7"/>
  <c r="BE229" i="7" s="1"/>
  <c r="BK228" i="7"/>
  <c r="BI228" i="7"/>
  <c r="BH228" i="7"/>
  <c r="BG228" i="7"/>
  <c r="BF228" i="7"/>
  <c r="T228" i="7"/>
  <c r="R228" i="7"/>
  <c r="P228" i="7"/>
  <c r="J228" i="7"/>
  <c r="BE228" i="7" s="1"/>
  <c r="BK227" i="7"/>
  <c r="BI227" i="7"/>
  <c r="BH227" i="7"/>
  <c r="BG227" i="7"/>
  <c r="BF227" i="7"/>
  <c r="T227" i="7"/>
  <c r="R227" i="7"/>
  <c r="P227" i="7"/>
  <c r="J227" i="7"/>
  <c r="BE227" i="7" s="1"/>
  <c r="BK226" i="7"/>
  <c r="BI226" i="7"/>
  <c r="BH226" i="7"/>
  <c r="BG226" i="7"/>
  <c r="BF226" i="7"/>
  <c r="T226" i="7"/>
  <c r="R226" i="7"/>
  <c r="P226" i="7"/>
  <c r="J226" i="7"/>
  <c r="BE226" i="7" s="1"/>
  <c r="BK225" i="7"/>
  <c r="BI225" i="7"/>
  <c r="BH225" i="7"/>
  <c r="BG225" i="7"/>
  <c r="BF225" i="7"/>
  <c r="T225" i="7"/>
  <c r="R225" i="7"/>
  <c r="P225" i="7"/>
  <c r="J225" i="7"/>
  <c r="BE225" i="7" s="1"/>
  <c r="BK224" i="7"/>
  <c r="BI224" i="7"/>
  <c r="BH224" i="7"/>
  <c r="BG224" i="7"/>
  <c r="BF224" i="7"/>
  <c r="T224" i="7"/>
  <c r="R224" i="7"/>
  <c r="P224" i="7"/>
  <c r="J224" i="7"/>
  <c r="BE224" i="7" s="1"/>
  <c r="BK223" i="7"/>
  <c r="BI223" i="7"/>
  <c r="BH223" i="7"/>
  <c r="BG223" i="7"/>
  <c r="BF223" i="7"/>
  <c r="T223" i="7"/>
  <c r="R223" i="7"/>
  <c r="P223" i="7"/>
  <c r="J223" i="7"/>
  <c r="BE223" i="7" s="1"/>
  <c r="BK220" i="7"/>
  <c r="BI220" i="7"/>
  <c r="BH220" i="7"/>
  <c r="BG220" i="7"/>
  <c r="BF220" i="7"/>
  <c r="T220" i="7"/>
  <c r="R220" i="7"/>
  <c r="P220" i="7"/>
  <c r="J220" i="7"/>
  <c r="BE220" i="7" s="1"/>
  <c r="BK219" i="7"/>
  <c r="BI219" i="7"/>
  <c r="BH219" i="7"/>
  <c r="BG219" i="7"/>
  <c r="BF219" i="7"/>
  <c r="T219" i="7"/>
  <c r="R219" i="7"/>
  <c r="P219" i="7"/>
  <c r="J219" i="7"/>
  <c r="BE219" i="7" s="1"/>
  <c r="BK218" i="7"/>
  <c r="BI218" i="7"/>
  <c r="BH218" i="7"/>
  <c r="BG218" i="7"/>
  <c r="BF218" i="7"/>
  <c r="T218" i="7"/>
  <c r="R218" i="7"/>
  <c r="P218" i="7"/>
  <c r="J218" i="7"/>
  <c r="BE218" i="7" s="1"/>
  <c r="BK217" i="7"/>
  <c r="BI217" i="7"/>
  <c r="BH217" i="7"/>
  <c r="BG217" i="7"/>
  <c r="BF217" i="7"/>
  <c r="T217" i="7"/>
  <c r="R217" i="7"/>
  <c r="P217" i="7"/>
  <c r="J217" i="7"/>
  <c r="BE217" i="7" s="1"/>
  <c r="BK216" i="7"/>
  <c r="BI216" i="7"/>
  <c r="BH216" i="7"/>
  <c r="BG216" i="7"/>
  <c r="BF216" i="7"/>
  <c r="T216" i="7"/>
  <c r="R216" i="7"/>
  <c r="P216" i="7"/>
  <c r="J216" i="7"/>
  <c r="BE216" i="7" s="1"/>
  <c r="BK215" i="7"/>
  <c r="BK214" i="7" s="1"/>
  <c r="J214" i="7" s="1"/>
  <c r="J108" i="7" s="1"/>
  <c r="BI215" i="7"/>
  <c r="BH215" i="7"/>
  <c r="BG215" i="7"/>
  <c r="BF215" i="7"/>
  <c r="T215" i="7"/>
  <c r="T214" i="7" s="1"/>
  <c r="R215" i="7"/>
  <c r="R214" i="7" s="1"/>
  <c r="P215" i="7"/>
  <c r="P214" i="7" s="1"/>
  <c r="J215" i="7"/>
  <c r="BE215" i="7" s="1"/>
  <c r="BK213" i="7"/>
  <c r="BI213" i="7"/>
  <c r="BH213" i="7"/>
  <c r="BG213" i="7"/>
  <c r="BF213" i="7"/>
  <c r="T213" i="7"/>
  <c r="R213" i="7"/>
  <c r="P213" i="7"/>
  <c r="J213" i="7"/>
  <c r="BE213" i="7" s="1"/>
  <c r="BK212" i="7"/>
  <c r="BI212" i="7"/>
  <c r="BH212" i="7"/>
  <c r="BG212" i="7"/>
  <c r="BF212" i="7"/>
  <c r="BE212" i="7"/>
  <c r="T212" i="7"/>
  <c r="R212" i="7"/>
  <c r="P212" i="7"/>
  <c r="J212" i="7"/>
  <c r="BK211" i="7"/>
  <c r="BI211" i="7"/>
  <c r="BH211" i="7"/>
  <c r="BG211" i="7"/>
  <c r="BF211" i="7"/>
  <c r="T211" i="7"/>
  <c r="R211" i="7"/>
  <c r="P211" i="7"/>
  <c r="J211" i="7"/>
  <c r="BE211" i="7" s="1"/>
  <c r="BK210" i="7"/>
  <c r="BI210" i="7"/>
  <c r="BH210" i="7"/>
  <c r="BG210" i="7"/>
  <c r="BF210" i="7"/>
  <c r="BE210" i="7"/>
  <c r="T210" i="7"/>
  <c r="R210" i="7"/>
  <c r="P210" i="7"/>
  <c r="J210" i="7"/>
  <c r="BK209" i="7"/>
  <c r="BI209" i="7"/>
  <c r="BH209" i="7"/>
  <c r="BG209" i="7"/>
  <c r="BF209" i="7"/>
  <c r="T209" i="7"/>
  <c r="T207" i="7" s="1"/>
  <c r="R209" i="7"/>
  <c r="R207" i="7" s="1"/>
  <c r="P209" i="7"/>
  <c r="J209" i="7"/>
  <c r="BE209" i="7" s="1"/>
  <c r="BK208" i="7"/>
  <c r="BK207" i="7" s="1"/>
  <c r="J207" i="7" s="1"/>
  <c r="J107" i="7" s="1"/>
  <c r="BI208" i="7"/>
  <c r="BH208" i="7"/>
  <c r="BG208" i="7"/>
  <c r="BF208" i="7"/>
  <c r="BE208" i="7"/>
  <c r="T208" i="7"/>
  <c r="R208" i="7"/>
  <c r="P208" i="7"/>
  <c r="P207" i="7" s="1"/>
  <c r="J208" i="7"/>
  <c r="BK206" i="7"/>
  <c r="BI206" i="7"/>
  <c r="BH206" i="7"/>
  <c r="BG206" i="7"/>
  <c r="BF206" i="7"/>
  <c r="T206" i="7"/>
  <c r="R206" i="7"/>
  <c r="P206" i="7"/>
  <c r="J206" i="7"/>
  <c r="BE206" i="7" s="1"/>
  <c r="BK205" i="7"/>
  <c r="BI205" i="7"/>
  <c r="BH205" i="7"/>
  <c r="BG205" i="7"/>
  <c r="BF205" i="7"/>
  <c r="T205" i="7"/>
  <c r="R205" i="7"/>
  <c r="P205" i="7"/>
  <c r="J205" i="7"/>
  <c r="BE205" i="7" s="1"/>
  <c r="BK204" i="7"/>
  <c r="BI204" i="7"/>
  <c r="BH204" i="7"/>
  <c r="BG204" i="7"/>
  <c r="BF204" i="7"/>
  <c r="T204" i="7"/>
  <c r="R204" i="7"/>
  <c r="P204" i="7"/>
  <c r="J204" i="7"/>
  <c r="BE204" i="7" s="1"/>
  <c r="BK203" i="7"/>
  <c r="BI203" i="7"/>
  <c r="BH203" i="7"/>
  <c r="BG203" i="7"/>
  <c r="BF203" i="7"/>
  <c r="T203" i="7"/>
  <c r="R203" i="7"/>
  <c r="P203" i="7"/>
  <c r="J203" i="7"/>
  <c r="BE203" i="7" s="1"/>
  <c r="BK202" i="7"/>
  <c r="BI202" i="7"/>
  <c r="BH202" i="7"/>
  <c r="BG202" i="7"/>
  <c r="BF202" i="7"/>
  <c r="T202" i="7"/>
  <c r="R202" i="7"/>
  <c r="P202" i="7"/>
  <c r="J202" i="7"/>
  <c r="BE202" i="7" s="1"/>
  <c r="BK201" i="7"/>
  <c r="BI201" i="7"/>
  <c r="BH201" i="7"/>
  <c r="BG201" i="7"/>
  <c r="BF201" i="7"/>
  <c r="T201" i="7"/>
  <c r="R201" i="7"/>
  <c r="P201" i="7"/>
  <c r="J201" i="7"/>
  <c r="BE201" i="7" s="1"/>
  <c r="BK200" i="7"/>
  <c r="BI200" i="7"/>
  <c r="BH200" i="7"/>
  <c r="BG200" i="7"/>
  <c r="BF200" i="7"/>
  <c r="T200" i="7"/>
  <c r="R200" i="7"/>
  <c r="P200" i="7"/>
  <c r="J200" i="7"/>
  <c r="BE200" i="7" s="1"/>
  <c r="BK199" i="7"/>
  <c r="BI199" i="7"/>
  <c r="BH199" i="7"/>
  <c r="BG199" i="7"/>
  <c r="BF199" i="7"/>
  <c r="T199" i="7"/>
  <c r="R199" i="7"/>
  <c r="P199" i="7"/>
  <c r="J199" i="7"/>
  <c r="BE199" i="7" s="1"/>
  <c r="BK198" i="7"/>
  <c r="BI198" i="7"/>
  <c r="BH198" i="7"/>
  <c r="BG198" i="7"/>
  <c r="BF198" i="7"/>
  <c r="T198" i="7"/>
  <c r="R198" i="7"/>
  <c r="P198" i="7"/>
  <c r="J198" i="7"/>
  <c r="BE198" i="7" s="1"/>
  <c r="BK197" i="7"/>
  <c r="BI197" i="7"/>
  <c r="BH197" i="7"/>
  <c r="BG197" i="7"/>
  <c r="BF197" i="7"/>
  <c r="T197" i="7"/>
  <c r="R197" i="7"/>
  <c r="P197" i="7"/>
  <c r="J197" i="7"/>
  <c r="BE197" i="7" s="1"/>
  <c r="BK196" i="7"/>
  <c r="BK195" i="7" s="1"/>
  <c r="J195" i="7" s="1"/>
  <c r="J106" i="7" s="1"/>
  <c r="BI196" i="7"/>
  <c r="BH196" i="7"/>
  <c r="BG196" i="7"/>
  <c r="BF196" i="7"/>
  <c r="T196" i="7"/>
  <c r="T195" i="7" s="1"/>
  <c r="R196" i="7"/>
  <c r="R195" i="7" s="1"/>
  <c r="P196" i="7"/>
  <c r="P195" i="7" s="1"/>
  <c r="J196" i="7"/>
  <c r="BE196" i="7" s="1"/>
  <c r="BK194" i="7"/>
  <c r="BI194" i="7"/>
  <c r="BH194" i="7"/>
  <c r="BG194" i="7"/>
  <c r="BF194" i="7"/>
  <c r="T194" i="7"/>
  <c r="R194" i="7"/>
  <c r="P194" i="7"/>
  <c r="J194" i="7"/>
  <c r="BE194" i="7" s="1"/>
  <c r="BK193" i="7"/>
  <c r="BI193" i="7"/>
  <c r="BH193" i="7"/>
  <c r="BG193" i="7"/>
  <c r="BF193" i="7"/>
  <c r="BE193" i="7"/>
  <c r="T193" i="7"/>
  <c r="R193" i="7"/>
  <c r="P193" i="7"/>
  <c r="J193" i="7"/>
  <c r="BK192" i="7"/>
  <c r="BI192" i="7"/>
  <c r="BH192" i="7"/>
  <c r="BG192" i="7"/>
  <c r="BF192" i="7"/>
  <c r="T192" i="7"/>
  <c r="R192" i="7"/>
  <c r="P192" i="7"/>
  <c r="J192" i="7"/>
  <c r="BE192" i="7" s="1"/>
  <c r="BK191" i="7"/>
  <c r="BI191" i="7"/>
  <c r="BH191" i="7"/>
  <c r="BG191" i="7"/>
  <c r="BF191" i="7"/>
  <c r="BE191" i="7"/>
  <c r="T191" i="7"/>
  <c r="R191" i="7"/>
  <c r="P191" i="7"/>
  <c r="J191" i="7"/>
  <c r="BK190" i="7"/>
  <c r="BI190" i="7"/>
  <c r="BH190" i="7"/>
  <c r="BG190" i="7"/>
  <c r="BF190" i="7"/>
  <c r="T190" i="7"/>
  <c r="R190" i="7"/>
  <c r="P190" i="7"/>
  <c r="J190" i="7"/>
  <c r="BE190" i="7" s="1"/>
  <c r="BK189" i="7"/>
  <c r="BI189" i="7"/>
  <c r="BH189" i="7"/>
  <c r="BG189" i="7"/>
  <c r="BF189" i="7"/>
  <c r="BE189" i="7"/>
  <c r="T189" i="7"/>
  <c r="R189" i="7"/>
  <c r="P189" i="7"/>
  <c r="J189" i="7"/>
  <c r="BK188" i="7"/>
  <c r="BI188" i="7"/>
  <c r="BH188" i="7"/>
  <c r="BG188" i="7"/>
  <c r="BF188" i="7"/>
  <c r="T188" i="7"/>
  <c r="R188" i="7"/>
  <c r="P188" i="7"/>
  <c r="J188" i="7"/>
  <c r="BE188" i="7" s="1"/>
  <c r="BK187" i="7"/>
  <c r="T187" i="7"/>
  <c r="R187" i="7"/>
  <c r="P187" i="7"/>
  <c r="J187" i="7"/>
  <c r="J105" i="7" s="1"/>
  <c r="BK186" i="7"/>
  <c r="BI186" i="7"/>
  <c r="BH186" i="7"/>
  <c r="BG186" i="7"/>
  <c r="BF186" i="7"/>
  <c r="T186" i="7"/>
  <c r="R186" i="7"/>
  <c r="P186" i="7"/>
  <c r="J186" i="7"/>
  <c r="BE186" i="7" s="1"/>
  <c r="BK185" i="7"/>
  <c r="BI185" i="7"/>
  <c r="BH185" i="7"/>
  <c r="BG185" i="7"/>
  <c r="BF185" i="7"/>
  <c r="T185" i="7"/>
  <c r="R185" i="7"/>
  <c r="P185" i="7"/>
  <c r="J185" i="7"/>
  <c r="BE185" i="7" s="1"/>
  <c r="BK184" i="7"/>
  <c r="BI184" i="7"/>
  <c r="BH184" i="7"/>
  <c r="BG184" i="7"/>
  <c r="BF184" i="7"/>
  <c r="T184" i="7"/>
  <c r="R184" i="7"/>
  <c r="P184" i="7"/>
  <c r="J184" i="7"/>
  <c r="BE184" i="7" s="1"/>
  <c r="BK183" i="7"/>
  <c r="BK182" i="7" s="1"/>
  <c r="J182" i="7" s="1"/>
  <c r="J104" i="7" s="1"/>
  <c r="BI183" i="7"/>
  <c r="BH183" i="7"/>
  <c r="BG183" i="7"/>
  <c r="BF183" i="7"/>
  <c r="T183" i="7"/>
  <c r="T182" i="7" s="1"/>
  <c r="R183" i="7"/>
  <c r="R182" i="7" s="1"/>
  <c r="P183" i="7"/>
  <c r="P182" i="7" s="1"/>
  <c r="J183" i="7"/>
  <c r="BE183" i="7" s="1"/>
  <c r="BK181" i="7"/>
  <c r="BI181" i="7"/>
  <c r="BH181" i="7"/>
  <c r="BG181" i="7"/>
  <c r="BF181" i="7"/>
  <c r="T181" i="7"/>
  <c r="T179" i="7" s="1"/>
  <c r="R181" i="7"/>
  <c r="R179" i="7" s="1"/>
  <c r="P181" i="7"/>
  <c r="J181" i="7"/>
  <c r="BE181" i="7" s="1"/>
  <c r="BK180" i="7"/>
  <c r="BK179" i="7" s="1"/>
  <c r="BI180" i="7"/>
  <c r="BH180" i="7"/>
  <c r="BG180" i="7"/>
  <c r="BF180" i="7"/>
  <c r="BE180" i="7"/>
  <c r="T180" i="7"/>
  <c r="R180" i="7"/>
  <c r="P180" i="7"/>
  <c r="P179" i="7" s="1"/>
  <c r="J180" i="7"/>
  <c r="BK177" i="7"/>
  <c r="BK176" i="7" s="1"/>
  <c r="J176" i="7" s="1"/>
  <c r="J101" i="7" s="1"/>
  <c r="BI177" i="7"/>
  <c r="BH177" i="7"/>
  <c r="BG177" i="7"/>
  <c r="BF177" i="7"/>
  <c r="BE177" i="7"/>
  <c r="T177" i="7"/>
  <c r="R177" i="7"/>
  <c r="P177" i="7"/>
  <c r="P176" i="7" s="1"/>
  <c r="J177" i="7"/>
  <c r="T176" i="7"/>
  <c r="R176" i="7"/>
  <c r="BK175" i="7"/>
  <c r="BI175" i="7"/>
  <c r="BH175" i="7"/>
  <c r="BG175" i="7"/>
  <c r="BF175" i="7"/>
  <c r="T175" i="7"/>
  <c r="R175" i="7"/>
  <c r="P175" i="7"/>
  <c r="J175" i="7"/>
  <c r="BE175" i="7" s="1"/>
  <c r="BK174" i="7"/>
  <c r="BI174" i="7"/>
  <c r="BH174" i="7"/>
  <c r="BG174" i="7"/>
  <c r="BF174" i="7"/>
  <c r="T174" i="7"/>
  <c r="R174" i="7"/>
  <c r="P174" i="7"/>
  <c r="J174" i="7"/>
  <c r="BE174" i="7" s="1"/>
  <c r="BK172" i="7"/>
  <c r="BI172" i="7"/>
  <c r="BH172" i="7"/>
  <c r="BG172" i="7"/>
  <c r="BF172" i="7"/>
  <c r="T172" i="7"/>
  <c r="T170" i="7" s="1"/>
  <c r="R172" i="7"/>
  <c r="R170" i="7" s="1"/>
  <c r="P172" i="7"/>
  <c r="P170" i="7" s="1"/>
  <c r="J172" i="7"/>
  <c r="BE172" i="7" s="1"/>
  <c r="BK171" i="7"/>
  <c r="BI171" i="7"/>
  <c r="BH171" i="7"/>
  <c r="BG171" i="7"/>
  <c r="BF171" i="7"/>
  <c r="T171" i="7"/>
  <c r="R171" i="7"/>
  <c r="P171" i="7"/>
  <c r="J171" i="7"/>
  <c r="BE171" i="7" s="1"/>
  <c r="BK170" i="7"/>
  <c r="J170" i="7"/>
  <c r="J100" i="7" s="1"/>
  <c r="BK169" i="7"/>
  <c r="BI169" i="7"/>
  <c r="BH169" i="7"/>
  <c r="BG169" i="7"/>
  <c r="BF169" i="7"/>
  <c r="BE169" i="7"/>
  <c r="T169" i="7"/>
  <c r="R169" i="7"/>
  <c r="P169" i="7"/>
  <c r="J169" i="7"/>
  <c r="BK165" i="7"/>
  <c r="BI165" i="7"/>
  <c r="BH165" i="7"/>
  <c r="BG165" i="7"/>
  <c r="BF165" i="7"/>
  <c r="T165" i="7"/>
  <c r="R165" i="7"/>
  <c r="P165" i="7"/>
  <c r="J165" i="7"/>
  <c r="BE165" i="7" s="1"/>
  <c r="BK162" i="7"/>
  <c r="BI162" i="7"/>
  <c r="BH162" i="7"/>
  <c r="BG162" i="7"/>
  <c r="BF162" i="7"/>
  <c r="BE162" i="7"/>
  <c r="T162" i="7"/>
  <c r="R162" i="7"/>
  <c r="P162" i="7"/>
  <c r="J162" i="7"/>
  <c r="BK161" i="7"/>
  <c r="BI161" i="7"/>
  <c r="BH161" i="7"/>
  <c r="BG161" i="7"/>
  <c r="BF161" i="7"/>
  <c r="T161" i="7"/>
  <c r="R161" i="7"/>
  <c r="P161" i="7"/>
  <c r="J161" i="7"/>
  <c r="BE161" i="7" s="1"/>
  <c r="BK160" i="7"/>
  <c r="BK154" i="7" s="1"/>
  <c r="J154" i="7" s="1"/>
  <c r="J99" i="7" s="1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T159" i="7"/>
  <c r="R159" i="7"/>
  <c r="P159" i="7"/>
  <c r="J159" i="7"/>
  <c r="BE159" i="7" s="1"/>
  <c r="BK158" i="7"/>
  <c r="BI158" i="7"/>
  <c r="BH158" i="7"/>
  <c r="BG158" i="7"/>
  <c r="BF158" i="7"/>
  <c r="BE158" i="7"/>
  <c r="T158" i="7"/>
  <c r="R158" i="7"/>
  <c r="P158" i="7"/>
  <c r="J158" i="7"/>
  <c r="BK157" i="7"/>
  <c r="BI157" i="7"/>
  <c r="BH157" i="7"/>
  <c r="BG157" i="7"/>
  <c r="BF157" i="7"/>
  <c r="T157" i="7"/>
  <c r="R157" i="7"/>
  <c r="P157" i="7"/>
  <c r="J157" i="7"/>
  <c r="BE157" i="7" s="1"/>
  <c r="BK156" i="7"/>
  <c r="BI156" i="7"/>
  <c r="BH156" i="7"/>
  <c r="BG156" i="7"/>
  <c r="BF156" i="7"/>
  <c r="BE156" i="7"/>
  <c r="T156" i="7"/>
  <c r="R156" i="7"/>
  <c r="P156" i="7"/>
  <c r="J156" i="7"/>
  <c r="BK155" i="7"/>
  <c r="BI155" i="7"/>
  <c r="BH155" i="7"/>
  <c r="BG155" i="7"/>
  <c r="BF155" i="7"/>
  <c r="T155" i="7"/>
  <c r="R155" i="7"/>
  <c r="P155" i="7"/>
  <c r="J155" i="7"/>
  <c r="BE155" i="7" s="1"/>
  <c r="T154" i="7"/>
  <c r="R154" i="7"/>
  <c r="P154" i="7"/>
  <c r="BK153" i="7"/>
  <c r="BI153" i="7"/>
  <c r="BH153" i="7"/>
  <c r="BG153" i="7"/>
  <c r="BF153" i="7"/>
  <c r="T153" i="7"/>
  <c r="R153" i="7"/>
  <c r="P153" i="7"/>
  <c r="J153" i="7"/>
  <c r="BE153" i="7" s="1"/>
  <c r="BK152" i="7"/>
  <c r="BI152" i="7"/>
  <c r="BH152" i="7"/>
  <c r="BG152" i="7"/>
  <c r="BF152" i="7"/>
  <c r="T152" i="7"/>
  <c r="R152" i="7"/>
  <c r="P152" i="7"/>
  <c r="J152" i="7"/>
  <c r="BE152" i="7" s="1"/>
  <c r="BK151" i="7"/>
  <c r="BI151" i="7"/>
  <c r="BH151" i="7"/>
  <c r="BG151" i="7"/>
  <c r="BF151" i="7"/>
  <c r="T151" i="7"/>
  <c r="R151" i="7"/>
  <c r="P151" i="7"/>
  <c r="J151" i="7"/>
  <c r="BE151" i="7" s="1"/>
  <c r="BK147" i="7"/>
  <c r="BI147" i="7"/>
  <c r="BH147" i="7"/>
  <c r="BG147" i="7"/>
  <c r="BF147" i="7"/>
  <c r="T147" i="7"/>
  <c r="R147" i="7"/>
  <c r="P147" i="7"/>
  <c r="J147" i="7"/>
  <c r="BE147" i="7" s="1"/>
  <c r="BK146" i="7"/>
  <c r="BI146" i="7"/>
  <c r="BH146" i="7"/>
  <c r="BG146" i="7"/>
  <c r="BF146" i="7"/>
  <c r="T146" i="7"/>
  <c r="R146" i="7"/>
  <c r="P146" i="7"/>
  <c r="J146" i="7"/>
  <c r="BE146" i="7" s="1"/>
  <c r="BK145" i="7"/>
  <c r="BI145" i="7"/>
  <c r="BH145" i="7"/>
  <c r="BG145" i="7"/>
  <c r="BF145" i="7"/>
  <c r="T145" i="7"/>
  <c r="R145" i="7"/>
  <c r="P145" i="7"/>
  <c r="J145" i="7"/>
  <c r="BE145" i="7" s="1"/>
  <c r="BK144" i="7"/>
  <c r="BI144" i="7"/>
  <c r="BH144" i="7"/>
  <c r="BG144" i="7"/>
  <c r="BF144" i="7"/>
  <c r="T144" i="7"/>
  <c r="R144" i="7"/>
  <c r="P144" i="7"/>
  <c r="J144" i="7"/>
  <c r="BE144" i="7" s="1"/>
  <c r="BK141" i="7"/>
  <c r="BK140" i="7" s="1"/>
  <c r="BI141" i="7"/>
  <c r="BH141" i="7"/>
  <c r="BG141" i="7"/>
  <c r="F35" i="7" s="1"/>
  <c r="BF141" i="7"/>
  <c r="J34" i="7" s="1"/>
  <c r="T141" i="7"/>
  <c r="T140" i="7" s="1"/>
  <c r="T139" i="7" s="1"/>
  <c r="R141" i="7"/>
  <c r="R140" i="7" s="1"/>
  <c r="R139" i="7" s="1"/>
  <c r="P141" i="7"/>
  <c r="P140" i="7" s="1"/>
  <c r="J141" i="7"/>
  <c r="BE141" i="7" s="1"/>
  <c r="J135" i="7"/>
  <c r="F135" i="7"/>
  <c r="J134" i="7"/>
  <c r="F134" i="7"/>
  <c r="J132" i="7"/>
  <c r="F132" i="7"/>
  <c r="E130" i="7"/>
  <c r="J92" i="7"/>
  <c r="J91" i="7"/>
  <c r="F91" i="7"/>
  <c r="J89" i="7"/>
  <c r="F89" i="7"/>
  <c r="E87" i="7"/>
  <c r="E85" i="7"/>
  <c r="J37" i="7"/>
  <c r="F37" i="7"/>
  <c r="J36" i="7"/>
  <c r="F36" i="7"/>
  <c r="J35" i="7"/>
  <c r="J18" i="7"/>
  <c r="E18" i="7"/>
  <c r="F92" i="7" s="1"/>
  <c r="J17" i="7"/>
  <c r="J12" i="7"/>
  <c r="E7" i="7"/>
  <c r="E128" i="7" s="1"/>
  <c r="BK237" i="6"/>
  <c r="BI237" i="6"/>
  <c r="BH237" i="6"/>
  <c r="BG237" i="6"/>
  <c r="BF237" i="6"/>
  <c r="T237" i="6"/>
  <c r="R237" i="6"/>
  <c r="P237" i="6"/>
  <c r="J237" i="6"/>
  <c r="BE237" i="6" s="1"/>
  <c r="BK236" i="6"/>
  <c r="T236" i="6"/>
  <c r="R236" i="6"/>
  <c r="P236" i="6"/>
  <c r="J236" i="6"/>
  <c r="J108" i="6" s="1"/>
  <c r="BK235" i="6"/>
  <c r="BK234" i="6" s="1"/>
  <c r="J234" i="6" s="1"/>
  <c r="J107" i="6" s="1"/>
  <c r="BI235" i="6"/>
  <c r="BH235" i="6"/>
  <c r="BG235" i="6"/>
  <c r="BF235" i="6"/>
  <c r="BE235" i="6"/>
  <c r="T235" i="6"/>
  <c r="R235" i="6"/>
  <c r="P235" i="6"/>
  <c r="J235" i="6"/>
  <c r="T234" i="6"/>
  <c r="R234" i="6"/>
  <c r="P234" i="6"/>
  <c r="BK233" i="6"/>
  <c r="BK232" i="6" s="1"/>
  <c r="BI233" i="6"/>
  <c r="BH233" i="6"/>
  <c r="BG233" i="6"/>
  <c r="BF233" i="6"/>
  <c r="T233" i="6"/>
  <c r="T232" i="6" s="1"/>
  <c r="T231" i="6" s="1"/>
  <c r="R233" i="6"/>
  <c r="R232" i="6" s="1"/>
  <c r="R231" i="6" s="1"/>
  <c r="P233" i="6"/>
  <c r="P232" i="6" s="1"/>
  <c r="P231" i="6" s="1"/>
  <c r="J233" i="6"/>
  <c r="BE233" i="6" s="1"/>
  <c r="BK227" i="6"/>
  <c r="BK226" i="6" s="1"/>
  <c r="J226" i="6" s="1"/>
  <c r="J104" i="6" s="1"/>
  <c r="BI227" i="6"/>
  <c r="BH227" i="6"/>
  <c r="BG227" i="6"/>
  <c r="BF227" i="6"/>
  <c r="T227" i="6"/>
  <c r="T226" i="6" s="1"/>
  <c r="R227" i="6"/>
  <c r="R226" i="6" s="1"/>
  <c r="P227" i="6"/>
  <c r="P226" i="6" s="1"/>
  <c r="J227" i="6"/>
  <c r="BE227" i="6" s="1"/>
  <c r="BK225" i="6"/>
  <c r="BI225" i="6"/>
  <c r="BH225" i="6"/>
  <c r="BG225" i="6"/>
  <c r="BF225" i="6"/>
  <c r="T225" i="6"/>
  <c r="R225" i="6"/>
  <c r="P225" i="6"/>
  <c r="J225" i="6"/>
  <c r="BE225" i="6" s="1"/>
  <c r="BK224" i="6"/>
  <c r="BI224" i="6"/>
  <c r="BH224" i="6"/>
  <c r="BG224" i="6"/>
  <c r="BF224" i="6"/>
  <c r="BE224" i="6"/>
  <c r="T224" i="6"/>
  <c r="R224" i="6"/>
  <c r="P224" i="6"/>
  <c r="J224" i="6"/>
  <c r="BK222" i="6"/>
  <c r="BI222" i="6"/>
  <c r="BH222" i="6"/>
  <c r="BG222" i="6"/>
  <c r="BF222" i="6"/>
  <c r="T222" i="6"/>
  <c r="R222" i="6"/>
  <c r="P222" i="6"/>
  <c r="J222" i="6"/>
  <c r="BE222" i="6" s="1"/>
  <c r="BK221" i="6"/>
  <c r="BI221" i="6"/>
  <c r="BH221" i="6"/>
  <c r="BG221" i="6"/>
  <c r="BF221" i="6"/>
  <c r="BE221" i="6"/>
  <c r="T221" i="6"/>
  <c r="R221" i="6"/>
  <c r="P221" i="6"/>
  <c r="J221" i="6"/>
  <c r="BK219" i="6"/>
  <c r="BI219" i="6"/>
  <c r="BH219" i="6"/>
  <c r="BG219" i="6"/>
  <c r="BF219" i="6"/>
  <c r="T219" i="6"/>
  <c r="R219" i="6"/>
  <c r="P219" i="6"/>
  <c r="J219" i="6"/>
  <c r="BE219" i="6" s="1"/>
  <c r="BK218" i="6"/>
  <c r="BI218" i="6"/>
  <c r="BH218" i="6"/>
  <c r="BG218" i="6"/>
  <c r="BF218" i="6"/>
  <c r="BE218" i="6"/>
  <c r="T218" i="6"/>
  <c r="R218" i="6"/>
  <c r="P218" i="6"/>
  <c r="J218" i="6"/>
  <c r="BK217" i="6"/>
  <c r="BI217" i="6"/>
  <c r="BH217" i="6"/>
  <c r="BG217" i="6"/>
  <c r="BF217" i="6"/>
  <c r="T217" i="6"/>
  <c r="R217" i="6"/>
  <c r="P217" i="6"/>
  <c r="J217" i="6"/>
  <c r="BE217" i="6" s="1"/>
  <c r="BK216" i="6"/>
  <c r="BI216" i="6"/>
  <c r="BH216" i="6"/>
  <c r="BG216" i="6"/>
  <c r="BF216" i="6"/>
  <c r="BE216" i="6"/>
  <c r="T216" i="6"/>
  <c r="R216" i="6"/>
  <c r="P216" i="6"/>
  <c r="J216" i="6"/>
  <c r="BK215" i="6"/>
  <c r="BI215" i="6"/>
  <c r="BH215" i="6"/>
  <c r="BG215" i="6"/>
  <c r="BF215" i="6"/>
  <c r="T215" i="6"/>
  <c r="T213" i="6" s="1"/>
  <c r="R215" i="6"/>
  <c r="R213" i="6" s="1"/>
  <c r="P215" i="6"/>
  <c r="P213" i="6" s="1"/>
  <c r="J215" i="6"/>
  <c r="BE215" i="6" s="1"/>
  <c r="BK214" i="6"/>
  <c r="BK213" i="6" s="1"/>
  <c r="J213" i="6" s="1"/>
  <c r="J103" i="6" s="1"/>
  <c r="BI214" i="6"/>
  <c r="BH214" i="6"/>
  <c r="BG214" i="6"/>
  <c r="BF214" i="6"/>
  <c r="BE214" i="6"/>
  <c r="T214" i="6"/>
  <c r="R214" i="6"/>
  <c r="P214" i="6"/>
  <c r="J214" i="6"/>
  <c r="BK212" i="6"/>
  <c r="BI212" i="6"/>
  <c r="BH212" i="6"/>
  <c r="BG212" i="6"/>
  <c r="BF212" i="6"/>
  <c r="T212" i="6"/>
  <c r="R212" i="6"/>
  <c r="P212" i="6"/>
  <c r="J212" i="6"/>
  <c r="BE212" i="6" s="1"/>
  <c r="BK211" i="6"/>
  <c r="BI211" i="6"/>
  <c r="BH211" i="6"/>
  <c r="BG211" i="6"/>
  <c r="BF211" i="6"/>
  <c r="T211" i="6"/>
  <c r="R211" i="6"/>
  <c r="P211" i="6"/>
  <c r="J211" i="6"/>
  <c r="BE211" i="6" s="1"/>
  <c r="BK210" i="6"/>
  <c r="BI210" i="6"/>
  <c r="BH210" i="6"/>
  <c r="BG210" i="6"/>
  <c r="BF210" i="6"/>
  <c r="T210" i="6"/>
  <c r="R210" i="6"/>
  <c r="P210" i="6"/>
  <c r="J210" i="6"/>
  <c r="BE210" i="6" s="1"/>
  <c r="BK209" i="6"/>
  <c r="BI209" i="6"/>
  <c r="BH209" i="6"/>
  <c r="BG209" i="6"/>
  <c r="BF209" i="6"/>
  <c r="T209" i="6"/>
  <c r="R209" i="6"/>
  <c r="P209" i="6"/>
  <c r="J209" i="6"/>
  <c r="BE209" i="6" s="1"/>
  <c r="BK208" i="6"/>
  <c r="BI208" i="6"/>
  <c r="BH208" i="6"/>
  <c r="BG208" i="6"/>
  <c r="BF208" i="6"/>
  <c r="T208" i="6"/>
  <c r="R208" i="6"/>
  <c r="P208" i="6"/>
  <c r="J208" i="6"/>
  <c r="BE208" i="6" s="1"/>
  <c r="BK207" i="6"/>
  <c r="BI207" i="6"/>
  <c r="BH207" i="6"/>
  <c r="BG207" i="6"/>
  <c r="BF207" i="6"/>
  <c r="T207" i="6"/>
  <c r="R207" i="6"/>
  <c r="P207" i="6"/>
  <c r="J207" i="6"/>
  <c r="BE207" i="6" s="1"/>
  <c r="BK206" i="6"/>
  <c r="BK205" i="6" s="1"/>
  <c r="J205" i="6" s="1"/>
  <c r="J102" i="6" s="1"/>
  <c r="BI206" i="6"/>
  <c r="BH206" i="6"/>
  <c r="BG206" i="6"/>
  <c r="BF206" i="6"/>
  <c r="T206" i="6"/>
  <c r="T205" i="6" s="1"/>
  <c r="R206" i="6"/>
  <c r="R205" i="6" s="1"/>
  <c r="P206" i="6"/>
  <c r="P205" i="6" s="1"/>
  <c r="J206" i="6"/>
  <c r="BE206" i="6" s="1"/>
  <c r="BK204" i="6"/>
  <c r="BI204" i="6"/>
  <c r="BH204" i="6"/>
  <c r="BG204" i="6"/>
  <c r="BF204" i="6"/>
  <c r="T204" i="6"/>
  <c r="R204" i="6"/>
  <c r="P204" i="6"/>
  <c r="J204" i="6"/>
  <c r="BE204" i="6" s="1"/>
  <c r="BK203" i="6"/>
  <c r="BI203" i="6"/>
  <c r="BH203" i="6"/>
  <c r="BG203" i="6"/>
  <c r="BF203" i="6"/>
  <c r="BE203" i="6"/>
  <c r="T203" i="6"/>
  <c r="R203" i="6"/>
  <c r="P203" i="6"/>
  <c r="J203" i="6"/>
  <c r="BK202" i="6"/>
  <c r="BI202" i="6"/>
  <c r="BH202" i="6"/>
  <c r="BG202" i="6"/>
  <c r="BF202" i="6"/>
  <c r="T202" i="6"/>
  <c r="R202" i="6"/>
  <c r="P202" i="6"/>
  <c r="J202" i="6"/>
  <c r="BE202" i="6" s="1"/>
  <c r="BK201" i="6"/>
  <c r="BI201" i="6"/>
  <c r="BH201" i="6"/>
  <c r="BG201" i="6"/>
  <c r="BF201" i="6"/>
  <c r="BE201" i="6"/>
  <c r="T201" i="6"/>
  <c r="R201" i="6"/>
  <c r="P201" i="6"/>
  <c r="J201" i="6"/>
  <c r="BK200" i="6"/>
  <c r="BI200" i="6"/>
  <c r="BH200" i="6"/>
  <c r="BG200" i="6"/>
  <c r="BF200" i="6"/>
  <c r="T200" i="6"/>
  <c r="R200" i="6"/>
  <c r="P200" i="6"/>
  <c r="J200" i="6"/>
  <c r="BE200" i="6" s="1"/>
  <c r="BK199" i="6"/>
  <c r="BI199" i="6"/>
  <c r="BH199" i="6"/>
  <c r="BG199" i="6"/>
  <c r="BF199" i="6"/>
  <c r="BE199" i="6"/>
  <c r="T199" i="6"/>
  <c r="R199" i="6"/>
  <c r="P199" i="6"/>
  <c r="J199" i="6"/>
  <c r="BK198" i="6"/>
  <c r="BI198" i="6"/>
  <c r="BH198" i="6"/>
  <c r="BG198" i="6"/>
  <c r="BF198" i="6"/>
  <c r="T198" i="6"/>
  <c r="R198" i="6"/>
  <c r="P198" i="6"/>
  <c r="J198" i="6"/>
  <c r="BE198" i="6" s="1"/>
  <c r="BK197" i="6"/>
  <c r="BI197" i="6"/>
  <c r="BH197" i="6"/>
  <c r="BG197" i="6"/>
  <c r="BF197" i="6"/>
  <c r="BE197" i="6"/>
  <c r="T197" i="6"/>
  <c r="R197" i="6"/>
  <c r="P197" i="6"/>
  <c r="J197" i="6"/>
  <c r="BK196" i="6"/>
  <c r="BI196" i="6"/>
  <c r="BH196" i="6"/>
  <c r="BG196" i="6"/>
  <c r="BF196" i="6"/>
  <c r="T196" i="6"/>
  <c r="R196" i="6"/>
  <c r="P196" i="6"/>
  <c r="J196" i="6"/>
  <c r="BE196" i="6" s="1"/>
  <c r="BK195" i="6"/>
  <c r="BI195" i="6"/>
  <c r="BH195" i="6"/>
  <c r="BG195" i="6"/>
  <c r="BF195" i="6"/>
  <c r="BE195" i="6"/>
  <c r="T195" i="6"/>
  <c r="R195" i="6"/>
  <c r="P195" i="6"/>
  <c r="J195" i="6"/>
  <c r="BK194" i="6"/>
  <c r="BI194" i="6"/>
  <c r="BH194" i="6"/>
  <c r="BG194" i="6"/>
  <c r="BF194" i="6"/>
  <c r="T194" i="6"/>
  <c r="R194" i="6"/>
  <c r="P194" i="6"/>
  <c r="J194" i="6"/>
  <c r="BE194" i="6" s="1"/>
  <c r="BK193" i="6"/>
  <c r="BI193" i="6"/>
  <c r="BH193" i="6"/>
  <c r="BG193" i="6"/>
  <c r="BF193" i="6"/>
  <c r="BE193" i="6"/>
  <c r="T193" i="6"/>
  <c r="R193" i="6"/>
  <c r="P193" i="6"/>
  <c r="J193" i="6"/>
  <c r="BK192" i="6"/>
  <c r="BI192" i="6"/>
  <c r="BH192" i="6"/>
  <c r="BG192" i="6"/>
  <c r="BF192" i="6"/>
  <c r="T192" i="6"/>
  <c r="R192" i="6"/>
  <c r="P192" i="6"/>
  <c r="J192" i="6"/>
  <c r="BE192" i="6" s="1"/>
  <c r="BK191" i="6"/>
  <c r="BI191" i="6"/>
  <c r="BH191" i="6"/>
  <c r="BG191" i="6"/>
  <c r="BF191" i="6"/>
  <c r="BE191" i="6"/>
  <c r="T191" i="6"/>
  <c r="R191" i="6"/>
  <c r="P191" i="6"/>
  <c r="J191" i="6"/>
  <c r="BK190" i="6"/>
  <c r="BI190" i="6"/>
  <c r="BH190" i="6"/>
  <c r="BG190" i="6"/>
  <c r="BF190" i="6"/>
  <c r="T190" i="6"/>
  <c r="R190" i="6"/>
  <c r="P190" i="6"/>
  <c r="J190" i="6"/>
  <c r="BE190" i="6" s="1"/>
  <c r="BK189" i="6"/>
  <c r="BI189" i="6"/>
  <c r="BH189" i="6"/>
  <c r="BG189" i="6"/>
  <c r="BF189" i="6"/>
  <c r="BE189" i="6"/>
  <c r="T189" i="6"/>
  <c r="R189" i="6"/>
  <c r="P189" i="6"/>
  <c r="J189" i="6"/>
  <c r="BK188" i="6"/>
  <c r="BI188" i="6"/>
  <c r="BH188" i="6"/>
  <c r="BG188" i="6"/>
  <c r="BF188" i="6"/>
  <c r="T188" i="6"/>
  <c r="R188" i="6"/>
  <c r="P188" i="6"/>
  <c r="J188" i="6"/>
  <c r="BE188" i="6" s="1"/>
  <c r="BK187" i="6"/>
  <c r="BI187" i="6"/>
  <c r="BH187" i="6"/>
  <c r="BG187" i="6"/>
  <c r="BF187" i="6"/>
  <c r="BE187" i="6"/>
  <c r="T187" i="6"/>
  <c r="R187" i="6"/>
  <c r="P187" i="6"/>
  <c r="J187" i="6"/>
  <c r="BK186" i="6"/>
  <c r="BI186" i="6"/>
  <c r="BH186" i="6"/>
  <c r="BG186" i="6"/>
  <c r="BF186" i="6"/>
  <c r="T186" i="6"/>
  <c r="R186" i="6"/>
  <c r="P186" i="6"/>
  <c r="J186" i="6"/>
  <c r="BE186" i="6" s="1"/>
  <c r="BK185" i="6"/>
  <c r="BI185" i="6"/>
  <c r="BH185" i="6"/>
  <c r="BG185" i="6"/>
  <c r="BF185" i="6"/>
  <c r="BE185" i="6"/>
  <c r="T185" i="6"/>
  <c r="R185" i="6"/>
  <c r="P185" i="6"/>
  <c r="J185" i="6"/>
  <c r="BK184" i="6"/>
  <c r="BI184" i="6"/>
  <c r="BH184" i="6"/>
  <c r="BG184" i="6"/>
  <c r="BF184" i="6"/>
  <c r="T184" i="6"/>
  <c r="R184" i="6"/>
  <c r="P184" i="6"/>
  <c r="J184" i="6"/>
  <c r="BE184" i="6" s="1"/>
  <c r="BK183" i="6"/>
  <c r="BI183" i="6"/>
  <c r="BH183" i="6"/>
  <c r="BG183" i="6"/>
  <c r="BF183" i="6"/>
  <c r="BE183" i="6"/>
  <c r="T183" i="6"/>
  <c r="R183" i="6"/>
  <c r="P183" i="6"/>
  <c r="J183" i="6"/>
  <c r="BK182" i="6"/>
  <c r="BI182" i="6"/>
  <c r="BH182" i="6"/>
  <c r="BG182" i="6"/>
  <c r="BF182" i="6"/>
  <c r="T182" i="6"/>
  <c r="R182" i="6"/>
  <c r="P182" i="6"/>
  <c r="J182" i="6"/>
  <c r="BE182" i="6" s="1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F180" i="6"/>
  <c r="T180" i="6"/>
  <c r="R180" i="6"/>
  <c r="P180" i="6"/>
  <c r="J180" i="6"/>
  <c r="BE180" i="6" s="1"/>
  <c r="BK178" i="6"/>
  <c r="BI178" i="6"/>
  <c r="BH178" i="6"/>
  <c r="BG178" i="6"/>
  <c r="BF178" i="6"/>
  <c r="BE178" i="6"/>
  <c r="T178" i="6"/>
  <c r="R178" i="6"/>
  <c r="P178" i="6"/>
  <c r="J178" i="6"/>
  <c r="BK177" i="6"/>
  <c r="BI177" i="6"/>
  <c r="BH177" i="6"/>
  <c r="BG177" i="6"/>
  <c r="BF177" i="6"/>
  <c r="T177" i="6"/>
  <c r="R177" i="6"/>
  <c r="P177" i="6"/>
  <c r="J177" i="6"/>
  <c r="BE177" i="6" s="1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F174" i="6"/>
  <c r="T174" i="6"/>
  <c r="R174" i="6"/>
  <c r="P174" i="6"/>
  <c r="J174" i="6"/>
  <c r="BE174" i="6" s="1"/>
  <c r="BK172" i="6"/>
  <c r="BI172" i="6"/>
  <c r="BH172" i="6"/>
  <c r="BG172" i="6"/>
  <c r="BF172" i="6"/>
  <c r="BE172" i="6"/>
  <c r="T172" i="6"/>
  <c r="R172" i="6"/>
  <c r="P172" i="6"/>
  <c r="J172" i="6"/>
  <c r="BK171" i="6"/>
  <c r="BI171" i="6"/>
  <c r="BH171" i="6"/>
  <c r="BG171" i="6"/>
  <c r="BF171" i="6"/>
  <c r="T171" i="6"/>
  <c r="R171" i="6"/>
  <c r="P171" i="6"/>
  <c r="J171" i="6"/>
  <c r="BE171" i="6" s="1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F168" i="6"/>
  <c r="T168" i="6"/>
  <c r="R168" i="6"/>
  <c r="P168" i="6"/>
  <c r="J168" i="6"/>
  <c r="BE168" i="6" s="1"/>
  <c r="BK167" i="6"/>
  <c r="BI167" i="6"/>
  <c r="BH167" i="6"/>
  <c r="BG167" i="6"/>
  <c r="BF167" i="6"/>
  <c r="BE167" i="6"/>
  <c r="T167" i="6"/>
  <c r="R167" i="6"/>
  <c r="P167" i="6"/>
  <c r="J167" i="6"/>
  <c r="BK166" i="6"/>
  <c r="BI166" i="6"/>
  <c r="BH166" i="6"/>
  <c r="BG166" i="6"/>
  <c r="BF166" i="6"/>
  <c r="T166" i="6"/>
  <c r="R166" i="6"/>
  <c r="P166" i="6"/>
  <c r="J166" i="6"/>
  <c r="BE166" i="6" s="1"/>
  <c r="BK164" i="6"/>
  <c r="BI164" i="6"/>
  <c r="BH164" i="6"/>
  <c r="BG164" i="6"/>
  <c r="BF164" i="6"/>
  <c r="BE164" i="6"/>
  <c r="T164" i="6"/>
  <c r="R164" i="6"/>
  <c r="P164" i="6"/>
  <c r="J164" i="6"/>
  <c r="BK162" i="6"/>
  <c r="BI162" i="6"/>
  <c r="BH162" i="6"/>
  <c r="BG162" i="6"/>
  <c r="BF162" i="6"/>
  <c r="T162" i="6"/>
  <c r="R162" i="6"/>
  <c r="P162" i="6"/>
  <c r="J162" i="6"/>
  <c r="BE162" i="6" s="1"/>
  <c r="BK160" i="6"/>
  <c r="BI160" i="6"/>
  <c r="BH160" i="6"/>
  <c r="BG160" i="6"/>
  <c r="BF160" i="6"/>
  <c r="BE160" i="6"/>
  <c r="T160" i="6"/>
  <c r="R160" i="6"/>
  <c r="P160" i="6"/>
  <c r="J160" i="6"/>
  <c r="BK159" i="6"/>
  <c r="BI159" i="6"/>
  <c r="BH159" i="6"/>
  <c r="BG159" i="6"/>
  <c r="BF159" i="6"/>
  <c r="T159" i="6"/>
  <c r="R159" i="6"/>
  <c r="P159" i="6"/>
  <c r="J159" i="6"/>
  <c r="BE159" i="6" s="1"/>
  <c r="BK158" i="6"/>
  <c r="T158" i="6"/>
  <c r="R158" i="6"/>
  <c r="P158" i="6"/>
  <c r="J158" i="6"/>
  <c r="J101" i="6" s="1"/>
  <c r="BK157" i="6"/>
  <c r="BI157" i="6"/>
  <c r="BH157" i="6"/>
  <c r="BG157" i="6"/>
  <c r="BF157" i="6"/>
  <c r="T157" i="6"/>
  <c r="R157" i="6"/>
  <c r="P157" i="6"/>
  <c r="J157" i="6"/>
  <c r="BE157" i="6" s="1"/>
  <c r="BK156" i="6"/>
  <c r="BI156" i="6"/>
  <c r="BH156" i="6"/>
  <c r="BG156" i="6"/>
  <c r="BF156" i="6"/>
  <c r="T156" i="6"/>
  <c r="R156" i="6"/>
  <c r="P156" i="6"/>
  <c r="J156" i="6"/>
  <c r="BE156" i="6" s="1"/>
  <c r="BK155" i="6"/>
  <c r="BI155" i="6"/>
  <c r="BH155" i="6"/>
  <c r="BG155" i="6"/>
  <c r="BF155" i="6"/>
  <c r="T155" i="6"/>
  <c r="R155" i="6"/>
  <c r="P155" i="6"/>
  <c r="J155" i="6"/>
  <c r="BE155" i="6" s="1"/>
  <c r="BK154" i="6"/>
  <c r="BI154" i="6"/>
  <c r="BH154" i="6"/>
  <c r="BG154" i="6"/>
  <c r="BF154" i="6"/>
  <c r="T154" i="6"/>
  <c r="T152" i="6" s="1"/>
  <c r="R154" i="6"/>
  <c r="R152" i="6" s="1"/>
  <c r="P154" i="6"/>
  <c r="P152" i="6" s="1"/>
  <c r="J154" i="6"/>
  <c r="BE154" i="6" s="1"/>
  <c r="BK153" i="6"/>
  <c r="BI153" i="6"/>
  <c r="BH153" i="6"/>
  <c r="BG153" i="6"/>
  <c r="BF153" i="6"/>
  <c r="T153" i="6"/>
  <c r="R153" i="6"/>
  <c r="P153" i="6"/>
  <c r="J153" i="6"/>
  <c r="BE153" i="6" s="1"/>
  <c r="BK152" i="6"/>
  <c r="J152" i="6"/>
  <c r="J100" i="6" s="1"/>
  <c r="BK151" i="6"/>
  <c r="BI151" i="6"/>
  <c r="BH151" i="6"/>
  <c r="BG151" i="6"/>
  <c r="BF151" i="6"/>
  <c r="BE151" i="6"/>
  <c r="T151" i="6"/>
  <c r="R151" i="6"/>
  <c r="P151" i="6"/>
  <c r="J151" i="6"/>
  <c r="BK150" i="6"/>
  <c r="BI150" i="6"/>
  <c r="BH150" i="6"/>
  <c r="BG150" i="6"/>
  <c r="BF150" i="6"/>
  <c r="T150" i="6"/>
  <c r="R150" i="6"/>
  <c r="P150" i="6"/>
  <c r="J150" i="6"/>
  <c r="BE150" i="6" s="1"/>
  <c r="BK149" i="6"/>
  <c r="BI149" i="6"/>
  <c r="BH149" i="6"/>
  <c r="BG149" i="6"/>
  <c r="BF149" i="6"/>
  <c r="BE149" i="6"/>
  <c r="T149" i="6"/>
  <c r="R149" i="6"/>
  <c r="P149" i="6"/>
  <c r="J149" i="6"/>
  <c r="BK148" i="6"/>
  <c r="BI148" i="6"/>
  <c r="BH148" i="6"/>
  <c r="BG148" i="6"/>
  <c r="BF148" i="6"/>
  <c r="T148" i="6"/>
  <c r="R148" i="6"/>
  <c r="P148" i="6"/>
  <c r="J148" i="6"/>
  <c r="BE148" i="6" s="1"/>
  <c r="BK147" i="6"/>
  <c r="BI147" i="6"/>
  <c r="BH147" i="6"/>
  <c r="BG147" i="6"/>
  <c r="BF147" i="6"/>
  <c r="BE147" i="6"/>
  <c r="T147" i="6"/>
  <c r="R147" i="6"/>
  <c r="P147" i="6"/>
  <c r="J147" i="6"/>
  <c r="BK146" i="6"/>
  <c r="BI146" i="6"/>
  <c r="BH146" i="6"/>
  <c r="BG146" i="6"/>
  <c r="BF146" i="6"/>
  <c r="T146" i="6"/>
  <c r="R146" i="6"/>
  <c r="P146" i="6"/>
  <c r="J146" i="6"/>
  <c r="BE146" i="6" s="1"/>
  <c r="BK145" i="6"/>
  <c r="BI145" i="6"/>
  <c r="BH145" i="6"/>
  <c r="BG145" i="6"/>
  <c r="BF145" i="6"/>
  <c r="BE145" i="6"/>
  <c r="T145" i="6"/>
  <c r="R145" i="6"/>
  <c r="P145" i="6"/>
  <c r="J145" i="6"/>
  <c r="BK144" i="6"/>
  <c r="BI144" i="6"/>
  <c r="BH144" i="6"/>
  <c r="BG144" i="6"/>
  <c r="BF144" i="6"/>
  <c r="T144" i="6"/>
  <c r="R144" i="6"/>
  <c r="P144" i="6"/>
  <c r="J144" i="6"/>
  <c r="BE144" i="6" s="1"/>
  <c r="BK143" i="6"/>
  <c r="BI143" i="6"/>
  <c r="BH143" i="6"/>
  <c r="BG143" i="6"/>
  <c r="BF143" i="6"/>
  <c r="BE143" i="6"/>
  <c r="T143" i="6"/>
  <c r="R143" i="6"/>
  <c r="P143" i="6"/>
  <c r="J143" i="6"/>
  <c r="BK142" i="6"/>
  <c r="BI142" i="6"/>
  <c r="BH142" i="6"/>
  <c r="BG142" i="6"/>
  <c r="BF142" i="6"/>
  <c r="T142" i="6"/>
  <c r="R142" i="6"/>
  <c r="P142" i="6"/>
  <c r="J142" i="6"/>
  <c r="BE142" i="6" s="1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F140" i="6"/>
  <c r="T140" i="6"/>
  <c r="R140" i="6"/>
  <c r="P140" i="6"/>
  <c r="J140" i="6"/>
  <c r="BE140" i="6" s="1"/>
  <c r="BK139" i="6"/>
  <c r="BI139" i="6"/>
  <c r="BH139" i="6"/>
  <c r="BG139" i="6"/>
  <c r="BF139" i="6"/>
  <c r="BE139" i="6"/>
  <c r="T139" i="6"/>
  <c r="R139" i="6"/>
  <c r="P139" i="6"/>
  <c r="J139" i="6"/>
  <c r="BK138" i="6"/>
  <c r="BI138" i="6"/>
  <c r="BH138" i="6"/>
  <c r="BG138" i="6"/>
  <c r="BF138" i="6"/>
  <c r="T138" i="6"/>
  <c r="R138" i="6"/>
  <c r="P138" i="6"/>
  <c r="J138" i="6"/>
  <c r="BE138" i="6" s="1"/>
  <c r="BK137" i="6"/>
  <c r="BI137" i="6"/>
  <c r="BH137" i="6"/>
  <c r="BG137" i="6"/>
  <c r="BF137" i="6"/>
  <c r="BE137" i="6"/>
  <c r="T137" i="6"/>
  <c r="R137" i="6"/>
  <c r="P137" i="6"/>
  <c r="J137" i="6"/>
  <c r="BK136" i="6"/>
  <c r="BI136" i="6"/>
  <c r="BH136" i="6"/>
  <c r="BG136" i="6"/>
  <c r="BF136" i="6"/>
  <c r="T136" i="6"/>
  <c r="T134" i="6" s="1"/>
  <c r="R136" i="6"/>
  <c r="R134" i="6" s="1"/>
  <c r="P136" i="6"/>
  <c r="P134" i="6" s="1"/>
  <c r="J136" i="6"/>
  <c r="BE136" i="6" s="1"/>
  <c r="BK135" i="6"/>
  <c r="BK134" i="6" s="1"/>
  <c r="J134" i="6" s="1"/>
  <c r="J99" i="6" s="1"/>
  <c r="BI135" i="6"/>
  <c r="BH135" i="6"/>
  <c r="BG135" i="6"/>
  <c r="BF135" i="6"/>
  <c r="BE135" i="6"/>
  <c r="T135" i="6"/>
  <c r="R135" i="6"/>
  <c r="P135" i="6"/>
  <c r="J135" i="6"/>
  <c r="BK133" i="6"/>
  <c r="BI133" i="6"/>
  <c r="BH133" i="6"/>
  <c r="BG133" i="6"/>
  <c r="BF133" i="6"/>
  <c r="T133" i="6"/>
  <c r="R133" i="6"/>
  <c r="P133" i="6"/>
  <c r="J133" i="6"/>
  <c r="BE133" i="6" s="1"/>
  <c r="BK132" i="6"/>
  <c r="BI132" i="6"/>
  <c r="BH132" i="6"/>
  <c r="BG132" i="6"/>
  <c r="BF132" i="6"/>
  <c r="T132" i="6"/>
  <c r="R132" i="6"/>
  <c r="P132" i="6"/>
  <c r="J132" i="6"/>
  <c r="BE132" i="6" s="1"/>
  <c r="BK131" i="6"/>
  <c r="BK130" i="6" s="1"/>
  <c r="BI131" i="6"/>
  <c r="F37" i="6" s="1"/>
  <c r="BD95" i="5" s="1"/>
  <c r="BD94" i="5" s="1"/>
  <c r="W33" i="5" s="1"/>
  <c r="BH131" i="6"/>
  <c r="F36" i="6" s="1"/>
  <c r="BC95" i="5" s="1"/>
  <c r="BC94" i="5" s="1"/>
  <c r="BG131" i="6"/>
  <c r="F35" i="6" s="1"/>
  <c r="BB95" i="5" s="1"/>
  <c r="BB94" i="5" s="1"/>
  <c r="BF131" i="6"/>
  <c r="J34" i="6" s="1"/>
  <c r="AW95" i="5" s="1"/>
  <c r="T131" i="6"/>
  <c r="T130" i="6" s="1"/>
  <c r="R131" i="6"/>
  <c r="R130" i="6" s="1"/>
  <c r="R129" i="6" s="1"/>
  <c r="R128" i="6" s="1"/>
  <c r="P131" i="6"/>
  <c r="P130" i="6" s="1"/>
  <c r="J131" i="6"/>
  <c r="BE131" i="6" s="1"/>
  <c r="J125" i="6"/>
  <c r="J124" i="6"/>
  <c r="F124" i="6"/>
  <c r="F122" i="6"/>
  <c r="E120" i="6"/>
  <c r="E118" i="6"/>
  <c r="J92" i="6"/>
  <c r="J91" i="6"/>
  <c r="F91" i="6"/>
  <c r="F89" i="6"/>
  <c r="E87" i="6"/>
  <c r="E85" i="6"/>
  <c r="J37" i="6"/>
  <c r="J36" i="6"/>
  <c r="J35" i="6"/>
  <c r="J18" i="6"/>
  <c r="E18" i="6"/>
  <c r="F92" i="6" s="1"/>
  <c r="J17" i="6"/>
  <c r="J12" i="6"/>
  <c r="J89" i="6" s="1"/>
  <c r="E7" i="6"/>
  <c r="BD96" i="5"/>
  <c r="BC96" i="5"/>
  <c r="BB96" i="5"/>
  <c r="BA96" i="5"/>
  <c r="AZ96" i="5"/>
  <c r="AY96" i="5"/>
  <c r="AX96" i="5"/>
  <c r="AW96" i="5"/>
  <c r="AV96" i="5"/>
  <c r="AU96" i="5"/>
  <c r="AT96" i="5"/>
  <c r="AG96" i="5"/>
  <c r="AN96" i="5" s="1"/>
  <c r="AY95" i="5"/>
  <c r="AX95" i="5"/>
  <c r="AU95" i="5"/>
  <c r="AU94" i="5"/>
  <c r="AS94" i="5"/>
  <c r="AM90" i="5"/>
  <c r="L90" i="5"/>
  <c r="AM89" i="5"/>
  <c r="L89" i="5"/>
  <c r="AM87" i="5"/>
  <c r="L87" i="5"/>
  <c r="L85" i="5"/>
  <c r="L84" i="5"/>
  <c r="J140" i="7" l="1"/>
  <c r="J98" i="7" s="1"/>
  <c r="BK139" i="7"/>
  <c r="J179" i="7"/>
  <c r="J103" i="7" s="1"/>
  <c r="BK178" i="7"/>
  <c r="J178" i="7" s="1"/>
  <c r="J102" i="7" s="1"/>
  <c r="T178" i="7"/>
  <c r="J33" i="7"/>
  <c r="F33" i="7"/>
  <c r="P139" i="7"/>
  <c r="R178" i="7"/>
  <c r="R138" i="7" s="1"/>
  <c r="P178" i="7"/>
  <c r="T138" i="7"/>
  <c r="J310" i="7"/>
  <c r="J116" i="7" s="1"/>
  <c r="BK309" i="7"/>
  <c r="J309" i="7" s="1"/>
  <c r="J115" i="7" s="1"/>
  <c r="F34" i="7"/>
  <c r="F33" i="6"/>
  <c r="AZ95" i="5" s="1"/>
  <c r="AZ94" i="5" s="1"/>
  <c r="W29" i="5" s="1"/>
  <c r="J33" i="6"/>
  <c r="AV95" i="5" s="1"/>
  <c r="AT95" i="5" s="1"/>
  <c r="P129" i="6"/>
  <c r="P128" i="6" s="1"/>
  <c r="T129" i="6"/>
  <c r="T128" i="6" s="1"/>
  <c r="J130" i="6"/>
  <c r="J98" i="6" s="1"/>
  <c r="BK129" i="6"/>
  <c r="J232" i="6"/>
  <c r="J106" i="6" s="1"/>
  <c r="BK231" i="6"/>
  <c r="J231" i="6" s="1"/>
  <c r="J105" i="6" s="1"/>
  <c r="J122" i="6"/>
  <c r="F125" i="6"/>
  <c r="F34" i="6"/>
  <c r="BA95" i="5" s="1"/>
  <c r="BA94" i="5" s="1"/>
  <c r="W31" i="5"/>
  <c r="AX94" i="5"/>
  <c r="W30" i="5"/>
  <c r="AW94" i="5"/>
  <c r="AK30" i="5" s="1"/>
  <c r="AY94" i="5"/>
  <c r="W32" i="5"/>
  <c r="AV94" i="5" l="1"/>
  <c r="AK29" i="5" s="1"/>
  <c r="BK138" i="7"/>
  <c r="J138" i="7" s="1"/>
  <c r="J139" i="7"/>
  <c r="J97" i="7" s="1"/>
  <c r="P138" i="7"/>
  <c r="J129" i="6"/>
  <c r="J97" i="6" s="1"/>
  <c r="BK128" i="6"/>
  <c r="J128" i="6" s="1"/>
  <c r="AT94" i="5"/>
  <c r="J96" i="7" l="1"/>
  <c r="J30" i="7"/>
  <c r="J39" i="7" s="1"/>
  <c r="J96" i="6"/>
  <c r="J30" i="6"/>
  <c r="J39" i="6" l="1"/>
  <c r="AG95" i="5"/>
  <c r="BK313" i="4"/>
  <c r="BI313" i="4"/>
  <c r="BH313" i="4"/>
  <c r="BG313" i="4"/>
  <c r="BF313" i="4"/>
  <c r="T313" i="4"/>
  <c r="T312" i="4" s="1"/>
  <c r="R313" i="4"/>
  <c r="R312" i="4" s="1"/>
  <c r="P313" i="4"/>
  <c r="J313" i="4"/>
  <c r="BE313" i="4" s="1"/>
  <c r="BK312" i="4"/>
  <c r="P312" i="4"/>
  <c r="J312" i="4"/>
  <c r="J119" i="4" s="1"/>
  <c r="BK311" i="4"/>
  <c r="BK310" i="4" s="1"/>
  <c r="J310" i="4" s="1"/>
  <c r="J118" i="4" s="1"/>
  <c r="BI311" i="4"/>
  <c r="BH311" i="4"/>
  <c r="BG311" i="4"/>
  <c r="BF311" i="4"/>
  <c r="T311" i="4"/>
  <c r="R311" i="4"/>
  <c r="P311" i="4"/>
  <c r="J311" i="4"/>
  <c r="BE311" i="4" s="1"/>
  <c r="T310" i="4"/>
  <c r="R310" i="4"/>
  <c r="P310" i="4"/>
  <c r="BK309" i="4"/>
  <c r="BK308" i="4" s="1"/>
  <c r="BI309" i="4"/>
  <c r="BH309" i="4"/>
  <c r="BG309" i="4"/>
  <c r="BF309" i="4"/>
  <c r="BE309" i="4"/>
  <c r="T309" i="4"/>
  <c r="T308" i="4" s="1"/>
  <c r="T307" i="4" s="1"/>
  <c r="R309" i="4"/>
  <c r="R308" i="4" s="1"/>
  <c r="R307" i="4" s="1"/>
  <c r="P309" i="4"/>
  <c r="P308" i="4" s="1"/>
  <c r="P307" i="4" s="1"/>
  <c r="J309" i="4"/>
  <c r="BK306" i="4"/>
  <c r="BI306" i="4"/>
  <c r="BH306" i="4"/>
  <c r="BG306" i="4"/>
  <c r="BF306" i="4"/>
  <c r="BE306" i="4"/>
  <c r="T306" i="4"/>
  <c r="R306" i="4"/>
  <c r="P306" i="4"/>
  <c r="J306" i="4"/>
  <c r="BK305" i="4"/>
  <c r="BI305" i="4"/>
  <c r="BH305" i="4"/>
  <c r="BG305" i="4"/>
  <c r="BF305" i="4"/>
  <c r="T305" i="4"/>
  <c r="R305" i="4"/>
  <c r="P305" i="4"/>
  <c r="J305" i="4"/>
  <c r="BE305" i="4" s="1"/>
  <c r="BK304" i="4"/>
  <c r="BI304" i="4"/>
  <c r="BH304" i="4"/>
  <c r="BG304" i="4"/>
  <c r="BF304" i="4"/>
  <c r="BE304" i="4"/>
  <c r="T304" i="4"/>
  <c r="R304" i="4"/>
  <c r="P304" i="4"/>
  <c r="J304" i="4"/>
  <c r="BK303" i="4"/>
  <c r="BI303" i="4"/>
  <c r="BH303" i="4"/>
  <c r="BG303" i="4"/>
  <c r="BF303" i="4"/>
  <c r="T303" i="4"/>
  <c r="R303" i="4"/>
  <c r="P303" i="4"/>
  <c r="J303" i="4"/>
  <c r="BE303" i="4" s="1"/>
  <c r="BK302" i="4"/>
  <c r="BK301" i="4" s="1"/>
  <c r="J301" i="4" s="1"/>
  <c r="J115" i="4" s="1"/>
  <c r="BI302" i="4"/>
  <c r="BH302" i="4"/>
  <c r="BG302" i="4"/>
  <c r="BF302" i="4"/>
  <c r="BE302" i="4"/>
  <c r="T302" i="4"/>
  <c r="T301" i="4" s="1"/>
  <c r="R302" i="4"/>
  <c r="R301" i="4" s="1"/>
  <c r="P302" i="4"/>
  <c r="P301" i="4" s="1"/>
  <c r="J302" i="4"/>
  <c r="BK300" i="4"/>
  <c r="BI300" i="4"/>
  <c r="BH300" i="4"/>
  <c r="BG300" i="4"/>
  <c r="BF300" i="4"/>
  <c r="T300" i="4"/>
  <c r="R300" i="4"/>
  <c r="P300" i="4"/>
  <c r="J300" i="4"/>
  <c r="BE300" i="4" s="1"/>
  <c r="BK299" i="4"/>
  <c r="BI299" i="4"/>
  <c r="BH299" i="4"/>
  <c r="BG299" i="4"/>
  <c r="BF299" i="4"/>
  <c r="T299" i="4"/>
  <c r="R299" i="4"/>
  <c r="P299" i="4"/>
  <c r="J299" i="4"/>
  <c r="BE299" i="4" s="1"/>
  <c r="BK298" i="4"/>
  <c r="BI298" i="4"/>
  <c r="BH298" i="4"/>
  <c r="BG298" i="4"/>
  <c r="BF298" i="4"/>
  <c r="T298" i="4"/>
  <c r="R298" i="4"/>
  <c r="P298" i="4"/>
  <c r="J298" i="4"/>
  <c r="BE298" i="4" s="1"/>
  <c r="BK297" i="4"/>
  <c r="BI297" i="4"/>
  <c r="BH297" i="4"/>
  <c r="BG297" i="4"/>
  <c r="BF297" i="4"/>
  <c r="T297" i="4"/>
  <c r="R297" i="4"/>
  <c r="P297" i="4"/>
  <c r="J297" i="4"/>
  <c r="BE297" i="4" s="1"/>
  <c r="BK296" i="4"/>
  <c r="BI296" i="4"/>
  <c r="BH296" i="4"/>
  <c r="BG296" i="4"/>
  <c r="BF296" i="4"/>
  <c r="T296" i="4"/>
  <c r="R296" i="4"/>
  <c r="P296" i="4"/>
  <c r="J296" i="4"/>
  <c r="BE296" i="4" s="1"/>
  <c r="BK295" i="4"/>
  <c r="BI295" i="4"/>
  <c r="BH295" i="4"/>
  <c r="BG295" i="4"/>
  <c r="BF295" i="4"/>
  <c r="T295" i="4"/>
  <c r="R295" i="4"/>
  <c r="P295" i="4"/>
  <c r="J295" i="4"/>
  <c r="BE295" i="4" s="1"/>
  <c r="BK294" i="4"/>
  <c r="BI294" i="4"/>
  <c r="BH294" i="4"/>
  <c r="BG294" i="4"/>
  <c r="BF294" i="4"/>
  <c r="T294" i="4"/>
  <c r="R294" i="4"/>
  <c r="P294" i="4"/>
  <c r="J294" i="4"/>
  <c r="BE294" i="4" s="1"/>
  <c r="BK293" i="4"/>
  <c r="BI293" i="4"/>
  <c r="BH293" i="4"/>
  <c r="BG293" i="4"/>
  <c r="BF293" i="4"/>
  <c r="T293" i="4"/>
  <c r="R293" i="4"/>
  <c r="P293" i="4"/>
  <c r="J293" i="4"/>
  <c r="BE293" i="4" s="1"/>
  <c r="BK292" i="4"/>
  <c r="BI292" i="4"/>
  <c r="BH292" i="4"/>
  <c r="BG292" i="4"/>
  <c r="BF292" i="4"/>
  <c r="T292" i="4"/>
  <c r="R292" i="4"/>
  <c r="P292" i="4"/>
  <c r="J292" i="4"/>
  <c r="BE292" i="4" s="1"/>
  <c r="BK289" i="4"/>
  <c r="BI289" i="4"/>
  <c r="BH289" i="4"/>
  <c r="BG289" i="4"/>
  <c r="BF289" i="4"/>
  <c r="T289" i="4"/>
  <c r="R289" i="4"/>
  <c r="P289" i="4"/>
  <c r="J289" i="4"/>
  <c r="BE289" i="4" s="1"/>
  <c r="BK288" i="4"/>
  <c r="BI288" i="4"/>
  <c r="BH288" i="4"/>
  <c r="BG288" i="4"/>
  <c r="BF288" i="4"/>
  <c r="T288" i="4"/>
  <c r="T286" i="4" s="1"/>
  <c r="R288" i="4"/>
  <c r="P288" i="4"/>
  <c r="P286" i="4" s="1"/>
  <c r="J288" i="4"/>
  <c r="BE288" i="4" s="1"/>
  <c r="BK287" i="4"/>
  <c r="BK286" i="4" s="1"/>
  <c r="J286" i="4" s="1"/>
  <c r="J114" i="4" s="1"/>
  <c r="BI287" i="4"/>
  <c r="BH287" i="4"/>
  <c r="BG287" i="4"/>
  <c r="BF287" i="4"/>
  <c r="T287" i="4"/>
  <c r="R287" i="4"/>
  <c r="P287" i="4"/>
  <c r="J287" i="4"/>
  <c r="BE287" i="4" s="1"/>
  <c r="R286" i="4"/>
  <c r="BK285" i="4"/>
  <c r="BI285" i="4"/>
  <c r="BH285" i="4"/>
  <c r="BG285" i="4"/>
  <c r="BF285" i="4"/>
  <c r="BE285" i="4"/>
  <c r="T285" i="4"/>
  <c r="R285" i="4"/>
  <c r="P285" i="4"/>
  <c r="J285" i="4"/>
  <c r="BK284" i="4"/>
  <c r="BI284" i="4"/>
  <c r="BH284" i="4"/>
  <c r="BG284" i="4"/>
  <c r="BF284" i="4"/>
  <c r="T284" i="4"/>
  <c r="R284" i="4"/>
  <c r="P284" i="4"/>
  <c r="J284" i="4"/>
  <c r="BE284" i="4" s="1"/>
  <c r="BK283" i="4"/>
  <c r="BI283" i="4"/>
  <c r="BH283" i="4"/>
  <c r="BG283" i="4"/>
  <c r="BF283" i="4"/>
  <c r="BE283" i="4"/>
  <c r="T283" i="4"/>
  <c r="R283" i="4"/>
  <c r="P283" i="4"/>
  <c r="J283" i="4"/>
  <c r="BK282" i="4"/>
  <c r="BI282" i="4"/>
  <c r="BH282" i="4"/>
  <c r="BG282" i="4"/>
  <c r="BF282" i="4"/>
  <c r="T282" i="4"/>
  <c r="R282" i="4"/>
  <c r="P282" i="4"/>
  <c r="J282" i="4"/>
  <c r="BE282" i="4" s="1"/>
  <c r="BK280" i="4"/>
  <c r="BI280" i="4"/>
  <c r="BH280" i="4"/>
  <c r="BG280" i="4"/>
  <c r="BF280" i="4"/>
  <c r="BE280" i="4"/>
  <c r="T280" i="4"/>
  <c r="R280" i="4"/>
  <c r="P280" i="4"/>
  <c r="J280" i="4"/>
  <c r="BK279" i="4"/>
  <c r="BI279" i="4"/>
  <c r="BH279" i="4"/>
  <c r="BG279" i="4"/>
  <c r="BF279" i="4"/>
  <c r="T279" i="4"/>
  <c r="R279" i="4"/>
  <c r="P279" i="4"/>
  <c r="J279" i="4"/>
  <c r="BE279" i="4" s="1"/>
  <c r="BK278" i="4"/>
  <c r="BI278" i="4"/>
  <c r="BH278" i="4"/>
  <c r="BG278" i="4"/>
  <c r="BF278" i="4"/>
  <c r="BE278" i="4"/>
  <c r="T278" i="4"/>
  <c r="R278" i="4"/>
  <c r="P278" i="4"/>
  <c r="J278" i="4"/>
  <c r="BK277" i="4"/>
  <c r="BI277" i="4"/>
  <c r="BH277" i="4"/>
  <c r="BG277" i="4"/>
  <c r="BF277" i="4"/>
  <c r="T277" i="4"/>
  <c r="R277" i="4"/>
  <c r="P277" i="4"/>
  <c r="J277" i="4"/>
  <c r="BE277" i="4" s="1"/>
  <c r="BK276" i="4"/>
  <c r="BI276" i="4"/>
  <c r="BH276" i="4"/>
  <c r="BG276" i="4"/>
  <c r="BF276" i="4"/>
  <c r="BE276" i="4"/>
  <c r="T276" i="4"/>
  <c r="R276" i="4"/>
  <c r="P276" i="4"/>
  <c r="J276" i="4"/>
  <c r="BK275" i="4"/>
  <c r="BI275" i="4"/>
  <c r="BH275" i="4"/>
  <c r="BG275" i="4"/>
  <c r="BF275" i="4"/>
  <c r="T275" i="4"/>
  <c r="R275" i="4"/>
  <c r="P275" i="4"/>
  <c r="J275" i="4"/>
  <c r="BE275" i="4" s="1"/>
  <c r="BK274" i="4"/>
  <c r="BI274" i="4"/>
  <c r="BH274" i="4"/>
  <c r="BG274" i="4"/>
  <c r="BF274" i="4"/>
  <c r="BE274" i="4"/>
  <c r="T274" i="4"/>
  <c r="T272" i="4" s="1"/>
  <c r="R274" i="4"/>
  <c r="P274" i="4"/>
  <c r="J274" i="4"/>
  <c r="BK273" i="4"/>
  <c r="BI273" i="4"/>
  <c r="BH273" i="4"/>
  <c r="BG273" i="4"/>
  <c r="BF273" i="4"/>
  <c r="T273" i="4"/>
  <c r="R273" i="4"/>
  <c r="R272" i="4" s="1"/>
  <c r="P273" i="4"/>
  <c r="J273" i="4"/>
  <c r="BE273" i="4" s="1"/>
  <c r="BK272" i="4"/>
  <c r="P272" i="4"/>
  <c r="J272" i="4"/>
  <c r="BK271" i="4"/>
  <c r="BI271" i="4"/>
  <c r="BH271" i="4"/>
  <c r="BG271" i="4"/>
  <c r="BF271" i="4"/>
  <c r="T271" i="4"/>
  <c r="R271" i="4"/>
  <c r="P271" i="4"/>
  <c r="J271" i="4"/>
  <c r="BE271" i="4" s="1"/>
  <c r="BK269" i="4"/>
  <c r="BI269" i="4"/>
  <c r="BH269" i="4"/>
  <c r="BG269" i="4"/>
  <c r="BF269" i="4"/>
  <c r="T269" i="4"/>
  <c r="R269" i="4"/>
  <c r="P269" i="4"/>
  <c r="J269" i="4"/>
  <c r="BE269" i="4" s="1"/>
  <c r="BK268" i="4"/>
  <c r="BI268" i="4"/>
  <c r="BH268" i="4"/>
  <c r="BG268" i="4"/>
  <c r="BF268" i="4"/>
  <c r="T268" i="4"/>
  <c r="R268" i="4"/>
  <c r="P268" i="4"/>
  <c r="J268" i="4"/>
  <c r="BE268" i="4" s="1"/>
  <c r="BK267" i="4"/>
  <c r="BI267" i="4"/>
  <c r="BH267" i="4"/>
  <c r="BG267" i="4"/>
  <c r="BF267" i="4"/>
  <c r="T267" i="4"/>
  <c r="R267" i="4"/>
  <c r="P267" i="4"/>
  <c r="J267" i="4"/>
  <c r="BE267" i="4" s="1"/>
  <c r="BK266" i="4"/>
  <c r="BK264" i="4" s="1"/>
  <c r="J264" i="4" s="1"/>
  <c r="J112" i="4" s="1"/>
  <c r="BI266" i="4"/>
  <c r="BH266" i="4"/>
  <c r="BG266" i="4"/>
  <c r="BF266" i="4"/>
  <c r="T266" i="4"/>
  <c r="R266" i="4"/>
  <c r="P266" i="4"/>
  <c r="J266" i="4"/>
  <c r="BE266" i="4" s="1"/>
  <c r="BK265" i="4"/>
  <c r="BI265" i="4"/>
  <c r="BH265" i="4"/>
  <c r="BG265" i="4"/>
  <c r="BF265" i="4"/>
  <c r="T265" i="4"/>
  <c r="R265" i="4"/>
  <c r="R264" i="4" s="1"/>
  <c r="P265" i="4"/>
  <c r="P264" i="4" s="1"/>
  <c r="J265" i="4"/>
  <c r="BE265" i="4" s="1"/>
  <c r="T264" i="4"/>
  <c r="BK263" i="4"/>
  <c r="BI263" i="4"/>
  <c r="BH263" i="4"/>
  <c r="BG263" i="4"/>
  <c r="BF263" i="4"/>
  <c r="T263" i="4"/>
  <c r="R263" i="4"/>
  <c r="P263" i="4"/>
  <c r="J263" i="4"/>
  <c r="BE263" i="4" s="1"/>
  <c r="BK262" i="4"/>
  <c r="BI262" i="4"/>
  <c r="BH262" i="4"/>
  <c r="BG262" i="4"/>
  <c r="BF262" i="4"/>
  <c r="BE262" i="4"/>
  <c r="T262" i="4"/>
  <c r="R262" i="4"/>
  <c r="P262" i="4"/>
  <c r="J262" i="4"/>
  <c r="BK260" i="4"/>
  <c r="BI260" i="4"/>
  <c r="BH260" i="4"/>
  <c r="BG260" i="4"/>
  <c r="BF260" i="4"/>
  <c r="T260" i="4"/>
  <c r="R260" i="4"/>
  <c r="P260" i="4"/>
  <c r="J260" i="4"/>
  <c r="BE260" i="4" s="1"/>
  <c r="BK259" i="4"/>
  <c r="BI259" i="4"/>
  <c r="BH259" i="4"/>
  <c r="BG259" i="4"/>
  <c r="BF259" i="4"/>
  <c r="BE259" i="4"/>
  <c r="T259" i="4"/>
  <c r="R259" i="4"/>
  <c r="P259" i="4"/>
  <c r="J259" i="4"/>
  <c r="BK257" i="4"/>
  <c r="BI257" i="4"/>
  <c r="BH257" i="4"/>
  <c r="BG257" i="4"/>
  <c r="BF257" i="4"/>
  <c r="T257" i="4"/>
  <c r="R257" i="4"/>
  <c r="P257" i="4"/>
  <c r="J257" i="4"/>
  <c r="BE257" i="4" s="1"/>
  <c r="BK256" i="4"/>
  <c r="BI256" i="4"/>
  <c r="BH256" i="4"/>
  <c r="BG256" i="4"/>
  <c r="BF256" i="4"/>
  <c r="BE256" i="4"/>
  <c r="T256" i="4"/>
  <c r="R256" i="4"/>
  <c r="P256" i="4"/>
  <c r="J256" i="4"/>
  <c r="BK255" i="4"/>
  <c r="BI255" i="4"/>
  <c r="BH255" i="4"/>
  <c r="BG255" i="4"/>
  <c r="BF255" i="4"/>
  <c r="T255" i="4"/>
  <c r="R255" i="4"/>
  <c r="P255" i="4"/>
  <c r="J255" i="4"/>
  <c r="BE255" i="4" s="1"/>
  <c r="BK254" i="4"/>
  <c r="BK252" i="4" s="1"/>
  <c r="J252" i="4" s="1"/>
  <c r="J111" i="4" s="1"/>
  <c r="BI254" i="4"/>
  <c r="BH254" i="4"/>
  <c r="BG254" i="4"/>
  <c r="BF254" i="4"/>
  <c r="BE254" i="4"/>
  <c r="T254" i="4"/>
  <c r="T252" i="4" s="1"/>
  <c r="R254" i="4"/>
  <c r="P254" i="4"/>
  <c r="J254" i="4"/>
  <c r="BK253" i="4"/>
  <c r="BI253" i="4"/>
  <c r="BH253" i="4"/>
  <c r="BG253" i="4"/>
  <c r="BF253" i="4"/>
  <c r="T253" i="4"/>
  <c r="R253" i="4"/>
  <c r="R252" i="4" s="1"/>
  <c r="P253" i="4"/>
  <c r="J253" i="4"/>
  <c r="BE253" i="4" s="1"/>
  <c r="P252" i="4"/>
  <c r="BK249" i="4"/>
  <c r="BK248" i="4" s="1"/>
  <c r="J248" i="4" s="1"/>
  <c r="J110" i="4" s="1"/>
  <c r="BI249" i="4"/>
  <c r="BH249" i="4"/>
  <c r="BG249" i="4"/>
  <c r="BF249" i="4"/>
  <c r="T249" i="4"/>
  <c r="R249" i="4"/>
  <c r="P249" i="4"/>
  <c r="J249" i="4"/>
  <c r="BE249" i="4" s="1"/>
  <c r="T248" i="4"/>
  <c r="R248" i="4"/>
  <c r="P248" i="4"/>
  <c r="BK247" i="4"/>
  <c r="BI247" i="4"/>
  <c r="BH247" i="4"/>
  <c r="BG247" i="4"/>
  <c r="BF247" i="4"/>
  <c r="BE247" i="4"/>
  <c r="T247" i="4"/>
  <c r="R247" i="4"/>
  <c r="P247" i="4"/>
  <c r="J247" i="4"/>
  <c r="BK246" i="4"/>
  <c r="BI246" i="4"/>
  <c r="BH246" i="4"/>
  <c r="BG246" i="4"/>
  <c r="BF246" i="4"/>
  <c r="T246" i="4"/>
  <c r="R246" i="4"/>
  <c r="P246" i="4"/>
  <c r="J246" i="4"/>
  <c r="BE246" i="4" s="1"/>
  <c r="BK245" i="4"/>
  <c r="BI245" i="4"/>
  <c r="BH245" i="4"/>
  <c r="BG245" i="4"/>
  <c r="BF245" i="4"/>
  <c r="BE245" i="4"/>
  <c r="T245" i="4"/>
  <c r="R245" i="4"/>
  <c r="P245" i="4"/>
  <c r="J245" i="4"/>
  <c r="BK244" i="4"/>
  <c r="BI244" i="4"/>
  <c r="BH244" i="4"/>
  <c r="BG244" i="4"/>
  <c r="BF244" i="4"/>
  <c r="T244" i="4"/>
  <c r="R244" i="4"/>
  <c r="P244" i="4"/>
  <c r="J244" i="4"/>
  <c r="BE244" i="4" s="1"/>
  <c r="BK243" i="4"/>
  <c r="BI243" i="4"/>
  <c r="BH243" i="4"/>
  <c r="BG243" i="4"/>
  <c r="BF243" i="4"/>
  <c r="BE243" i="4"/>
  <c r="T243" i="4"/>
  <c r="R243" i="4"/>
  <c r="P243" i="4"/>
  <c r="J243" i="4"/>
  <c r="BK242" i="4"/>
  <c r="BI242" i="4"/>
  <c r="BH242" i="4"/>
  <c r="BG242" i="4"/>
  <c r="BF242" i="4"/>
  <c r="T242" i="4"/>
  <c r="R242" i="4"/>
  <c r="P242" i="4"/>
  <c r="J242" i="4"/>
  <c r="BE242" i="4" s="1"/>
  <c r="BK241" i="4"/>
  <c r="BI241" i="4"/>
  <c r="BH241" i="4"/>
  <c r="BG241" i="4"/>
  <c r="BF241" i="4"/>
  <c r="BE241" i="4"/>
  <c r="T241" i="4"/>
  <c r="R241" i="4"/>
  <c r="P241" i="4"/>
  <c r="J241" i="4"/>
  <c r="BK240" i="4"/>
  <c r="BI240" i="4"/>
  <c r="BH240" i="4"/>
  <c r="BG240" i="4"/>
  <c r="BF240" i="4"/>
  <c r="T240" i="4"/>
  <c r="R240" i="4"/>
  <c r="P240" i="4"/>
  <c r="J240" i="4"/>
  <c r="BE240" i="4" s="1"/>
  <c r="BK239" i="4"/>
  <c r="BI239" i="4"/>
  <c r="BH239" i="4"/>
  <c r="BG239" i="4"/>
  <c r="BF239" i="4"/>
  <c r="BE239" i="4"/>
  <c r="T239" i="4"/>
  <c r="R239" i="4"/>
  <c r="P239" i="4"/>
  <c r="J239" i="4"/>
  <c r="BK238" i="4"/>
  <c r="BI238" i="4"/>
  <c r="BH238" i="4"/>
  <c r="BG238" i="4"/>
  <c r="BF238" i="4"/>
  <c r="T238" i="4"/>
  <c r="R238" i="4"/>
  <c r="P238" i="4"/>
  <c r="J238" i="4"/>
  <c r="BE238" i="4" s="1"/>
  <c r="BK237" i="4"/>
  <c r="BI237" i="4"/>
  <c r="BH237" i="4"/>
  <c r="BG237" i="4"/>
  <c r="BF237" i="4"/>
  <c r="BE237" i="4"/>
  <c r="T237" i="4"/>
  <c r="R237" i="4"/>
  <c r="P237" i="4"/>
  <c r="J237" i="4"/>
  <c r="BK236" i="4"/>
  <c r="BI236" i="4"/>
  <c r="BH236" i="4"/>
  <c r="BG236" i="4"/>
  <c r="BF236" i="4"/>
  <c r="T236" i="4"/>
  <c r="R236" i="4"/>
  <c r="P236" i="4"/>
  <c r="J236" i="4"/>
  <c r="BE236" i="4" s="1"/>
  <c r="BK235" i="4"/>
  <c r="BI235" i="4"/>
  <c r="BH235" i="4"/>
  <c r="BG235" i="4"/>
  <c r="BF235" i="4"/>
  <c r="BE235" i="4"/>
  <c r="T235" i="4"/>
  <c r="R235" i="4"/>
  <c r="P235" i="4"/>
  <c r="J235" i="4"/>
  <c r="BK234" i="4"/>
  <c r="BI234" i="4"/>
  <c r="BH234" i="4"/>
  <c r="BG234" i="4"/>
  <c r="BF234" i="4"/>
  <c r="T234" i="4"/>
  <c r="R234" i="4"/>
  <c r="P234" i="4"/>
  <c r="J234" i="4"/>
  <c r="BE234" i="4" s="1"/>
  <c r="BK233" i="4"/>
  <c r="BI233" i="4"/>
  <c r="BH233" i="4"/>
  <c r="BG233" i="4"/>
  <c r="BF233" i="4"/>
  <c r="BE233" i="4"/>
  <c r="T233" i="4"/>
  <c r="T231" i="4" s="1"/>
  <c r="R233" i="4"/>
  <c r="P233" i="4"/>
  <c r="J233" i="4"/>
  <c r="BK232" i="4"/>
  <c r="BI232" i="4"/>
  <c r="BH232" i="4"/>
  <c r="BG232" i="4"/>
  <c r="BF232" i="4"/>
  <c r="T232" i="4"/>
  <c r="R232" i="4"/>
  <c r="R231" i="4" s="1"/>
  <c r="P232" i="4"/>
  <c r="J232" i="4"/>
  <c r="BE232" i="4" s="1"/>
  <c r="BK231" i="4"/>
  <c r="P231" i="4"/>
  <c r="J231" i="4"/>
  <c r="J109" i="4" s="1"/>
  <c r="BK230" i="4"/>
  <c r="BI230" i="4"/>
  <c r="BH230" i="4"/>
  <c r="BG230" i="4"/>
  <c r="BF230" i="4"/>
  <c r="T230" i="4"/>
  <c r="R230" i="4"/>
  <c r="P230" i="4"/>
  <c r="J230" i="4"/>
  <c r="BE230" i="4" s="1"/>
  <c r="BK229" i="4"/>
  <c r="BI229" i="4"/>
  <c r="BH229" i="4"/>
  <c r="BG229" i="4"/>
  <c r="BF229" i="4"/>
  <c r="T229" i="4"/>
  <c r="R229" i="4"/>
  <c r="P229" i="4"/>
  <c r="J229" i="4"/>
  <c r="BE229" i="4" s="1"/>
  <c r="BK228" i="4"/>
  <c r="BI228" i="4"/>
  <c r="BH228" i="4"/>
  <c r="BG228" i="4"/>
  <c r="BF228" i="4"/>
  <c r="T228" i="4"/>
  <c r="R228" i="4"/>
  <c r="P228" i="4"/>
  <c r="J228" i="4"/>
  <c r="BE228" i="4" s="1"/>
  <c r="BK227" i="4"/>
  <c r="BI227" i="4"/>
  <c r="BH227" i="4"/>
  <c r="BG227" i="4"/>
  <c r="BF227" i="4"/>
  <c r="T227" i="4"/>
  <c r="R227" i="4"/>
  <c r="P227" i="4"/>
  <c r="J227" i="4"/>
  <c r="BE227" i="4" s="1"/>
  <c r="BK226" i="4"/>
  <c r="BI226" i="4"/>
  <c r="BH226" i="4"/>
  <c r="BG226" i="4"/>
  <c r="BF226" i="4"/>
  <c r="T226" i="4"/>
  <c r="R226" i="4"/>
  <c r="P226" i="4"/>
  <c r="J226" i="4"/>
  <c r="BE226" i="4" s="1"/>
  <c r="BK225" i="4"/>
  <c r="BI225" i="4"/>
  <c r="BH225" i="4"/>
  <c r="BG225" i="4"/>
  <c r="BF225" i="4"/>
  <c r="T225" i="4"/>
  <c r="R225" i="4"/>
  <c r="P225" i="4"/>
  <c r="J225" i="4"/>
  <c r="BE225" i="4" s="1"/>
  <c r="BK224" i="4"/>
  <c r="BI224" i="4"/>
  <c r="BH224" i="4"/>
  <c r="BG224" i="4"/>
  <c r="BF224" i="4"/>
  <c r="T224" i="4"/>
  <c r="R224" i="4"/>
  <c r="P224" i="4"/>
  <c r="J224" i="4"/>
  <c r="BE224" i="4" s="1"/>
  <c r="BK221" i="4"/>
  <c r="BI221" i="4"/>
  <c r="BH221" i="4"/>
  <c r="BG221" i="4"/>
  <c r="BF221" i="4"/>
  <c r="T221" i="4"/>
  <c r="R221" i="4"/>
  <c r="P221" i="4"/>
  <c r="J221" i="4"/>
  <c r="BE221" i="4" s="1"/>
  <c r="BK220" i="4"/>
  <c r="BI220" i="4"/>
  <c r="BH220" i="4"/>
  <c r="BG220" i="4"/>
  <c r="BF220" i="4"/>
  <c r="T220" i="4"/>
  <c r="R220" i="4"/>
  <c r="P220" i="4"/>
  <c r="J220" i="4"/>
  <c r="BE220" i="4" s="1"/>
  <c r="BK219" i="4"/>
  <c r="BI219" i="4"/>
  <c r="BH219" i="4"/>
  <c r="BG219" i="4"/>
  <c r="BF219" i="4"/>
  <c r="T219" i="4"/>
  <c r="R219" i="4"/>
  <c r="P219" i="4"/>
  <c r="J219" i="4"/>
  <c r="BE219" i="4" s="1"/>
  <c r="BK218" i="4"/>
  <c r="BI218" i="4"/>
  <c r="BH218" i="4"/>
  <c r="BG218" i="4"/>
  <c r="BF218" i="4"/>
  <c r="T218" i="4"/>
  <c r="R218" i="4"/>
  <c r="P218" i="4"/>
  <c r="J218" i="4"/>
  <c r="BE218" i="4" s="1"/>
  <c r="BK217" i="4"/>
  <c r="BI217" i="4"/>
  <c r="BH217" i="4"/>
  <c r="BG217" i="4"/>
  <c r="BF217" i="4"/>
  <c r="T217" i="4"/>
  <c r="R217" i="4"/>
  <c r="P217" i="4"/>
  <c r="J217" i="4"/>
  <c r="BE217" i="4" s="1"/>
  <c r="BK216" i="4"/>
  <c r="BK214" i="4" s="1"/>
  <c r="J214" i="4" s="1"/>
  <c r="J108" i="4" s="1"/>
  <c r="BI216" i="4"/>
  <c r="BH216" i="4"/>
  <c r="BG216" i="4"/>
  <c r="BF216" i="4"/>
  <c r="T216" i="4"/>
  <c r="R216" i="4"/>
  <c r="P216" i="4"/>
  <c r="J216" i="4"/>
  <c r="BE216" i="4" s="1"/>
  <c r="BK215" i="4"/>
  <c r="BI215" i="4"/>
  <c r="BH215" i="4"/>
  <c r="BG215" i="4"/>
  <c r="BF215" i="4"/>
  <c r="T215" i="4"/>
  <c r="R215" i="4"/>
  <c r="R214" i="4" s="1"/>
  <c r="P215" i="4"/>
  <c r="P214" i="4" s="1"/>
  <c r="J215" i="4"/>
  <c r="BE215" i="4" s="1"/>
  <c r="T214" i="4"/>
  <c r="BK213" i="4"/>
  <c r="BI213" i="4"/>
  <c r="BH213" i="4"/>
  <c r="BG213" i="4"/>
  <c r="BF213" i="4"/>
  <c r="T213" i="4"/>
  <c r="R213" i="4"/>
  <c r="P213" i="4"/>
  <c r="J213" i="4"/>
  <c r="BE213" i="4" s="1"/>
  <c r="BK212" i="4"/>
  <c r="BI212" i="4"/>
  <c r="BH212" i="4"/>
  <c r="BG212" i="4"/>
  <c r="BF212" i="4"/>
  <c r="BE212" i="4"/>
  <c r="T212" i="4"/>
  <c r="R212" i="4"/>
  <c r="P212" i="4"/>
  <c r="J212" i="4"/>
  <c r="BK211" i="4"/>
  <c r="BI211" i="4"/>
  <c r="BH211" i="4"/>
  <c r="BG211" i="4"/>
  <c r="BF211" i="4"/>
  <c r="T211" i="4"/>
  <c r="R211" i="4"/>
  <c r="P211" i="4"/>
  <c r="J211" i="4"/>
  <c r="BE211" i="4" s="1"/>
  <c r="BK210" i="4"/>
  <c r="BI210" i="4"/>
  <c r="BH210" i="4"/>
  <c r="BG210" i="4"/>
  <c r="BF210" i="4"/>
  <c r="BE210" i="4"/>
  <c r="T210" i="4"/>
  <c r="R210" i="4"/>
  <c r="P210" i="4"/>
  <c r="J210" i="4"/>
  <c r="BK209" i="4"/>
  <c r="BI209" i="4"/>
  <c r="BH209" i="4"/>
  <c r="BG209" i="4"/>
  <c r="BF209" i="4"/>
  <c r="T209" i="4"/>
  <c r="R209" i="4"/>
  <c r="P209" i="4"/>
  <c r="J209" i="4"/>
  <c r="BE209" i="4" s="1"/>
  <c r="BK208" i="4"/>
  <c r="BK207" i="4" s="1"/>
  <c r="J207" i="4" s="1"/>
  <c r="J107" i="4" s="1"/>
  <c r="BI208" i="4"/>
  <c r="BH208" i="4"/>
  <c r="BG208" i="4"/>
  <c r="BF208" i="4"/>
  <c r="BE208" i="4"/>
  <c r="T208" i="4"/>
  <c r="T207" i="4" s="1"/>
  <c r="R208" i="4"/>
  <c r="R207" i="4" s="1"/>
  <c r="P208" i="4"/>
  <c r="P207" i="4" s="1"/>
  <c r="J208" i="4"/>
  <c r="BK206" i="4"/>
  <c r="BI206" i="4"/>
  <c r="BH206" i="4"/>
  <c r="BG206" i="4"/>
  <c r="BF206" i="4"/>
  <c r="T206" i="4"/>
  <c r="R206" i="4"/>
  <c r="P206" i="4"/>
  <c r="J206" i="4"/>
  <c r="BE206" i="4" s="1"/>
  <c r="BK205" i="4"/>
  <c r="BI205" i="4"/>
  <c r="BH205" i="4"/>
  <c r="BG205" i="4"/>
  <c r="BF205" i="4"/>
  <c r="T205" i="4"/>
  <c r="R205" i="4"/>
  <c r="P205" i="4"/>
  <c r="J205" i="4"/>
  <c r="BE205" i="4" s="1"/>
  <c r="BK204" i="4"/>
  <c r="BI204" i="4"/>
  <c r="BH204" i="4"/>
  <c r="BG204" i="4"/>
  <c r="BF204" i="4"/>
  <c r="T204" i="4"/>
  <c r="R204" i="4"/>
  <c r="P204" i="4"/>
  <c r="J204" i="4"/>
  <c r="BE204" i="4" s="1"/>
  <c r="BK203" i="4"/>
  <c r="BI203" i="4"/>
  <c r="BH203" i="4"/>
  <c r="BG203" i="4"/>
  <c r="BF203" i="4"/>
  <c r="T203" i="4"/>
  <c r="R203" i="4"/>
  <c r="P203" i="4"/>
  <c r="J203" i="4"/>
  <c r="BE203" i="4" s="1"/>
  <c r="BK202" i="4"/>
  <c r="BI202" i="4"/>
  <c r="BH202" i="4"/>
  <c r="BG202" i="4"/>
  <c r="BF202" i="4"/>
  <c r="T202" i="4"/>
  <c r="R202" i="4"/>
  <c r="P202" i="4"/>
  <c r="J202" i="4"/>
  <c r="BE202" i="4" s="1"/>
  <c r="BK201" i="4"/>
  <c r="BI201" i="4"/>
  <c r="BH201" i="4"/>
  <c r="BG201" i="4"/>
  <c r="BF201" i="4"/>
  <c r="T201" i="4"/>
  <c r="R201" i="4"/>
  <c r="P201" i="4"/>
  <c r="J201" i="4"/>
  <c r="BE201" i="4" s="1"/>
  <c r="BK200" i="4"/>
  <c r="BI200" i="4"/>
  <c r="BH200" i="4"/>
  <c r="BG200" i="4"/>
  <c r="BF200" i="4"/>
  <c r="T200" i="4"/>
  <c r="R200" i="4"/>
  <c r="P200" i="4"/>
  <c r="J200" i="4"/>
  <c r="BE200" i="4" s="1"/>
  <c r="BK199" i="4"/>
  <c r="BI199" i="4"/>
  <c r="BH199" i="4"/>
  <c r="BG199" i="4"/>
  <c r="BF199" i="4"/>
  <c r="T199" i="4"/>
  <c r="R199" i="4"/>
  <c r="P199" i="4"/>
  <c r="J199" i="4"/>
  <c r="BE199" i="4" s="1"/>
  <c r="BK198" i="4"/>
  <c r="BI198" i="4"/>
  <c r="BH198" i="4"/>
  <c r="BG198" i="4"/>
  <c r="BF198" i="4"/>
  <c r="T198" i="4"/>
  <c r="R198" i="4"/>
  <c r="P198" i="4"/>
  <c r="J198" i="4"/>
  <c r="BE198" i="4" s="1"/>
  <c r="BK197" i="4"/>
  <c r="BK195" i="4" s="1"/>
  <c r="J195" i="4" s="1"/>
  <c r="J106" i="4" s="1"/>
  <c r="BI197" i="4"/>
  <c r="BH197" i="4"/>
  <c r="BG197" i="4"/>
  <c r="BF197" i="4"/>
  <c r="T197" i="4"/>
  <c r="R197" i="4"/>
  <c r="P197" i="4"/>
  <c r="J197" i="4"/>
  <c r="BE197" i="4" s="1"/>
  <c r="BK196" i="4"/>
  <c r="BI196" i="4"/>
  <c r="BH196" i="4"/>
  <c r="BG196" i="4"/>
  <c r="BF196" i="4"/>
  <c r="T196" i="4"/>
  <c r="R196" i="4"/>
  <c r="R195" i="4" s="1"/>
  <c r="P196" i="4"/>
  <c r="P195" i="4" s="1"/>
  <c r="J196" i="4"/>
  <c r="BE196" i="4" s="1"/>
  <c r="T195" i="4"/>
  <c r="BK194" i="4"/>
  <c r="BI194" i="4"/>
  <c r="BH194" i="4"/>
  <c r="BG194" i="4"/>
  <c r="BF194" i="4"/>
  <c r="T194" i="4"/>
  <c r="R194" i="4"/>
  <c r="P194" i="4"/>
  <c r="J194" i="4"/>
  <c r="BE194" i="4" s="1"/>
  <c r="BK193" i="4"/>
  <c r="BI193" i="4"/>
  <c r="BH193" i="4"/>
  <c r="BG193" i="4"/>
  <c r="BF193" i="4"/>
  <c r="BE193" i="4"/>
  <c r="T193" i="4"/>
  <c r="R193" i="4"/>
  <c r="P193" i="4"/>
  <c r="J193" i="4"/>
  <c r="BK192" i="4"/>
  <c r="BI192" i="4"/>
  <c r="BH192" i="4"/>
  <c r="BG192" i="4"/>
  <c r="BF192" i="4"/>
  <c r="T192" i="4"/>
  <c r="R192" i="4"/>
  <c r="P192" i="4"/>
  <c r="J192" i="4"/>
  <c r="BE192" i="4" s="1"/>
  <c r="BK191" i="4"/>
  <c r="BI191" i="4"/>
  <c r="BH191" i="4"/>
  <c r="BG191" i="4"/>
  <c r="BF191" i="4"/>
  <c r="BE191" i="4"/>
  <c r="T191" i="4"/>
  <c r="R191" i="4"/>
  <c r="P191" i="4"/>
  <c r="J191" i="4"/>
  <c r="BK190" i="4"/>
  <c r="BI190" i="4"/>
  <c r="BH190" i="4"/>
  <c r="BG190" i="4"/>
  <c r="BF190" i="4"/>
  <c r="T190" i="4"/>
  <c r="R190" i="4"/>
  <c r="P190" i="4"/>
  <c r="J190" i="4"/>
  <c r="BE190" i="4" s="1"/>
  <c r="BK189" i="4"/>
  <c r="BI189" i="4"/>
  <c r="BH189" i="4"/>
  <c r="BG189" i="4"/>
  <c r="BF189" i="4"/>
  <c r="BE189" i="4"/>
  <c r="T189" i="4"/>
  <c r="T187" i="4" s="1"/>
  <c r="R189" i="4"/>
  <c r="P189" i="4"/>
  <c r="J189" i="4"/>
  <c r="BK188" i="4"/>
  <c r="BI188" i="4"/>
  <c r="BH188" i="4"/>
  <c r="BG188" i="4"/>
  <c r="BF188" i="4"/>
  <c r="T188" i="4"/>
  <c r="R188" i="4"/>
  <c r="P188" i="4"/>
  <c r="J188" i="4"/>
  <c r="BE188" i="4" s="1"/>
  <c r="BK187" i="4"/>
  <c r="R187" i="4"/>
  <c r="P187" i="4"/>
  <c r="J187" i="4"/>
  <c r="J105" i="4" s="1"/>
  <c r="BK186" i="4"/>
  <c r="BI186" i="4"/>
  <c r="BH186" i="4"/>
  <c r="BG186" i="4"/>
  <c r="BF186" i="4"/>
  <c r="T186" i="4"/>
  <c r="R186" i="4"/>
  <c r="P186" i="4"/>
  <c r="J186" i="4"/>
  <c r="BE186" i="4" s="1"/>
  <c r="BK185" i="4"/>
  <c r="BI185" i="4"/>
  <c r="BH185" i="4"/>
  <c r="BG185" i="4"/>
  <c r="BF185" i="4"/>
  <c r="T185" i="4"/>
  <c r="R185" i="4"/>
  <c r="P185" i="4"/>
  <c r="J185" i="4"/>
  <c r="BE185" i="4" s="1"/>
  <c r="BK184" i="4"/>
  <c r="BI184" i="4"/>
  <c r="BH184" i="4"/>
  <c r="BG184" i="4"/>
  <c r="BF184" i="4"/>
  <c r="T184" i="4"/>
  <c r="R184" i="4"/>
  <c r="P184" i="4"/>
  <c r="J184" i="4"/>
  <c r="BE184" i="4" s="1"/>
  <c r="BK183" i="4"/>
  <c r="BI183" i="4"/>
  <c r="BH183" i="4"/>
  <c r="BG183" i="4"/>
  <c r="BF183" i="4"/>
  <c r="T183" i="4"/>
  <c r="R183" i="4"/>
  <c r="R182" i="4" s="1"/>
  <c r="P183" i="4"/>
  <c r="P182" i="4" s="1"/>
  <c r="J183" i="4"/>
  <c r="BE183" i="4" s="1"/>
  <c r="BK182" i="4"/>
  <c r="J182" i="4" s="1"/>
  <c r="J104" i="4" s="1"/>
  <c r="T182" i="4"/>
  <c r="BK181" i="4"/>
  <c r="BI181" i="4"/>
  <c r="BH181" i="4"/>
  <c r="BG181" i="4"/>
  <c r="BF181" i="4"/>
  <c r="T181" i="4"/>
  <c r="R181" i="4"/>
  <c r="P181" i="4"/>
  <c r="J181" i="4"/>
  <c r="BE181" i="4" s="1"/>
  <c r="BK180" i="4"/>
  <c r="BK179" i="4" s="1"/>
  <c r="BI180" i="4"/>
  <c r="BH180" i="4"/>
  <c r="BG180" i="4"/>
  <c r="BF180" i="4"/>
  <c r="BE180" i="4"/>
  <c r="T180" i="4"/>
  <c r="T179" i="4" s="1"/>
  <c r="R180" i="4"/>
  <c r="R179" i="4" s="1"/>
  <c r="P180" i="4"/>
  <c r="P179" i="4" s="1"/>
  <c r="J180" i="4"/>
  <c r="BK177" i="4"/>
  <c r="BK176" i="4" s="1"/>
  <c r="J176" i="4" s="1"/>
  <c r="J101" i="4" s="1"/>
  <c r="BI177" i="4"/>
  <c r="BH177" i="4"/>
  <c r="BG177" i="4"/>
  <c r="BF177" i="4"/>
  <c r="BE177" i="4"/>
  <c r="T177" i="4"/>
  <c r="T176" i="4" s="1"/>
  <c r="R177" i="4"/>
  <c r="R176" i="4" s="1"/>
  <c r="P177" i="4"/>
  <c r="P176" i="4" s="1"/>
  <c r="J177" i="4"/>
  <c r="BK175" i="4"/>
  <c r="BI175" i="4"/>
  <c r="BH175" i="4"/>
  <c r="BG175" i="4"/>
  <c r="BF175" i="4"/>
  <c r="T175" i="4"/>
  <c r="R175" i="4"/>
  <c r="P175" i="4"/>
  <c r="J175" i="4"/>
  <c r="BE175" i="4" s="1"/>
  <c r="BK174" i="4"/>
  <c r="BI174" i="4"/>
  <c r="BH174" i="4"/>
  <c r="BG174" i="4"/>
  <c r="BF174" i="4"/>
  <c r="T174" i="4"/>
  <c r="R174" i="4"/>
  <c r="P174" i="4"/>
  <c r="J174" i="4"/>
  <c r="BE174" i="4" s="1"/>
  <c r="BK172" i="4"/>
  <c r="BI172" i="4"/>
  <c r="BH172" i="4"/>
  <c r="BG172" i="4"/>
  <c r="BF172" i="4"/>
  <c r="T172" i="4"/>
  <c r="T170" i="4" s="1"/>
  <c r="R172" i="4"/>
  <c r="R170" i="4" s="1"/>
  <c r="P172" i="4"/>
  <c r="P170" i="4" s="1"/>
  <c r="J172" i="4"/>
  <c r="BE172" i="4" s="1"/>
  <c r="BK171" i="4"/>
  <c r="BK170" i="4" s="1"/>
  <c r="J170" i="4" s="1"/>
  <c r="J100" i="4" s="1"/>
  <c r="BI171" i="4"/>
  <c r="BH171" i="4"/>
  <c r="BG171" i="4"/>
  <c r="BF171" i="4"/>
  <c r="T171" i="4"/>
  <c r="R171" i="4"/>
  <c r="P171" i="4"/>
  <c r="J171" i="4"/>
  <c r="BE171" i="4" s="1"/>
  <c r="BK169" i="4"/>
  <c r="BI169" i="4"/>
  <c r="BH169" i="4"/>
  <c r="BG169" i="4"/>
  <c r="BF169" i="4"/>
  <c r="BE169" i="4"/>
  <c r="T169" i="4"/>
  <c r="R169" i="4"/>
  <c r="P169" i="4"/>
  <c r="J169" i="4"/>
  <c r="BK165" i="4"/>
  <c r="BI165" i="4"/>
  <c r="BH165" i="4"/>
  <c r="BG165" i="4"/>
  <c r="BF165" i="4"/>
  <c r="T165" i="4"/>
  <c r="R165" i="4"/>
  <c r="P165" i="4"/>
  <c r="J165" i="4"/>
  <c r="BE165" i="4" s="1"/>
  <c r="BK162" i="4"/>
  <c r="BI162" i="4"/>
  <c r="BH162" i="4"/>
  <c r="BG162" i="4"/>
  <c r="BF162" i="4"/>
  <c r="BE162" i="4"/>
  <c r="T162" i="4"/>
  <c r="R162" i="4"/>
  <c r="P162" i="4"/>
  <c r="J162" i="4"/>
  <c r="BK161" i="4"/>
  <c r="BI161" i="4"/>
  <c r="BH161" i="4"/>
  <c r="BG161" i="4"/>
  <c r="BF161" i="4"/>
  <c r="T161" i="4"/>
  <c r="R161" i="4"/>
  <c r="P161" i="4"/>
  <c r="J161" i="4"/>
  <c r="BE161" i="4" s="1"/>
  <c r="BK160" i="4"/>
  <c r="BI160" i="4"/>
  <c r="BH160" i="4"/>
  <c r="BG160" i="4"/>
  <c r="BF160" i="4"/>
  <c r="BE160" i="4"/>
  <c r="T160" i="4"/>
  <c r="R160" i="4"/>
  <c r="P160" i="4"/>
  <c r="J160" i="4"/>
  <c r="BK159" i="4"/>
  <c r="BI159" i="4"/>
  <c r="BH159" i="4"/>
  <c r="BG159" i="4"/>
  <c r="BF159" i="4"/>
  <c r="T159" i="4"/>
  <c r="R159" i="4"/>
  <c r="P159" i="4"/>
  <c r="J159" i="4"/>
  <c r="BE159" i="4" s="1"/>
  <c r="BK158" i="4"/>
  <c r="BI158" i="4"/>
  <c r="BH158" i="4"/>
  <c r="BG158" i="4"/>
  <c r="BF158" i="4"/>
  <c r="BE158" i="4"/>
  <c r="T158" i="4"/>
  <c r="R158" i="4"/>
  <c r="P158" i="4"/>
  <c r="J158" i="4"/>
  <c r="BK157" i="4"/>
  <c r="BI157" i="4"/>
  <c r="BH157" i="4"/>
  <c r="BG157" i="4"/>
  <c r="BF157" i="4"/>
  <c r="T157" i="4"/>
  <c r="R157" i="4"/>
  <c r="P157" i="4"/>
  <c r="J157" i="4"/>
  <c r="BE157" i="4" s="1"/>
  <c r="BK156" i="4"/>
  <c r="BK155" i="4" s="1"/>
  <c r="J155" i="4" s="1"/>
  <c r="J99" i="4" s="1"/>
  <c r="BI156" i="4"/>
  <c r="BH156" i="4"/>
  <c r="BG156" i="4"/>
  <c r="BF156" i="4"/>
  <c r="BE156" i="4"/>
  <c r="T156" i="4"/>
  <c r="T155" i="4" s="1"/>
  <c r="R156" i="4"/>
  <c r="R155" i="4" s="1"/>
  <c r="P156" i="4"/>
  <c r="P155" i="4" s="1"/>
  <c r="J156" i="4"/>
  <c r="BK154" i="4"/>
  <c r="BI154" i="4"/>
  <c r="BH154" i="4"/>
  <c r="BG154" i="4"/>
  <c r="BF154" i="4"/>
  <c r="T154" i="4"/>
  <c r="R154" i="4"/>
  <c r="P154" i="4"/>
  <c r="J154" i="4"/>
  <c r="BE154" i="4" s="1"/>
  <c r="BK153" i="4"/>
  <c r="BI153" i="4"/>
  <c r="BH153" i="4"/>
  <c r="BG153" i="4"/>
  <c r="BF153" i="4"/>
  <c r="T153" i="4"/>
  <c r="R153" i="4"/>
  <c r="P153" i="4"/>
  <c r="J153" i="4"/>
  <c r="BE153" i="4" s="1"/>
  <c r="BK152" i="4"/>
  <c r="BI152" i="4"/>
  <c r="BH152" i="4"/>
  <c r="BG152" i="4"/>
  <c r="BF152" i="4"/>
  <c r="T152" i="4"/>
  <c r="R152" i="4"/>
  <c r="P152" i="4"/>
  <c r="J152" i="4"/>
  <c r="BE152" i="4" s="1"/>
  <c r="BK148" i="4"/>
  <c r="BI148" i="4"/>
  <c r="BH148" i="4"/>
  <c r="BG148" i="4"/>
  <c r="BF148" i="4"/>
  <c r="T148" i="4"/>
  <c r="R148" i="4"/>
  <c r="P148" i="4"/>
  <c r="J148" i="4"/>
  <c r="BE148" i="4" s="1"/>
  <c r="BK147" i="4"/>
  <c r="BI147" i="4"/>
  <c r="BH147" i="4"/>
  <c r="BG147" i="4"/>
  <c r="BF147" i="4"/>
  <c r="T147" i="4"/>
  <c r="R147" i="4"/>
  <c r="P147" i="4"/>
  <c r="J147" i="4"/>
  <c r="BE147" i="4" s="1"/>
  <c r="BK146" i="4"/>
  <c r="BI146" i="4"/>
  <c r="BH146" i="4"/>
  <c r="BG146" i="4"/>
  <c r="BF146" i="4"/>
  <c r="T146" i="4"/>
  <c r="R146" i="4"/>
  <c r="P146" i="4"/>
  <c r="J146" i="4"/>
  <c r="BE146" i="4" s="1"/>
  <c r="BK145" i="4"/>
  <c r="BI145" i="4"/>
  <c r="BH145" i="4"/>
  <c r="BG145" i="4"/>
  <c r="BF145" i="4"/>
  <c r="T145" i="4"/>
  <c r="T141" i="4" s="1"/>
  <c r="R145" i="4"/>
  <c r="R141" i="4" s="1"/>
  <c r="P145" i="4"/>
  <c r="P141" i="4" s="1"/>
  <c r="J145" i="4"/>
  <c r="BE145" i="4" s="1"/>
  <c r="BK142" i="4"/>
  <c r="BK141" i="4" s="1"/>
  <c r="BI142" i="4"/>
  <c r="F37" i="4" s="1"/>
  <c r="BH142" i="4"/>
  <c r="F36" i="4" s="1"/>
  <c r="BG142" i="4"/>
  <c r="F35" i="4" s="1"/>
  <c r="BF142" i="4"/>
  <c r="F34" i="4" s="1"/>
  <c r="T142" i="4"/>
  <c r="R142" i="4"/>
  <c r="P142" i="4"/>
  <c r="J142" i="4"/>
  <c r="BE142" i="4" s="1"/>
  <c r="J136" i="4"/>
  <c r="J135" i="4"/>
  <c r="F135" i="4"/>
  <c r="F133" i="4"/>
  <c r="E131" i="4"/>
  <c r="J113" i="4"/>
  <c r="J92" i="4"/>
  <c r="J91" i="4"/>
  <c r="F91" i="4"/>
  <c r="J89" i="4"/>
  <c r="F89" i="4"/>
  <c r="E87" i="4"/>
  <c r="J37" i="4"/>
  <c r="J36" i="4"/>
  <c r="J35" i="4"/>
  <c r="J18" i="4"/>
  <c r="E18" i="4"/>
  <c r="F136" i="4" s="1"/>
  <c r="J17" i="4"/>
  <c r="J12" i="4"/>
  <c r="J133" i="4" s="1"/>
  <c r="E7" i="4"/>
  <c r="E129" i="4" s="1"/>
  <c r="BK242" i="3"/>
  <c r="BI242" i="3"/>
  <c r="BH242" i="3"/>
  <c r="BG242" i="3"/>
  <c r="BF242" i="3"/>
  <c r="T242" i="3"/>
  <c r="R242" i="3"/>
  <c r="P242" i="3"/>
  <c r="J242" i="3"/>
  <c r="BE242" i="3" s="1"/>
  <c r="BK241" i="3"/>
  <c r="T241" i="3"/>
  <c r="R241" i="3"/>
  <c r="P241" i="3"/>
  <c r="J241" i="3"/>
  <c r="BK240" i="3"/>
  <c r="BK239" i="3" s="1"/>
  <c r="J239" i="3" s="1"/>
  <c r="J108" i="3" s="1"/>
  <c r="BI240" i="3"/>
  <c r="BH240" i="3"/>
  <c r="BG240" i="3"/>
  <c r="BF240" i="3"/>
  <c r="T240" i="3"/>
  <c r="R240" i="3"/>
  <c r="P240" i="3"/>
  <c r="P239" i="3" s="1"/>
  <c r="J240" i="3"/>
  <c r="BE240" i="3" s="1"/>
  <c r="T239" i="3"/>
  <c r="R239" i="3"/>
  <c r="BK238" i="3"/>
  <c r="BK237" i="3" s="1"/>
  <c r="BI238" i="3"/>
  <c r="BH238" i="3"/>
  <c r="BG238" i="3"/>
  <c r="BF238" i="3"/>
  <c r="T238" i="3"/>
  <c r="T237" i="3" s="1"/>
  <c r="T236" i="3" s="1"/>
  <c r="R238" i="3"/>
  <c r="R237" i="3" s="1"/>
  <c r="R236" i="3" s="1"/>
  <c r="P238" i="3"/>
  <c r="P237" i="3" s="1"/>
  <c r="P236" i="3" s="1"/>
  <c r="J238" i="3"/>
  <c r="BE238" i="3" s="1"/>
  <c r="BK232" i="3"/>
  <c r="BK231" i="3" s="1"/>
  <c r="J231" i="3" s="1"/>
  <c r="J105" i="3" s="1"/>
  <c r="BI232" i="3"/>
  <c r="BH232" i="3"/>
  <c r="BG232" i="3"/>
  <c r="BF232" i="3"/>
  <c r="T232" i="3"/>
  <c r="T231" i="3" s="1"/>
  <c r="R232" i="3"/>
  <c r="R231" i="3" s="1"/>
  <c r="P232" i="3"/>
  <c r="P231" i="3" s="1"/>
  <c r="J232" i="3"/>
  <c r="BE232" i="3" s="1"/>
  <c r="BK230" i="3"/>
  <c r="BI230" i="3"/>
  <c r="BH230" i="3"/>
  <c r="BG230" i="3"/>
  <c r="BF230" i="3"/>
  <c r="T230" i="3"/>
  <c r="R230" i="3"/>
  <c r="P230" i="3"/>
  <c r="J230" i="3"/>
  <c r="BE230" i="3" s="1"/>
  <c r="BK229" i="3"/>
  <c r="BI229" i="3"/>
  <c r="BH229" i="3"/>
  <c r="BG229" i="3"/>
  <c r="BF229" i="3"/>
  <c r="T229" i="3"/>
  <c r="R229" i="3"/>
  <c r="P229" i="3"/>
  <c r="J229" i="3"/>
  <c r="BE229" i="3" s="1"/>
  <c r="BK227" i="3"/>
  <c r="BI227" i="3"/>
  <c r="BH227" i="3"/>
  <c r="BG227" i="3"/>
  <c r="BF227" i="3"/>
  <c r="T227" i="3"/>
  <c r="R227" i="3"/>
  <c r="P227" i="3"/>
  <c r="J227" i="3"/>
  <c r="BE227" i="3" s="1"/>
  <c r="BK226" i="3"/>
  <c r="BI226" i="3"/>
  <c r="BH226" i="3"/>
  <c r="BG226" i="3"/>
  <c r="BF226" i="3"/>
  <c r="T226" i="3"/>
  <c r="R226" i="3"/>
  <c r="P226" i="3"/>
  <c r="J226" i="3"/>
  <c r="BE226" i="3" s="1"/>
  <c r="BK224" i="3"/>
  <c r="BI224" i="3"/>
  <c r="BH224" i="3"/>
  <c r="BG224" i="3"/>
  <c r="BF224" i="3"/>
  <c r="T224" i="3"/>
  <c r="R224" i="3"/>
  <c r="P224" i="3"/>
  <c r="J224" i="3"/>
  <c r="BE224" i="3" s="1"/>
  <c r="BK223" i="3"/>
  <c r="BI223" i="3"/>
  <c r="BH223" i="3"/>
  <c r="BG223" i="3"/>
  <c r="BF223" i="3"/>
  <c r="T223" i="3"/>
  <c r="R223" i="3"/>
  <c r="P223" i="3"/>
  <c r="J223" i="3"/>
  <c r="BE223" i="3" s="1"/>
  <c r="BK222" i="3"/>
  <c r="BI222" i="3"/>
  <c r="BH222" i="3"/>
  <c r="BG222" i="3"/>
  <c r="BF222" i="3"/>
  <c r="T222" i="3"/>
  <c r="R222" i="3"/>
  <c r="P222" i="3"/>
  <c r="J222" i="3"/>
  <c r="BE222" i="3" s="1"/>
  <c r="BK221" i="3"/>
  <c r="BI221" i="3"/>
  <c r="BH221" i="3"/>
  <c r="BG221" i="3"/>
  <c r="BF221" i="3"/>
  <c r="T221" i="3"/>
  <c r="R221" i="3"/>
  <c r="P221" i="3"/>
  <c r="J221" i="3"/>
  <c r="BE221" i="3" s="1"/>
  <c r="BK220" i="3"/>
  <c r="BI220" i="3"/>
  <c r="BH220" i="3"/>
  <c r="BG220" i="3"/>
  <c r="BF220" i="3"/>
  <c r="T220" i="3"/>
  <c r="T218" i="3" s="1"/>
  <c r="R220" i="3"/>
  <c r="R218" i="3" s="1"/>
  <c r="P220" i="3"/>
  <c r="J220" i="3"/>
  <c r="BE220" i="3" s="1"/>
  <c r="BK219" i="3"/>
  <c r="BK218" i="3" s="1"/>
  <c r="J218" i="3" s="1"/>
  <c r="J104" i="3" s="1"/>
  <c r="BI219" i="3"/>
  <c r="BH219" i="3"/>
  <c r="BG219" i="3"/>
  <c r="BF219" i="3"/>
  <c r="T219" i="3"/>
  <c r="R219" i="3"/>
  <c r="P219" i="3"/>
  <c r="P218" i="3" s="1"/>
  <c r="J219" i="3"/>
  <c r="BE219" i="3" s="1"/>
  <c r="BK217" i="3"/>
  <c r="BI217" i="3"/>
  <c r="BH217" i="3"/>
  <c r="BG217" i="3"/>
  <c r="BF217" i="3"/>
  <c r="T217" i="3"/>
  <c r="R217" i="3"/>
  <c r="P217" i="3"/>
  <c r="J217" i="3"/>
  <c r="BE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T215" i="3"/>
  <c r="R215" i="3"/>
  <c r="P215" i="3"/>
  <c r="J215" i="3"/>
  <c r="BE215" i="3" s="1"/>
  <c r="BK214" i="3"/>
  <c r="BI214" i="3"/>
  <c r="BH214" i="3"/>
  <c r="BG214" i="3"/>
  <c r="BF214" i="3"/>
  <c r="BE214" i="3"/>
  <c r="T214" i="3"/>
  <c r="R214" i="3"/>
  <c r="P214" i="3"/>
  <c r="J214" i="3"/>
  <c r="BK213" i="3"/>
  <c r="BI213" i="3"/>
  <c r="BH213" i="3"/>
  <c r="BG213" i="3"/>
  <c r="BF213" i="3"/>
  <c r="T213" i="3"/>
  <c r="R213" i="3"/>
  <c r="P213" i="3"/>
  <c r="J213" i="3"/>
  <c r="BE213" i="3" s="1"/>
  <c r="BK212" i="3"/>
  <c r="BI212" i="3"/>
  <c r="BH212" i="3"/>
  <c r="BG212" i="3"/>
  <c r="BF212" i="3"/>
  <c r="BE212" i="3"/>
  <c r="T212" i="3"/>
  <c r="R212" i="3"/>
  <c r="P212" i="3"/>
  <c r="J212" i="3"/>
  <c r="BK211" i="3"/>
  <c r="BK210" i="3" s="1"/>
  <c r="J210" i="3" s="1"/>
  <c r="J103" i="3" s="1"/>
  <c r="BI211" i="3"/>
  <c r="BH211" i="3"/>
  <c r="BG211" i="3"/>
  <c r="BF211" i="3"/>
  <c r="T211" i="3"/>
  <c r="T210" i="3" s="1"/>
  <c r="R211" i="3"/>
  <c r="R210" i="3" s="1"/>
  <c r="P211" i="3"/>
  <c r="P210" i="3" s="1"/>
  <c r="J211" i="3"/>
  <c r="BE211" i="3" s="1"/>
  <c r="BK209" i="3"/>
  <c r="BI209" i="3"/>
  <c r="BH209" i="3"/>
  <c r="BG209" i="3"/>
  <c r="BF209" i="3"/>
  <c r="T209" i="3"/>
  <c r="R209" i="3"/>
  <c r="P209" i="3"/>
  <c r="J209" i="3"/>
  <c r="BE209" i="3" s="1"/>
  <c r="BK208" i="3"/>
  <c r="BI208" i="3"/>
  <c r="BH208" i="3"/>
  <c r="BG208" i="3"/>
  <c r="BF208" i="3"/>
  <c r="T208" i="3"/>
  <c r="R208" i="3"/>
  <c r="P208" i="3"/>
  <c r="J208" i="3"/>
  <c r="BE208" i="3" s="1"/>
  <c r="BK207" i="3"/>
  <c r="BI207" i="3"/>
  <c r="BH207" i="3"/>
  <c r="BG207" i="3"/>
  <c r="BF207" i="3"/>
  <c r="T207" i="3"/>
  <c r="R207" i="3"/>
  <c r="P207" i="3"/>
  <c r="J207" i="3"/>
  <c r="BE207" i="3" s="1"/>
  <c r="BK206" i="3"/>
  <c r="BI206" i="3"/>
  <c r="BH206" i="3"/>
  <c r="BG206" i="3"/>
  <c r="BF206" i="3"/>
  <c r="T206" i="3"/>
  <c r="R206" i="3"/>
  <c r="P206" i="3"/>
  <c r="J206" i="3"/>
  <c r="BE206" i="3" s="1"/>
  <c r="BK205" i="3"/>
  <c r="BI205" i="3"/>
  <c r="BH205" i="3"/>
  <c r="BG205" i="3"/>
  <c r="BF205" i="3"/>
  <c r="T205" i="3"/>
  <c r="R205" i="3"/>
  <c r="P205" i="3"/>
  <c r="J205" i="3"/>
  <c r="BE205" i="3" s="1"/>
  <c r="BK204" i="3"/>
  <c r="BI204" i="3"/>
  <c r="BH204" i="3"/>
  <c r="BG204" i="3"/>
  <c r="BF204" i="3"/>
  <c r="T204" i="3"/>
  <c r="R204" i="3"/>
  <c r="P204" i="3"/>
  <c r="J204" i="3"/>
  <c r="BE204" i="3" s="1"/>
  <c r="BK203" i="3"/>
  <c r="BI203" i="3"/>
  <c r="BH203" i="3"/>
  <c r="BG203" i="3"/>
  <c r="BF203" i="3"/>
  <c r="T203" i="3"/>
  <c r="R203" i="3"/>
  <c r="P203" i="3"/>
  <c r="J203" i="3"/>
  <c r="BE203" i="3" s="1"/>
  <c r="BK202" i="3"/>
  <c r="BI202" i="3"/>
  <c r="BH202" i="3"/>
  <c r="BG202" i="3"/>
  <c r="BF202" i="3"/>
  <c r="T202" i="3"/>
  <c r="R202" i="3"/>
  <c r="P202" i="3"/>
  <c r="J202" i="3"/>
  <c r="BE202" i="3" s="1"/>
  <c r="BK201" i="3"/>
  <c r="BI201" i="3"/>
  <c r="BH201" i="3"/>
  <c r="BG201" i="3"/>
  <c r="BF201" i="3"/>
  <c r="T201" i="3"/>
  <c r="R201" i="3"/>
  <c r="P201" i="3"/>
  <c r="J201" i="3"/>
  <c r="BE201" i="3" s="1"/>
  <c r="BK200" i="3"/>
  <c r="BI200" i="3"/>
  <c r="BH200" i="3"/>
  <c r="BG200" i="3"/>
  <c r="BF200" i="3"/>
  <c r="T200" i="3"/>
  <c r="R200" i="3"/>
  <c r="P200" i="3"/>
  <c r="J200" i="3"/>
  <c r="BE200" i="3" s="1"/>
  <c r="BK199" i="3"/>
  <c r="BI199" i="3"/>
  <c r="BH199" i="3"/>
  <c r="BG199" i="3"/>
  <c r="BF199" i="3"/>
  <c r="T199" i="3"/>
  <c r="R199" i="3"/>
  <c r="P199" i="3"/>
  <c r="J199" i="3"/>
  <c r="BE199" i="3" s="1"/>
  <c r="BK198" i="3"/>
  <c r="BI198" i="3"/>
  <c r="BH198" i="3"/>
  <c r="BG198" i="3"/>
  <c r="BF198" i="3"/>
  <c r="T198" i="3"/>
  <c r="R198" i="3"/>
  <c r="P198" i="3"/>
  <c r="J198" i="3"/>
  <c r="BE198" i="3" s="1"/>
  <c r="BK197" i="3"/>
  <c r="BI197" i="3"/>
  <c r="BH197" i="3"/>
  <c r="BG197" i="3"/>
  <c r="BF197" i="3"/>
  <c r="T197" i="3"/>
  <c r="R197" i="3"/>
  <c r="P197" i="3"/>
  <c r="J197" i="3"/>
  <c r="BE197" i="3" s="1"/>
  <c r="BK196" i="3"/>
  <c r="BI196" i="3"/>
  <c r="BH196" i="3"/>
  <c r="BG196" i="3"/>
  <c r="BF196" i="3"/>
  <c r="T196" i="3"/>
  <c r="R196" i="3"/>
  <c r="P196" i="3"/>
  <c r="J196" i="3"/>
  <c r="BE196" i="3" s="1"/>
  <c r="BK195" i="3"/>
  <c r="BI195" i="3"/>
  <c r="BH195" i="3"/>
  <c r="BG195" i="3"/>
  <c r="BF195" i="3"/>
  <c r="T195" i="3"/>
  <c r="R195" i="3"/>
  <c r="P195" i="3"/>
  <c r="J195" i="3"/>
  <c r="BE195" i="3" s="1"/>
  <c r="BK194" i="3"/>
  <c r="BI194" i="3"/>
  <c r="BH194" i="3"/>
  <c r="BG194" i="3"/>
  <c r="BF194" i="3"/>
  <c r="T194" i="3"/>
  <c r="R194" i="3"/>
  <c r="P194" i="3"/>
  <c r="J194" i="3"/>
  <c r="BE194" i="3" s="1"/>
  <c r="BK193" i="3"/>
  <c r="BI193" i="3"/>
  <c r="BH193" i="3"/>
  <c r="BG193" i="3"/>
  <c r="BF193" i="3"/>
  <c r="T193" i="3"/>
  <c r="R193" i="3"/>
  <c r="P193" i="3"/>
  <c r="J193" i="3"/>
  <c r="BE193" i="3" s="1"/>
  <c r="BK192" i="3"/>
  <c r="BI192" i="3"/>
  <c r="BH192" i="3"/>
  <c r="BG192" i="3"/>
  <c r="BF192" i="3"/>
  <c r="T192" i="3"/>
  <c r="R192" i="3"/>
  <c r="P192" i="3"/>
  <c r="J192" i="3"/>
  <c r="BE192" i="3" s="1"/>
  <c r="BK191" i="3"/>
  <c r="BI191" i="3"/>
  <c r="BH191" i="3"/>
  <c r="BG191" i="3"/>
  <c r="BF191" i="3"/>
  <c r="T191" i="3"/>
  <c r="R191" i="3"/>
  <c r="P191" i="3"/>
  <c r="J191" i="3"/>
  <c r="BE191" i="3" s="1"/>
  <c r="BK190" i="3"/>
  <c r="BI190" i="3"/>
  <c r="BH190" i="3"/>
  <c r="BG190" i="3"/>
  <c r="BF190" i="3"/>
  <c r="T190" i="3"/>
  <c r="R190" i="3"/>
  <c r="P190" i="3"/>
  <c r="J190" i="3"/>
  <c r="BE190" i="3" s="1"/>
  <c r="BK189" i="3"/>
  <c r="BI189" i="3"/>
  <c r="BH189" i="3"/>
  <c r="BG189" i="3"/>
  <c r="BF189" i="3"/>
  <c r="T189" i="3"/>
  <c r="R189" i="3"/>
  <c r="P189" i="3"/>
  <c r="J189" i="3"/>
  <c r="BE189" i="3" s="1"/>
  <c r="BK188" i="3"/>
  <c r="BI188" i="3"/>
  <c r="BH188" i="3"/>
  <c r="BG188" i="3"/>
  <c r="BF188" i="3"/>
  <c r="T188" i="3"/>
  <c r="R188" i="3"/>
  <c r="P188" i="3"/>
  <c r="J188" i="3"/>
  <c r="BE188" i="3" s="1"/>
  <c r="BK187" i="3"/>
  <c r="BI187" i="3"/>
  <c r="BH187" i="3"/>
  <c r="BG187" i="3"/>
  <c r="BF187" i="3"/>
  <c r="T187" i="3"/>
  <c r="R187" i="3"/>
  <c r="P187" i="3"/>
  <c r="J187" i="3"/>
  <c r="BE187" i="3" s="1"/>
  <c r="BK186" i="3"/>
  <c r="BI186" i="3"/>
  <c r="BH186" i="3"/>
  <c r="BG186" i="3"/>
  <c r="BF186" i="3"/>
  <c r="T186" i="3"/>
  <c r="R186" i="3"/>
  <c r="P186" i="3"/>
  <c r="J186" i="3"/>
  <c r="BE186" i="3" s="1"/>
  <c r="BK185" i="3"/>
  <c r="BI185" i="3"/>
  <c r="BH185" i="3"/>
  <c r="BG185" i="3"/>
  <c r="BF185" i="3"/>
  <c r="T185" i="3"/>
  <c r="R185" i="3"/>
  <c r="P185" i="3"/>
  <c r="J185" i="3"/>
  <c r="BE185" i="3" s="1"/>
  <c r="BK184" i="3"/>
  <c r="BI184" i="3"/>
  <c r="BH184" i="3"/>
  <c r="BG184" i="3"/>
  <c r="BF184" i="3"/>
  <c r="T184" i="3"/>
  <c r="R184" i="3"/>
  <c r="P184" i="3"/>
  <c r="J184" i="3"/>
  <c r="BE184" i="3" s="1"/>
  <c r="BK183" i="3"/>
  <c r="BI183" i="3"/>
  <c r="BH183" i="3"/>
  <c r="BG183" i="3"/>
  <c r="BF183" i="3"/>
  <c r="T183" i="3"/>
  <c r="R183" i="3"/>
  <c r="P183" i="3"/>
  <c r="J183" i="3"/>
  <c r="BE183" i="3" s="1"/>
  <c r="BK182" i="3"/>
  <c r="BI182" i="3"/>
  <c r="BH182" i="3"/>
  <c r="BG182" i="3"/>
  <c r="BF182" i="3"/>
  <c r="T182" i="3"/>
  <c r="R182" i="3"/>
  <c r="P182" i="3"/>
  <c r="J182" i="3"/>
  <c r="BE182" i="3" s="1"/>
  <c r="BK181" i="3"/>
  <c r="BI181" i="3"/>
  <c r="BH181" i="3"/>
  <c r="BG181" i="3"/>
  <c r="BF181" i="3"/>
  <c r="T181" i="3"/>
  <c r="R181" i="3"/>
  <c r="P181" i="3"/>
  <c r="J181" i="3"/>
  <c r="BE181" i="3" s="1"/>
  <c r="BK179" i="3"/>
  <c r="BI179" i="3"/>
  <c r="BH179" i="3"/>
  <c r="BG179" i="3"/>
  <c r="BF179" i="3"/>
  <c r="T179" i="3"/>
  <c r="R179" i="3"/>
  <c r="P179" i="3"/>
  <c r="J179" i="3"/>
  <c r="BE179" i="3" s="1"/>
  <c r="BK178" i="3"/>
  <c r="BI178" i="3"/>
  <c r="BH178" i="3"/>
  <c r="BG178" i="3"/>
  <c r="BF178" i="3"/>
  <c r="T178" i="3"/>
  <c r="R178" i="3"/>
  <c r="P178" i="3"/>
  <c r="J178" i="3"/>
  <c r="BE178" i="3" s="1"/>
  <c r="BK176" i="3"/>
  <c r="BI176" i="3"/>
  <c r="BH176" i="3"/>
  <c r="BG176" i="3"/>
  <c r="BF176" i="3"/>
  <c r="T176" i="3"/>
  <c r="R176" i="3"/>
  <c r="P176" i="3"/>
  <c r="J176" i="3"/>
  <c r="BE176" i="3" s="1"/>
  <c r="BK175" i="3"/>
  <c r="BI175" i="3"/>
  <c r="BH175" i="3"/>
  <c r="BG175" i="3"/>
  <c r="BF175" i="3"/>
  <c r="T175" i="3"/>
  <c r="R175" i="3"/>
  <c r="P175" i="3"/>
  <c r="J175" i="3"/>
  <c r="BE175" i="3" s="1"/>
  <c r="BK173" i="3"/>
  <c r="BI173" i="3"/>
  <c r="BH173" i="3"/>
  <c r="BG173" i="3"/>
  <c r="BF173" i="3"/>
  <c r="T173" i="3"/>
  <c r="R173" i="3"/>
  <c r="P173" i="3"/>
  <c r="J173" i="3"/>
  <c r="BE173" i="3" s="1"/>
  <c r="BK172" i="3"/>
  <c r="BI172" i="3"/>
  <c r="BH172" i="3"/>
  <c r="BG172" i="3"/>
  <c r="BF172" i="3"/>
  <c r="T172" i="3"/>
  <c r="R172" i="3"/>
  <c r="P172" i="3"/>
  <c r="J172" i="3"/>
  <c r="BE172" i="3" s="1"/>
  <c r="BK170" i="3"/>
  <c r="BI170" i="3"/>
  <c r="BH170" i="3"/>
  <c r="BG170" i="3"/>
  <c r="BF170" i="3"/>
  <c r="T170" i="3"/>
  <c r="R170" i="3"/>
  <c r="P170" i="3"/>
  <c r="J170" i="3"/>
  <c r="BE170" i="3" s="1"/>
  <c r="BK169" i="3"/>
  <c r="BI169" i="3"/>
  <c r="BH169" i="3"/>
  <c r="BG169" i="3"/>
  <c r="BF169" i="3"/>
  <c r="T169" i="3"/>
  <c r="R169" i="3"/>
  <c r="P169" i="3"/>
  <c r="J169" i="3"/>
  <c r="BE169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T167" i="3"/>
  <c r="R167" i="3"/>
  <c r="P167" i="3"/>
  <c r="J167" i="3"/>
  <c r="BE167" i="3" s="1"/>
  <c r="BK165" i="3"/>
  <c r="BI165" i="3"/>
  <c r="BH165" i="3"/>
  <c r="BG165" i="3"/>
  <c r="BF165" i="3"/>
  <c r="T165" i="3"/>
  <c r="R165" i="3"/>
  <c r="P165" i="3"/>
  <c r="J165" i="3"/>
  <c r="BE165" i="3" s="1"/>
  <c r="BK163" i="3"/>
  <c r="BI163" i="3"/>
  <c r="BH163" i="3"/>
  <c r="BG163" i="3"/>
  <c r="BF163" i="3"/>
  <c r="T163" i="3"/>
  <c r="R163" i="3"/>
  <c r="P163" i="3"/>
  <c r="J163" i="3"/>
  <c r="BE163" i="3" s="1"/>
  <c r="BK161" i="3"/>
  <c r="BI161" i="3"/>
  <c r="BH161" i="3"/>
  <c r="BG161" i="3"/>
  <c r="BF161" i="3"/>
  <c r="T161" i="3"/>
  <c r="R161" i="3"/>
  <c r="P161" i="3"/>
  <c r="J161" i="3"/>
  <c r="BE161" i="3" s="1"/>
  <c r="BK160" i="3"/>
  <c r="BI160" i="3"/>
  <c r="BH160" i="3"/>
  <c r="BG160" i="3"/>
  <c r="BF160" i="3"/>
  <c r="T160" i="3"/>
  <c r="T159" i="3" s="1"/>
  <c r="R160" i="3"/>
  <c r="P160" i="3"/>
  <c r="J160" i="3"/>
  <c r="BE160" i="3" s="1"/>
  <c r="R159" i="3"/>
  <c r="P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F157" i="3"/>
  <c r="T157" i="3"/>
  <c r="R157" i="3"/>
  <c r="P157" i="3"/>
  <c r="J157" i="3"/>
  <c r="BE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BE154" i="3"/>
  <c r="T154" i="3"/>
  <c r="R154" i="3"/>
  <c r="P154" i="3"/>
  <c r="J154" i="3"/>
  <c r="BK153" i="3"/>
  <c r="BK152" i="3" s="1"/>
  <c r="J152" i="3" s="1"/>
  <c r="J101" i="3" s="1"/>
  <c r="BI153" i="3"/>
  <c r="BH153" i="3"/>
  <c r="BG153" i="3"/>
  <c r="BF153" i="3"/>
  <c r="T153" i="3"/>
  <c r="T152" i="3" s="1"/>
  <c r="R153" i="3"/>
  <c r="R152" i="3" s="1"/>
  <c r="P153" i="3"/>
  <c r="P152" i="3" s="1"/>
  <c r="J153" i="3"/>
  <c r="BE153" i="3" s="1"/>
  <c r="BK151" i="3"/>
  <c r="BI151" i="3"/>
  <c r="BH151" i="3"/>
  <c r="BG151" i="3"/>
  <c r="BF151" i="3"/>
  <c r="T151" i="3"/>
  <c r="R151" i="3"/>
  <c r="P151" i="3"/>
  <c r="J151" i="3"/>
  <c r="BE151" i="3" s="1"/>
  <c r="BK150" i="3"/>
  <c r="BI150" i="3"/>
  <c r="BH150" i="3"/>
  <c r="BG150" i="3"/>
  <c r="BF150" i="3"/>
  <c r="T150" i="3"/>
  <c r="R150" i="3"/>
  <c r="P150" i="3"/>
  <c r="J150" i="3"/>
  <c r="BE150" i="3" s="1"/>
  <c r="BK149" i="3"/>
  <c r="BI149" i="3"/>
  <c r="BH149" i="3"/>
  <c r="BG149" i="3"/>
  <c r="BF149" i="3"/>
  <c r="T149" i="3"/>
  <c r="R149" i="3"/>
  <c r="P149" i="3"/>
  <c r="J149" i="3"/>
  <c r="BE149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T147" i="3"/>
  <c r="R147" i="3"/>
  <c r="P147" i="3"/>
  <c r="J147" i="3"/>
  <c r="BE147" i="3" s="1"/>
  <c r="BK146" i="3"/>
  <c r="BI146" i="3"/>
  <c r="BH146" i="3"/>
  <c r="BG146" i="3"/>
  <c r="BF146" i="3"/>
  <c r="T146" i="3"/>
  <c r="R146" i="3"/>
  <c r="P146" i="3"/>
  <c r="J146" i="3"/>
  <c r="BE146" i="3" s="1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43" i="3"/>
  <c r="BI143" i="3"/>
  <c r="BH143" i="3"/>
  <c r="BG143" i="3"/>
  <c r="BF143" i="3"/>
  <c r="T143" i="3"/>
  <c r="R143" i="3"/>
  <c r="P143" i="3"/>
  <c r="J143" i="3"/>
  <c r="BE143" i="3" s="1"/>
  <c r="BK142" i="3"/>
  <c r="BI142" i="3"/>
  <c r="BH142" i="3"/>
  <c r="BG142" i="3"/>
  <c r="BF142" i="3"/>
  <c r="T142" i="3"/>
  <c r="R142" i="3"/>
  <c r="P142" i="3"/>
  <c r="J142" i="3"/>
  <c r="BE142" i="3" s="1"/>
  <c r="BK141" i="3"/>
  <c r="BI141" i="3"/>
  <c r="BH141" i="3"/>
  <c r="BG141" i="3"/>
  <c r="BF141" i="3"/>
  <c r="T141" i="3"/>
  <c r="R141" i="3"/>
  <c r="P141" i="3"/>
  <c r="J141" i="3"/>
  <c r="BE141" i="3" s="1"/>
  <c r="BK140" i="3"/>
  <c r="BI140" i="3"/>
  <c r="BH140" i="3"/>
  <c r="BG140" i="3"/>
  <c r="BF140" i="3"/>
  <c r="T140" i="3"/>
  <c r="R140" i="3"/>
  <c r="P140" i="3"/>
  <c r="J140" i="3"/>
  <c r="BE140" i="3" s="1"/>
  <c r="BK139" i="3"/>
  <c r="BI139" i="3"/>
  <c r="BH139" i="3"/>
  <c r="BG139" i="3"/>
  <c r="BF139" i="3"/>
  <c r="T139" i="3"/>
  <c r="T138" i="3" s="1"/>
  <c r="R139" i="3"/>
  <c r="P139" i="3"/>
  <c r="J139" i="3"/>
  <c r="BE139" i="3" s="1"/>
  <c r="BK138" i="3"/>
  <c r="R138" i="3"/>
  <c r="P138" i="3"/>
  <c r="J138" i="3"/>
  <c r="J100" i="3" s="1"/>
  <c r="BK135" i="3"/>
  <c r="BI135" i="3"/>
  <c r="BH135" i="3"/>
  <c r="BG135" i="3"/>
  <c r="BF135" i="3"/>
  <c r="BE135" i="3"/>
  <c r="T135" i="3"/>
  <c r="R135" i="3"/>
  <c r="P135" i="3"/>
  <c r="J135" i="3"/>
  <c r="BK134" i="3"/>
  <c r="T134" i="3"/>
  <c r="R134" i="3"/>
  <c r="P134" i="3"/>
  <c r="J134" i="3"/>
  <c r="J99" i="3" s="1"/>
  <c r="BK133" i="3"/>
  <c r="BI133" i="3"/>
  <c r="BH133" i="3"/>
  <c r="BG133" i="3"/>
  <c r="BF133" i="3"/>
  <c r="J34" i="3" s="1"/>
  <c r="AW95" i="2" s="1"/>
  <c r="T133" i="3"/>
  <c r="R133" i="3"/>
  <c r="P133" i="3"/>
  <c r="J133" i="3"/>
  <c r="BE133" i="3" s="1"/>
  <c r="BK132" i="3"/>
  <c r="BK131" i="3" s="1"/>
  <c r="J131" i="3" s="1"/>
  <c r="J98" i="3" s="1"/>
  <c r="BI132" i="3"/>
  <c r="BH132" i="3"/>
  <c r="BG132" i="3"/>
  <c r="BF132" i="3"/>
  <c r="F34" i="3" s="1"/>
  <c r="BA95" i="2" s="1"/>
  <c r="BA94" i="2" s="1"/>
  <c r="T132" i="3"/>
  <c r="T131" i="3" s="1"/>
  <c r="R132" i="3"/>
  <c r="P132" i="3"/>
  <c r="J132" i="3"/>
  <c r="BE132" i="3" s="1"/>
  <c r="R131" i="3"/>
  <c r="P131" i="3"/>
  <c r="J126" i="3"/>
  <c r="J125" i="3"/>
  <c r="F125" i="3"/>
  <c r="F123" i="3"/>
  <c r="E121" i="3"/>
  <c r="E119" i="3"/>
  <c r="J109" i="3"/>
  <c r="J92" i="3"/>
  <c r="J91" i="3"/>
  <c r="F91" i="3"/>
  <c r="F89" i="3"/>
  <c r="E87" i="3"/>
  <c r="E85" i="3"/>
  <c r="J37" i="3"/>
  <c r="J36" i="3"/>
  <c r="J35" i="3"/>
  <c r="J18" i="3"/>
  <c r="E18" i="3"/>
  <c r="F126" i="3" s="1"/>
  <c r="J17" i="3"/>
  <c r="J12" i="3"/>
  <c r="J123" i="3" s="1"/>
  <c r="E7" i="3"/>
  <c r="BD96" i="2"/>
  <c r="BC96" i="2"/>
  <c r="BB96" i="2"/>
  <c r="BA96" i="2"/>
  <c r="AZ96" i="2"/>
  <c r="AY96" i="2"/>
  <c r="AX96" i="2"/>
  <c r="AW96" i="2"/>
  <c r="AV96" i="2"/>
  <c r="AU96" i="2"/>
  <c r="AT96" i="2"/>
  <c r="AG96" i="2"/>
  <c r="AN96" i="2" s="1"/>
  <c r="AY95" i="2"/>
  <c r="AX95" i="2"/>
  <c r="AU95" i="2"/>
  <c r="AU94" i="2"/>
  <c r="AS94" i="2"/>
  <c r="AM90" i="2"/>
  <c r="L90" i="2"/>
  <c r="AM89" i="2"/>
  <c r="L89" i="2"/>
  <c r="AM87" i="2"/>
  <c r="L87" i="2"/>
  <c r="L85" i="2"/>
  <c r="L84" i="2"/>
  <c r="AN95" i="5" l="1"/>
  <c r="AG94" i="5"/>
  <c r="F36" i="3"/>
  <c r="BC95" i="2" s="1"/>
  <c r="BC94" i="2" s="1"/>
  <c r="W32" i="2" s="1"/>
  <c r="F35" i="3"/>
  <c r="BB95" i="2" s="1"/>
  <c r="BB94" i="2" s="1"/>
  <c r="W31" i="2" s="1"/>
  <c r="F37" i="3"/>
  <c r="BD95" i="2" s="1"/>
  <c r="BD94" i="2" s="1"/>
  <c r="W33" i="2" s="1"/>
  <c r="BK159" i="3"/>
  <c r="J159" i="3" s="1"/>
  <c r="J102" i="3" s="1"/>
  <c r="R140" i="4"/>
  <c r="T140" i="4"/>
  <c r="J179" i="4"/>
  <c r="J103" i="4" s="1"/>
  <c r="BK178" i="4"/>
  <c r="J178" i="4" s="1"/>
  <c r="J102" i="4" s="1"/>
  <c r="F33" i="4"/>
  <c r="J33" i="4"/>
  <c r="P178" i="4"/>
  <c r="R178" i="4"/>
  <c r="T178" i="4"/>
  <c r="BK140" i="4"/>
  <c r="J141" i="4"/>
  <c r="J98" i="4" s="1"/>
  <c r="J308" i="4"/>
  <c r="J117" i="4" s="1"/>
  <c r="BK307" i="4"/>
  <c r="J307" i="4" s="1"/>
  <c r="J116" i="4" s="1"/>
  <c r="P140" i="4"/>
  <c r="P139" i="4" s="1"/>
  <c r="E85" i="4"/>
  <c r="F92" i="4"/>
  <c r="J34" i="4"/>
  <c r="T130" i="3"/>
  <c r="T129" i="3" s="1"/>
  <c r="J237" i="3"/>
  <c r="J107" i="3" s="1"/>
  <c r="BK236" i="3"/>
  <c r="J236" i="3" s="1"/>
  <c r="J106" i="3" s="1"/>
  <c r="J33" i="3"/>
  <c r="AV95" i="2" s="1"/>
  <c r="AT95" i="2" s="1"/>
  <c r="F33" i="3"/>
  <c r="AZ95" i="2" s="1"/>
  <c r="AZ94" i="2" s="1"/>
  <c r="W29" i="2" s="1"/>
  <c r="P130" i="3"/>
  <c r="P129" i="3" s="1"/>
  <c r="R130" i="3"/>
  <c r="R129" i="3" s="1"/>
  <c r="J89" i="3"/>
  <c r="F92" i="3"/>
  <c r="AW94" i="2"/>
  <c r="AK30" i="2" s="1"/>
  <c r="W30" i="2"/>
  <c r="AK26" i="5" l="1"/>
  <c r="AN94" i="5"/>
  <c r="AV94" i="2"/>
  <c r="AT94" i="2" s="1"/>
  <c r="AY94" i="2"/>
  <c r="AX94" i="2"/>
  <c r="BK130" i="3"/>
  <c r="J130" i="3" s="1"/>
  <c r="J97" i="3" s="1"/>
  <c r="J140" i="4"/>
  <c r="J97" i="4" s="1"/>
  <c r="BK139" i="4"/>
  <c r="J139" i="4" s="1"/>
  <c r="T139" i="4"/>
  <c r="R139" i="4"/>
  <c r="B6" i="1" l="1"/>
  <c r="AK35" i="5"/>
  <c r="AK29" i="2"/>
  <c r="BK129" i="3"/>
  <c r="J129" i="3" s="1"/>
  <c r="J96" i="3" s="1"/>
  <c r="J96" i="4"/>
  <c r="J30" i="4"/>
  <c r="J39" i="4" s="1"/>
  <c r="J30" i="3" l="1"/>
  <c r="J39" i="3"/>
  <c r="AG95" i="2"/>
  <c r="AN95" i="2" l="1"/>
  <c r="AG94" i="2"/>
  <c r="AK26" i="2" l="1"/>
  <c r="AN94" i="2"/>
  <c r="D6" i="1"/>
  <c r="E6" i="1" s="1"/>
  <c r="B5" i="1" l="1"/>
  <c r="AK35" i="2"/>
  <c r="D5" i="1" l="1"/>
  <c r="B7" i="1"/>
  <c r="E5" i="1" l="1"/>
  <c r="E7" i="1" s="1"/>
  <c r="D7" i="1"/>
</calcChain>
</file>

<file path=xl/sharedStrings.xml><?xml version="1.0" encoding="utf-8"?>
<sst xmlns="http://schemas.openxmlformats.org/spreadsheetml/2006/main" count="8425" uniqueCount="1070">
  <si>
    <t>Cena bez DPH</t>
  </si>
  <si>
    <t>Sazba DPH</t>
  </si>
  <si>
    <t>DPH</t>
  </si>
  <si>
    <t>Cena včetně DPH</t>
  </si>
  <si>
    <t>Kolej 17. listopadu</t>
  </si>
  <si>
    <t>Kolej Kajetánka</t>
  </si>
  <si>
    <t>CELKEM</t>
  </si>
  <si>
    <t>Export Komplet</t>
  </si>
  <si>
    <t/>
  </si>
  <si>
    <t>2.0</t>
  </si>
  <si>
    <t>False</t>
  </si>
  <si>
    <t>{63bb26ac-aa53-4fd6-8dc2-fc4efa7bb4ba}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</si>
  <si>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</si>
  <si>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</si>
  <si>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</si>
  <si>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</si>
  <si>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</si>
  <si>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</si>
  <si>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</si>
  <si>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</si>
  <si>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</si>
  <si>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136a/2025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</si>
  <si>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</si>
  <si>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</si>
  <si>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ubytovacích buněk pro osoby se SP kolej 17.listopadu</t>
  </si>
  <si>
    <t>KSO:</t>
  </si>
  <si>
    <t>CC-CZ:</t>
  </si>
  <si>
    <t>Místo:</t>
  </si>
  <si>
    <t>Kolej 17.listopadu</t>
  </si>
  <si>
    <t>Datum:</t>
  </si>
  <si>
    <t>20. 4. 2025</t>
  </si>
  <si>
    <t>Zadavatel:</t>
  </si>
  <si>
    <t>IČ:</t>
  </si>
  <si>
    <t>UK KaM</t>
  </si>
  <si>
    <t>DIČ:</t>
  </si>
  <si>
    <t>Uchazeč:</t>
  </si>
  <si>
    <t>Vyplň údaj</t>
  </si>
  <si>
    <t>Projektant:</t>
  </si>
  <si>
    <t>Ing Arch Pavlovský</t>
  </si>
  <si>
    <t>True</t>
  </si>
  <si>
    <t>Zpracovatel:</t>
  </si>
  <si>
    <t>Jan Petr</t>
  </si>
  <si>
    <t>Poznámka:</t>
  </si>
  <si>
    <t>Sazba daně</t>
  </si>
  <si>
    <t>Základ daně</t>
  </si>
  <si>
    <t>Výše daně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</si>
  <si>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</si>
  <si>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</si>
  <si>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</si>
  <si>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</si>
  <si>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</si>
  <si>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</si>
  <si>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</si>
  <si>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</si>
  <si>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</si>
  <si>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</si>
  <si>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</si>
  <si>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</si>
  <si>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</si>
  <si>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</si>
  <si>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</si>
  <si>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</si>
  <si>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</si>
  <si>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</si>
  <si>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</si>
  <si>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</si>
  <si>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</si>
  <si>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</si>
  <si>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</si>
  <si>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</si>
  <si>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</si>
  <si>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</si>
  <si>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</si>
  <si>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</si>
  <si>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</si>
  <si>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</si>
  <si>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</si>
  <si>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</si>
  <si>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</si>
  <si>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</si>
  <si>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</si>
  <si>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</si>
  <si>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</si>
  <si>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</si>
  <si>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</si>
  <si>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</si>
  <si>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</si>
  <si>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PSV-01</t>
  </si>
  <si>
    <t>STA</t>
  </si>
  <si>
    <t>1</t>
  </si>
  <si>
    <t>{630c06d7-fcd5-4f26-8242-62129a93c193}</t>
  </si>
  <si>
    <t>2</t>
  </si>
  <si>
    <t>02</t>
  </si>
  <si>
    <t>PSV-02 + HSV</t>
  </si>
  <si>
    <t>{3b9176b1-53a5-495b-aaad-981721ed1fdc}</t>
  </si>
  <si>
    <t>KRYCÍ LIST SOUPISU PRACÍ</t>
  </si>
  <si>
    <t>Objekt:</t>
  </si>
  <si>
    <t>01 - PSV-01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</si>
  <si>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</si>
  <si>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</si>
  <si>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</si>
  <si>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</si>
  <si>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</si>
  <si>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</si>
  <si>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</si>
  <si>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</si>
  <si>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</si>
  <si>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</si>
  <si>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</si>
  <si>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</si>
  <si>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776 - Podlahy povlakové</t>
  </si>
  <si>
    <t>HZS - Hodinové zúčtovací sazby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</si>
  <si>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</si>
  <si>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</si>
  <si>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</si>
  <si>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</si>
  <si>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</si>
  <si>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</si>
  <si>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</si>
  <si>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</si>
  <si>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</si>
  <si>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</si>
  <si>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</si>
  <si>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</si>
  <si>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</si>
  <si>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</si>
  <si>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</si>
  <si>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</si>
  <si>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</si>
  <si>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</si>
  <si>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</si>
  <si>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</si>
  <si>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721</t>
  </si>
  <si>
    <t>Zdravotechnika - vnitřní kanalizace</t>
  </si>
  <si>
    <t>K</t>
  </si>
  <si>
    <t>721212123</t>
  </si>
  <si>
    <t>Odtokový sprchový žlab délky 800 mm s krycím roštem a zápachovou uzávěrkou</t>
  </si>
  <si>
    <t>kus</t>
  </si>
  <si>
    <t>CS ÚRS 2025 01</t>
  </si>
  <si>
    <t>16</t>
  </si>
  <si>
    <t>-498794806</t>
  </si>
  <si>
    <t>998721123</t>
  </si>
  <si>
    <t>Přesun hmot tonážní pro vnitřní kanalizaci ruční v objektech v přes 12 do 24 m</t>
  </si>
  <si>
    <t>t</t>
  </si>
  <si>
    <t>-466304494</t>
  </si>
  <si>
    <t>722</t>
  </si>
  <si>
    <t>Zdravotechnika - vnitřní vodovod</t>
  </si>
  <si>
    <t>3</t>
  </si>
  <si>
    <t>722231141</t>
  </si>
  <si>
    <t>Ventil závitový pojistný rohový G 1/2"</t>
  </si>
  <si>
    <t>-676517079</t>
  </si>
  <si>
    <t>VV</t>
  </si>
  <si>
    <t>"dřez" 2</t>
  </si>
  <si>
    <t>Součet</t>
  </si>
  <si>
    <t>4</t>
  </si>
  <si>
    <t>725</t>
  </si>
  <si>
    <t>Zdravotechnika - zařizovací předměty</t>
  </si>
  <si>
    <t>725112023</t>
  </si>
  <si>
    <t>Klozet keramický závěsný na nosné stěny pro handicapované odpad vodorovný</t>
  </si>
  <si>
    <t>soubor</t>
  </si>
  <si>
    <t>-202839261</t>
  </si>
  <si>
    <t>5</t>
  </si>
  <si>
    <t>725211617</t>
  </si>
  <si>
    <t>Umyvadlo keramické bílé šířky 600 mm s krytem na sifon připevněné na stěnu šrouby</t>
  </si>
  <si>
    <t>117510517</t>
  </si>
  <si>
    <t>6</t>
  </si>
  <si>
    <t>725822613</t>
  </si>
  <si>
    <t>Baterie umyvadlová stojánková páková s výpustí</t>
  </si>
  <si>
    <t>1933731971</t>
  </si>
  <si>
    <t>7</t>
  </si>
  <si>
    <t>725841354</t>
  </si>
  <si>
    <t>Baterie sprchová automatická s termostatickým ventilem a sprchovou růžicí</t>
  </si>
  <si>
    <t>-558727507</t>
  </si>
  <si>
    <t>8</t>
  </si>
  <si>
    <t>725861312</t>
  </si>
  <si>
    <t>Zápachová uzávěrka pro umyvadlo DN 40 podomítková</t>
  </si>
  <si>
    <t>-1519189249</t>
  </si>
  <si>
    <t>9</t>
  </si>
  <si>
    <t>725R001</t>
  </si>
  <si>
    <t>Příslušenství dřezu, sifon dřezový, 2x připoj. kulový kohout  2 ks</t>
  </si>
  <si>
    <t>1187761710</t>
  </si>
  <si>
    <t>10</t>
  </si>
  <si>
    <t>725R002</t>
  </si>
  <si>
    <t xml:space="preserve">pevná madla dle specifikace  </t>
  </si>
  <si>
    <t>-1016258251</t>
  </si>
  <si>
    <t>11</t>
  </si>
  <si>
    <t>725R003</t>
  </si>
  <si>
    <t>sklopná madla u Wc</t>
  </si>
  <si>
    <t>332894061</t>
  </si>
  <si>
    <t>725R004</t>
  </si>
  <si>
    <t>Sedátko sklopné do sprchy pro ZP</t>
  </si>
  <si>
    <t>970417362</t>
  </si>
  <si>
    <t>13</t>
  </si>
  <si>
    <t>725R005</t>
  </si>
  <si>
    <t>Doplňky konstrukcí do koupelny ZP</t>
  </si>
  <si>
    <t>-617930498</t>
  </si>
  <si>
    <t>14</t>
  </si>
  <si>
    <t>725R006</t>
  </si>
  <si>
    <t xml:space="preserve">Pevná zrcadla lepená do omítky  </t>
  </si>
  <si>
    <t>-1359432010</t>
  </si>
  <si>
    <t>15</t>
  </si>
  <si>
    <t>725R007</t>
  </si>
  <si>
    <t>Okopové plechy, lišty na dveřní konstrukce</t>
  </si>
  <si>
    <t>-847842632</t>
  </si>
  <si>
    <t>998725123</t>
  </si>
  <si>
    <t>Přesun hmot tonážní pro zařizovací předměty ruční v objektech v přes 12 do 24 m</t>
  </si>
  <si>
    <t>-1718486828</t>
  </si>
  <si>
    <t>726</t>
  </si>
  <si>
    <t>Zdravotechnika - předstěnové instalace</t>
  </si>
  <si>
    <t>17</t>
  </si>
  <si>
    <t>726111031</t>
  </si>
  <si>
    <t>Instalační předstěna pro klozet s ovládáním zepředu v 1080 mm závěsný do masivní zděné kce</t>
  </si>
  <si>
    <t>1555418237</t>
  </si>
  <si>
    <t>18</t>
  </si>
  <si>
    <t>726131002</t>
  </si>
  <si>
    <t>Instalační předstěna pro umyvadlo do v 1120 mm pro tělesně postižené do lehkých stěn s kovovou kcí</t>
  </si>
  <si>
    <t>1393413106</t>
  </si>
  <si>
    <t>19</t>
  </si>
  <si>
    <t>726131043</t>
  </si>
  <si>
    <t>Instalační předstěna pro klozet závěsný v 1120 mm s ovládáním zepředu pro postižené do stěn s kov kcí</t>
  </si>
  <si>
    <t>-322467673</t>
  </si>
  <si>
    <t>20</t>
  </si>
  <si>
    <t>726191001</t>
  </si>
  <si>
    <t>Zvukoizolační souprava pro klozet a bidet</t>
  </si>
  <si>
    <t>-128330776</t>
  </si>
  <si>
    <t>726191002</t>
  </si>
  <si>
    <t>Souprava pro předstěnovou montáž</t>
  </si>
  <si>
    <t>-2121084349</t>
  </si>
  <si>
    <t>22</t>
  </si>
  <si>
    <t>998726133</t>
  </si>
  <si>
    <t>Přesun hmot tonážní pro instalační prefabrikáty ruční v objektech v přes 12 do 24 m</t>
  </si>
  <si>
    <t>1164352571</t>
  </si>
  <si>
    <t>741</t>
  </si>
  <si>
    <t>Elektroinstalace - silnoproud</t>
  </si>
  <si>
    <t>23</t>
  </si>
  <si>
    <t>741110511</t>
  </si>
  <si>
    <t>Montáž lišta a kanálek vkládací šířky do 60 mm s víčkem</t>
  </si>
  <si>
    <t>m</t>
  </si>
  <si>
    <t>-458239075</t>
  </si>
  <si>
    <t>24</t>
  </si>
  <si>
    <t>M</t>
  </si>
  <si>
    <t>34571014</t>
  </si>
  <si>
    <t>lišta elektroinstalační hranatá bezhalogenová 20x20mm</t>
  </si>
  <si>
    <t>32</t>
  </si>
  <si>
    <t>1328747800</t>
  </si>
  <si>
    <t>22,8571428571429*1,05 'Přepočtené koeficientem množství</t>
  </si>
  <si>
    <t>25</t>
  </si>
  <si>
    <t>34571015</t>
  </si>
  <si>
    <t>lišta elektroinstalační hranatá bezhalogenová 40x20mm</t>
  </si>
  <si>
    <t>-295902950</t>
  </si>
  <si>
    <t>30,4761904761905*1,05 'Přepočtené koeficientem množství</t>
  </si>
  <si>
    <t>26</t>
  </si>
  <si>
    <t>34571016</t>
  </si>
  <si>
    <t>lišta elektroinstalační hranatá bezhalogenová 40x40mm</t>
  </si>
  <si>
    <t>-747387663</t>
  </si>
  <si>
    <t>13,3333333333333*1,05 'Přepočtené koeficientem množství</t>
  </si>
  <si>
    <t>27</t>
  </si>
  <si>
    <t>741112001</t>
  </si>
  <si>
    <t>Montáž krabice zapuštěná plastová kruhová</t>
  </si>
  <si>
    <t>-2135492574</t>
  </si>
  <si>
    <t>28</t>
  </si>
  <si>
    <t>34571457</t>
  </si>
  <si>
    <t>krabice pod omítku PVC odbočná kruhová D 70mm s víčkem</t>
  </si>
  <si>
    <t>1318888323</t>
  </si>
  <si>
    <t>29</t>
  </si>
  <si>
    <t>741120001</t>
  </si>
  <si>
    <t>Montáž vodič Cu izolovaný plný a laněný žíla 0,35-6 mm2 pod omítku (např. CY)</t>
  </si>
  <si>
    <t>-1932142695</t>
  </si>
  <si>
    <t>30</t>
  </si>
  <si>
    <t>34141026</t>
  </si>
  <si>
    <t>vodič propojovací flexibilní jádro Cu lanované izolace PVC 450/750V (H07V-K) 1x4mm2</t>
  </si>
  <si>
    <t>-1900370585</t>
  </si>
  <si>
    <t>20*1,15 'Přepočtené koeficientem množství</t>
  </si>
  <si>
    <t>31</t>
  </si>
  <si>
    <t>741122015</t>
  </si>
  <si>
    <t>Montáž kabel Cu bez ukončení uložený pod omítku plný kulatý 3x1,5 mm2 (např. CYKY)</t>
  </si>
  <si>
    <t>1783227525</t>
  </si>
  <si>
    <t>34111030</t>
  </si>
  <si>
    <t>kabel instalační jádro Cu plné izolace PVC plášť PVC 450/750V (CYKY) 3x1,5mm2</t>
  </si>
  <si>
    <t>-2040734144</t>
  </si>
  <si>
    <t>180*1,15 'Přepočtené koeficientem množství</t>
  </si>
  <si>
    <t>33</t>
  </si>
  <si>
    <t>741122016</t>
  </si>
  <si>
    <t>Montáž kabel Cu bez ukončení uložený pod omítku plný kulatý 3x2,5 až 6 mm2 (např. CYKY)</t>
  </si>
  <si>
    <t>1233088714</t>
  </si>
  <si>
    <t>34</t>
  </si>
  <si>
    <t>34111036</t>
  </si>
  <si>
    <t>kabel instalační jádro Cu plné izolace PVC plášť PVC 450/750V (CYKY) 3x2,5mm2</t>
  </si>
  <si>
    <t>1289185620</t>
  </si>
  <si>
    <t>100*1,15 'Přepočtené koeficientem množství</t>
  </si>
  <si>
    <t>35</t>
  </si>
  <si>
    <t>741122031</t>
  </si>
  <si>
    <t>Montáž kabel Cu bez ukončení uložený pod omítku plný kulatý 5x1,5 až 2,5 mm2 (např. CYKY)</t>
  </si>
  <si>
    <t>626872242</t>
  </si>
  <si>
    <t>36</t>
  </si>
  <si>
    <t>34111090</t>
  </si>
  <si>
    <t>kabel instalační jádro Cu plné izolace PVC plášť PVC 450/750V (CYKY) 5x1,5mm2</t>
  </si>
  <si>
    <t>-1430035571</t>
  </si>
  <si>
    <t>37</t>
  </si>
  <si>
    <t>741310001</t>
  </si>
  <si>
    <t>Montáž spínač nástěnný 1-jednopólový prostředí normální se zapojením vodičů</t>
  </si>
  <si>
    <t>-603602109</t>
  </si>
  <si>
    <t>38</t>
  </si>
  <si>
    <t>34535015</t>
  </si>
  <si>
    <t>spínač nástěnný jednopólový, řazení 1, IP44, šroubové svorky</t>
  </si>
  <si>
    <t>-1299953199</t>
  </si>
  <si>
    <t>39</t>
  </si>
  <si>
    <t>741310021</t>
  </si>
  <si>
    <t>Montáž přepínač nástěnný 5-sériový prostředí normální se zapojením vodičů</t>
  </si>
  <si>
    <t>427299632</t>
  </si>
  <si>
    <t>40</t>
  </si>
  <si>
    <t>34535017</t>
  </si>
  <si>
    <t>přepínač nástěnný sériový, řazení 5, IP44, šroubové svorky</t>
  </si>
  <si>
    <t>-1093006558</t>
  </si>
  <si>
    <t>41</t>
  </si>
  <si>
    <t>741310022</t>
  </si>
  <si>
    <t>Montáž přepínač nástěnný 6-střídavý prostředí normální se zapojením vodičů</t>
  </si>
  <si>
    <t>2006638236</t>
  </si>
  <si>
    <t>42</t>
  </si>
  <si>
    <t>34535018</t>
  </si>
  <si>
    <t>přepínač nástěnný střídavý, řazení 6, IP44, šroubové svorky</t>
  </si>
  <si>
    <t>-57639910</t>
  </si>
  <si>
    <t>43</t>
  </si>
  <si>
    <t>741313001</t>
  </si>
  <si>
    <t>Montáž zásuvka (polo)zapuštěná bezšroubové připojení 2P+PE se zapojením vodičů</t>
  </si>
  <si>
    <t>-199727809</t>
  </si>
  <si>
    <t>44</t>
  </si>
  <si>
    <t>34555241</t>
  </si>
  <si>
    <t>přístroj zásuvky zapuštěné jednonásobné, krytka s clonkami, bezšroubové svorky</t>
  </si>
  <si>
    <t>-339260257</t>
  </si>
  <si>
    <t>45</t>
  </si>
  <si>
    <t>34539059</t>
  </si>
  <si>
    <t>rámeček jednonásobný</t>
  </si>
  <si>
    <t>207300780</t>
  </si>
  <si>
    <t>46</t>
  </si>
  <si>
    <t>741313003</t>
  </si>
  <si>
    <t>Montáž zásuvka (polo)zapuštěná bezšroubové připojení 2x(2P+PE) dvojnásobná se zapojením vodičů</t>
  </si>
  <si>
    <t>-592805563</t>
  </si>
  <si>
    <t>47</t>
  </si>
  <si>
    <t>RMAT0001</t>
  </si>
  <si>
    <t>zásuvka kompletní dvojnásobná</t>
  </si>
  <si>
    <t>-235660239</t>
  </si>
  <si>
    <t>48</t>
  </si>
  <si>
    <t>34539060</t>
  </si>
  <si>
    <t>rámeček dvojnásobný</t>
  </si>
  <si>
    <t>-1736511087</t>
  </si>
  <si>
    <t>49</t>
  </si>
  <si>
    <t>741320105</t>
  </si>
  <si>
    <t>Montáž jističů jednopólových nn do 25 A ve skříni se zapojením vodičů</t>
  </si>
  <si>
    <t>458523346</t>
  </si>
  <si>
    <t>50</t>
  </si>
  <si>
    <t>35822120</t>
  </si>
  <si>
    <t>jistič 1-pólový 13 A vypínací charakteristika B vypínací schopnost 10 kA</t>
  </si>
  <si>
    <t>-1615964389</t>
  </si>
  <si>
    <t>51</t>
  </si>
  <si>
    <t>741372032</t>
  </si>
  <si>
    <t>Montáž svítidlo LED interiérové přisazené nástěnné nouzové s piktogramem</t>
  </si>
  <si>
    <t>-1250806889</t>
  </si>
  <si>
    <t>52</t>
  </si>
  <si>
    <t>34835015</t>
  </si>
  <si>
    <t>svítidlo LED nouzové přisazené baterie 3h piktogram</t>
  </si>
  <si>
    <t>-2086466021</t>
  </si>
  <si>
    <t>53</t>
  </si>
  <si>
    <t>741810002</t>
  </si>
  <si>
    <t>Celková prohlídka elektrického rozvodu a zařízení přes 100 000 do 500 000,- Kč</t>
  </si>
  <si>
    <t>-1082354297</t>
  </si>
  <si>
    <t>54</t>
  </si>
  <si>
    <t>741R000</t>
  </si>
  <si>
    <t>svítidlo stropní , přisazené , celoplastové, IP44, 230VAC, 1000lm, 3000K,</t>
  </si>
  <si>
    <t>-879531995</t>
  </si>
  <si>
    <t>55</t>
  </si>
  <si>
    <t>741R001</t>
  </si>
  <si>
    <t xml:space="preserve">rozvodnice RB1, RB2 - nástěnná celoplastová 1x16 modulů TE, IP40, průhledná </t>
  </si>
  <si>
    <t>-1797315535</t>
  </si>
  <si>
    <t>56</t>
  </si>
  <si>
    <t>741R0010</t>
  </si>
  <si>
    <t>svítidlo nástěnné , přisazené , IP20, 230VAC, 800lm, 3000K,</t>
  </si>
  <si>
    <t>-173462535</t>
  </si>
  <si>
    <t>57</t>
  </si>
  <si>
    <t>741R0011</t>
  </si>
  <si>
    <t>svítidlo nástěnné, přisazené , celoplastové, IP44, 230VAC, 900lm, 3000K,</t>
  </si>
  <si>
    <t>-426685706</t>
  </si>
  <si>
    <t>58</t>
  </si>
  <si>
    <t>741R002</t>
  </si>
  <si>
    <t>vypínač na DIN lištu 3x25A ( 1x RB1, 1x RB2 )</t>
  </si>
  <si>
    <t>-1234154746</t>
  </si>
  <si>
    <t>59</t>
  </si>
  <si>
    <t>741R003</t>
  </si>
  <si>
    <t xml:space="preserve">kombinovaný jistič chránič B16/2/003-zásuvkové okruhy </t>
  </si>
  <si>
    <t>2086833238</t>
  </si>
  <si>
    <t>60</t>
  </si>
  <si>
    <t>741R004</t>
  </si>
  <si>
    <t>kombinovaný jistič chránič B10/2/003 - umělé osvětlení</t>
  </si>
  <si>
    <t>-1753753404</t>
  </si>
  <si>
    <t>61</t>
  </si>
  <si>
    <t>741R005</t>
  </si>
  <si>
    <t>svodič přepětí B+C 3-pól ( 1x RB1, 1x RB2 )</t>
  </si>
  <si>
    <t>-389406044</t>
  </si>
  <si>
    <t>62</t>
  </si>
  <si>
    <t>741R006</t>
  </si>
  <si>
    <t>kabelový vývod 230V pro digestoř</t>
  </si>
  <si>
    <t>689104529</t>
  </si>
  <si>
    <t>63</t>
  </si>
  <si>
    <t>741R007</t>
  </si>
  <si>
    <t>tahové tlačítko signální ( 1x prosvětlené tlačítko na čelní ploše +  1x tahové tlačítko se šňůrou o délce 1,2m, zapuštěné, včetně přístrojové krabice</t>
  </si>
  <si>
    <t>-561441328</t>
  </si>
  <si>
    <t>64</t>
  </si>
  <si>
    <t>741R008</t>
  </si>
  <si>
    <t>svítidlo stropní , přisazené , IP20, 230VAC, 1000lm, 3000K,</t>
  </si>
  <si>
    <t>-1031398103</t>
  </si>
  <si>
    <t>65</t>
  </si>
  <si>
    <t>998741123</t>
  </si>
  <si>
    <t>Přesun hmot tonážní pro silnoproud ruční v objektech v přes 12 do 24 m</t>
  </si>
  <si>
    <t>1314735081</t>
  </si>
  <si>
    <t>751</t>
  </si>
  <si>
    <t>Vzduchotechnika</t>
  </si>
  <si>
    <t>66</t>
  </si>
  <si>
    <t>751111051</t>
  </si>
  <si>
    <t>Montáž ventilátoru axiálního nízkotlakého podhledového D do 100 mm</t>
  </si>
  <si>
    <t>-905305803</t>
  </si>
  <si>
    <t>67</t>
  </si>
  <si>
    <t>42914502</t>
  </si>
  <si>
    <t>ventilátor axiální tichý malý plastový s nastavitelným doběhem IP45 výkon 8-13W D 100mm</t>
  </si>
  <si>
    <t>-978674266</t>
  </si>
  <si>
    <t>68</t>
  </si>
  <si>
    <t>751510042</t>
  </si>
  <si>
    <t>Vzduchotechnické potrubí z pozinkovaného plechu kruhové spirálně vinutá trouba bez příruby D přes 100 do 200 mm</t>
  </si>
  <si>
    <t>-1882767300</t>
  </si>
  <si>
    <t>69</t>
  </si>
  <si>
    <t>751514662</t>
  </si>
  <si>
    <t>Montáž škrtící klapky nebo zpětné klapky do plechového potrubí kruhové s přírubou D přes 100 do 200 mm</t>
  </si>
  <si>
    <t>841327824</t>
  </si>
  <si>
    <t>70</t>
  </si>
  <si>
    <t>42981002</t>
  </si>
  <si>
    <t>klapka kruhová regulační Pz D 125mm</t>
  </si>
  <si>
    <t>-1965943221</t>
  </si>
  <si>
    <t>71</t>
  </si>
  <si>
    <t>751572032</t>
  </si>
  <si>
    <t>Uchycení potrubí kruhového na montovanou konstrukci z nosníků kotvenou do betonu D přes 100 do 200 mm</t>
  </si>
  <si>
    <t>1056214325</t>
  </si>
  <si>
    <t>72</t>
  </si>
  <si>
    <t>998751122</t>
  </si>
  <si>
    <t>Přesun hmot tonážní pro vzduchotechniku ruční v objektech v přes 12 do 24 m</t>
  </si>
  <si>
    <t>2060080150</t>
  </si>
  <si>
    <t>776</t>
  </si>
  <si>
    <t>Podlahy povlakové</t>
  </si>
  <si>
    <t>73</t>
  </si>
  <si>
    <t>776111115</t>
  </si>
  <si>
    <t>Broušení podkladu povlakových podlah před litím stěrky</t>
  </si>
  <si>
    <t>m2</t>
  </si>
  <si>
    <t>-496019518</t>
  </si>
  <si>
    <t>74</t>
  </si>
  <si>
    <t>776111311</t>
  </si>
  <si>
    <t>Vysátí podkladu povlakových podlah</t>
  </si>
  <si>
    <t>1480051595</t>
  </si>
  <si>
    <t>75</t>
  </si>
  <si>
    <t>776121321</t>
  </si>
  <si>
    <t>Neředěná penetrace savého podkladu povlakových podlah</t>
  </si>
  <si>
    <t>516682635</t>
  </si>
  <si>
    <t>76</t>
  </si>
  <si>
    <t>776141123</t>
  </si>
  <si>
    <t>Stěrka podlahová nivelační pro vyrovnání podkladu povlakových podlah pevnosti 30 MPa tl přes 5 do 8 mm</t>
  </si>
  <si>
    <t>-865899203</t>
  </si>
  <si>
    <t>77</t>
  </si>
  <si>
    <t>776222111</t>
  </si>
  <si>
    <t>Lepení pásů z PVC 2-složkovým lepidlem</t>
  </si>
  <si>
    <t>-1332824304</t>
  </si>
  <si>
    <t>78</t>
  </si>
  <si>
    <t>28411145.R01</t>
  </si>
  <si>
    <t>podlahovina PVC zátěžová pro vozíčky , specifikace a provedení zcela dle PD</t>
  </si>
  <si>
    <t>1936387692</t>
  </si>
  <si>
    <t>41*1,1 'Přepočtené koeficientem množství</t>
  </si>
  <si>
    <t>79</t>
  </si>
  <si>
    <t>776411111</t>
  </si>
  <si>
    <t>Montáž obvodových soklíků výšky do 80 mm</t>
  </si>
  <si>
    <t>791518015</t>
  </si>
  <si>
    <t>80</t>
  </si>
  <si>
    <t>28411009</t>
  </si>
  <si>
    <t>lišta soklová PVC 18x80mm</t>
  </si>
  <si>
    <t>2037381129</t>
  </si>
  <si>
    <t>38*1,02 'Přepočtené koeficientem množství</t>
  </si>
  <si>
    <t>81</t>
  </si>
  <si>
    <t>776991111</t>
  </si>
  <si>
    <t>Spárování silikonem</t>
  </si>
  <si>
    <t>-921363076</t>
  </si>
  <si>
    <t>82</t>
  </si>
  <si>
    <t>998776113</t>
  </si>
  <si>
    <t>Přesun hmot tonážní pro podlahy povlakové s omezením mechanizace v objektech v přes 12 do 24 m</t>
  </si>
  <si>
    <t>-1067903186</t>
  </si>
  <si>
    <t>HZS</t>
  </si>
  <si>
    <t>Hodinové zúčtovací sazby</t>
  </si>
  <si>
    <t>83</t>
  </si>
  <si>
    <t>HZS2232</t>
  </si>
  <si>
    <t>Hodinová zúčtovací sazba elektrikář odborný</t>
  </si>
  <si>
    <t>hod</t>
  </si>
  <si>
    <t>512</t>
  </si>
  <si>
    <t>432892233</t>
  </si>
  <si>
    <t>práce demontážní</t>
  </si>
  <si>
    <t>VRN</t>
  </si>
  <si>
    <t>Vedlejší rozpočtové náklady</t>
  </si>
  <si>
    <t>VRN3</t>
  </si>
  <si>
    <t>Zařízení staveniště</t>
  </si>
  <si>
    <t>84</t>
  </si>
  <si>
    <t>030001000</t>
  </si>
  <si>
    <t>…</t>
  </si>
  <si>
    <t>1024</t>
  </si>
  <si>
    <t>807682708</t>
  </si>
  <si>
    <t>VRN6</t>
  </si>
  <si>
    <t>Územní vlivy</t>
  </si>
  <si>
    <t>85</t>
  </si>
  <si>
    <t>060001000</t>
  </si>
  <si>
    <t>-45848144</t>
  </si>
  <si>
    <t>VRN7</t>
  </si>
  <si>
    <t>Provozní vlivy</t>
  </si>
  <si>
    <t>86</t>
  </si>
  <si>
    <t>070001000</t>
  </si>
  <si>
    <t>-543927997</t>
  </si>
  <si>
    <t>02 - PSV-02 + HSV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</si>
  <si>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</si>
  <si>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</si>
  <si>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</si>
  <si>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</si>
  <si>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</si>
  <si>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</si>
  <si>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</si>
  <si>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</si>
  <si>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</si>
  <si>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</si>
  <si>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</si>
  <si>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</si>
  <si>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</si>
  <si>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</si>
  <si>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</si>
  <si>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</si>
  <si>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Úpravy povrchů, podlahy a osazování výplní</t>
  </si>
  <si>
    <t>611131121</t>
  </si>
  <si>
    <t>Penetrační disperzní nátěr vnitřních stropů nanášený ručně</t>
  </si>
  <si>
    <t>-193104791</t>
  </si>
  <si>
    <t>146+36</t>
  </si>
  <si>
    <t>611142001</t>
  </si>
  <si>
    <t>Pletivo sklovláknité vnitřních stropů vtlačené do tmelu</t>
  </si>
  <si>
    <t>-284734819</t>
  </si>
  <si>
    <t>611311131</t>
  </si>
  <si>
    <t>Vápenný štuk vnitřních rovných stropů tloušťky do 3 mm</t>
  </si>
  <si>
    <t>-429689751</t>
  </si>
  <si>
    <t>612131121</t>
  </si>
  <si>
    <t>Penetrační disperzní nátěr vnitřních stěn nanášený ručně</t>
  </si>
  <si>
    <t>-744674894</t>
  </si>
  <si>
    <t>612142001</t>
  </si>
  <si>
    <t>Pletivo sklovláknité vnitřních stěn vtlačené do tmelu</t>
  </si>
  <si>
    <t>-600271026</t>
  </si>
  <si>
    <t xml:space="preserve">Bandáže panel. a siporexových spar     </t>
  </si>
  <si>
    <t>612315418</t>
  </si>
  <si>
    <t>Oprava vnitřní vápenné hladké omítky tl do 20 mm v rozsahu plochy přes 30 do 50 % s celoplošným přeštukováním tl do 3 m</t>
  </si>
  <si>
    <t>-1876183485</t>
  </si>
  <si>
    <t>629991011</t>
  </si>
  <si>
    <t>Zakrytí výplní otvorů a svislých ploch fólií přilepenou lepící páskou</t>
  </si>
  <si>
    <t>1308736462</t>
  </si>
  <si>
    <t>632452513</t>
  </si>
  <si>
    <t>Cementový rychletuhnoucí potěr ze suchých směsí tl přes 15 do 20 mm</t>
  </si>
  <si>
    <t>775825416</t>
  </si>
  <si>
    <t>Ostatní konstrukce a práce, bourání</t>
  </si>
  <si>
    <t>900R001</t>
  </si>
  <si>
    <t xml:space="preserve">Úpravy ve spodním podlaží                     </t>
  </si>
  <si>
    <t>-1379148376</t>
  </si>
  <si>
    <t>900R002</t>
  </si>
  <si>
    <t xml:space="preserve">Demontáž, přemístění a zpětná montáž těles ÚT                </t>
  </si>
  <si>
    <t>94937832</t>
  </si>
  <si>
    <t>949101111</t>
  </si>
  <si>
    <t>Lešení pomocné pro objekty pozemních staveb s lešeňovou podlahou v do 1,9 m zatížení do 150 kg/m2</t>
  </si>
  <si>
    <t>-709733628</t>
  </si>
  <si>
    <t>952901111</t>
  </si>
  <si>
    <t>Vyčištění budov bytové a občanské výstavby při výšce podlaží do 4 m</t>
  </si>
  <si>
    <t>-1471667189</t>
  </si>
  <si>
    <t>962031132</t>
  </si>
  <si>
    <t>Bourání příček nebo přizdívek z cihel pálených tl do 100 mm</t>
  </si>
  <si>
    <t>1887108175</t>
  </si>
  <si>
    <t>965081213</t>
  </si>
  <si>
    <t>Bourání podlah z dlaždic keramických nebo xylolitových tl do 10 mm plochy přes 1 m2</t>
  </si>
  <si>
    <t>1263828113</t>
  </si>
  <si>
    <t>968072455</t>
  </si>
  <si>
    <t>Vybourání kovových dveřních zárubní pl do 2 m2</t>
  </si>
  <si>
    <t>1296435900</t>
  </si>
  <si>
    <t>0,8*1,97*4</t>
  </si>
  <si>
    <t>977151124</t>
  </si>
  <si>
    <t>Jádrové vrty diamantovými korunkami do stavebních materiálů D přes 150 do 180 mm</t>
  </si>
  <si>
    <t>1446323902</t>
  </si>
  <si>
    <t xml:space="preserve">Průrazy stropem pro kanalizaci      </t>
  </si>
  <si>
    <t>978013161</t>
  </si>
  <si>
    <t>Otlučení (osekání) vnitřní vápenné nebo vápenocementové omítky stěn v rozsahu přes 30 do 50 %</t>
  </si>
  <si>
    <t>1374989141</t>
  </si>
  <si>
    <t>997</t>
  </si>
  <si>
    <t>Doprava suti a vybouraných hmot</t>
  </si>
  <si>
    <t>997013215</t>
  </si>
  <si>
    <t>Vnitrostaveništní doprava suti a vybouraných hmot pro budovy v přes 15 do 18 m ručně</t>
  </si>
  <si>
    <t>-1794822132</t>
  </si>
  <si>
    <t>997013509</t>
  </si>
  <si>
    <t>Příplatek k odvozu suti a vybouraných hmot na skládku ZKD 1 km přes 1 km</t>
  </si>
  <si>
    <t>2000101745</t>
  </si>
  <si>
    <t>17,791*30 'Přepočtené koeficientem množství</t>
  </si>
  <si>
    <t>997013511</t>
  </si>
  <si>
    <t>Odvoz suti a vybouraných hmot z meziskládky na skládku do 1 km s naložením a se složením</t>
  </si>
  <si>
    <t>-483424148</t>
  </si>
  <si>
    <t>997013631</t>
  </si>
  <si>
    <t>Poplatek za uložení na skládce (skládkovné) stavebního odpadu směsného kód odpadu 17 09 04</t>
  </si>
  <si>
    <t>365660090</t>
  </si>
  <si>
    <t>998</t>
  </si>
  <si>
    <t>Přesun hmot</t>
  </si>
  <si>
    <t>998018003</t>
  </si>
  <si>
    <t>Přesun hmot pro budovy ruční pro budovy v přes 12 do 24 m</t>
  </si>
  <si>
    <t>1335123926</t>
  </si>
  <si>
    <t>711</t>
  </si>
  <si>
    <t>Izolace proti vodě, vlhkosti a plynům</t>
  </si>
  <si>
    <t>711113117</t>
  </si>
  <si>
    <t>Izolace proti vlhkosti na vodorovné ploše za studena těsnicí stěrkou jednosložkovou na bázi cementu</t>
  </si>
  <si>
    <t>-175471776</t>
  </si>
  <si>
    <t>998711123</t>
  </si>
  <si>
    <t>Přesun hmot tonážní pro izolace proti vodě, vlhkosti a plynům ruční v objektech v přes 12 do 24 m</t>
  </si>
  <si>
    <t>1443724995</t>
  </si>
  <si>
    <t>713</t>
  </si>
  <si>
    <t>Izolace tepelné</t>
  </si>
  <si>
    <t>713R001</t>
  </si>
  <si>
    <t>Dodávka a montáž - Akustická izolace minerál. rohože</t>
  </si>
  <si>
    <t>-1991573944</t>
  </si>
  <si>
    <t>713R002</t>
  </si>
  <si>
    <t>Dodávka a montáž - Dilatace, konstr. spojky, atd</t>
  </si>
  <si>
    <t>742557509</t>
  </si>
  <si>
    <t>713R003</t>
  </si>
  <si>
    <t>Dodávka a montáž - Podchycení konstrukcí, pomocné konstr.</t>
  </si>
  <si>
    <t>-1438071410</t>
  </si>
  <si>
    <t>713R004</t>
  </si>
  <si>
    <t>Dodávka a montáž - Tmelení, lepení, svařování folií apod.</t>
  </si>
  <si>
    <t>939194650</t>
  </si>
  <si>
    <t>721171808</t>
  </si>
  <si>
    <t>Demontáž potrubí z PVC D přes 75 do 114</t>
  </si>
  <si>
    <t>-1917019644</t>
  </si>
  <si>
    <t>721174043</t>
  </si>
  <si>
    <t>Potrubí kanalizační z PP připojovací DN 50</t>
  </si>
  <si>
    <t>-834612716</t>
  </si>
  <si>
    <t>721174045</t>
  </si>
  <si>
    <t>Potrubí kanalizační z PP připojovací DN 110</t>
  </si>
  <si>
    <t>-1431916861</t>
  </si>
  <si>
    <t>721194105</t>
  </si>
  <si>
    <t>Vyvedení a upevnění odpadních výpustek DN 50</t>
  </si>
  <si>
    <t>1760299398</t>
  </si>
  <si>
    <t>721194109</t>
  </si>
  <si>
    <t>Vyvedení a upevnění odpadních výpustek DN 110</t>
  </si>
  <si>
    <t>619886973</t>
  </si>
  <si>
    <t>721290111</t>
  </si>
  <si>
    <t>Zkouška těsnosti potrubí kanalizace vodou DN do 125</t>
  </si>
  <si>
    <t>825532214</t>
  </si>
  <si>
    <t>-1247191825</t>
  </si>
  <si>
    <t>722130801</t>
  </si>
  <si>
    <t>Demontáž potrubí ocelové pozinkované závitové DN do 25</t>
  </si>
  <si>
    <t>1221195224</t>
  </si>
  <si>
    <t>722174002</t>
  </si>
  <si>
    <t>Potrubí vodovodní plastové PPR svar polyfúze PN 16 D 20x2,8 mm</t>
  </si>
  <si>
    <t>-237406739</t>
  </si>
  <si>
    <t>722174022</t>
  </si>
  <si>
    <t>Potrubí vodovodní plastové PPR svar polyfúze PN 20 D 20x3,4 mm</t>
  </si>
  <si>
    <t>-312243206</t>
  </si>
  <si>
    <t>722181231</t>
  </si>
  <si>
    <t>Ochrana vodovodního potrubí přilepenými termoizolačními trubicemi z PE tl přes 9 do 13 mm DN do 22 mm</t>
  </si>
  <si>
    <t>-1864286286</t>
  </si>
  <si>
    <t>722220112</t>
  </si>
  <si>
    <t>Nástěnka pro výtokový ventil G 3/4" s jedním závitem</t>
  </si>
  <si>
    <t>1989105066</t>
  </si>
  <si>
    <t>722220122</t>
  </si>
  <si>
    <t>Nástěnka pro baterii G 3/4" s jedním závitem</t>
  </si>
  <si>
    <t>pár</t>
  </si>
  <si>
    <t>-1683684447</t>
  </si>
  <si>
    <t>-927691955</t>
  </si>
  <si>
    <t>722232044</t>
  </si>
  <si>
    <t>Kohout kulový přímý G 3/4" PN 42 do 185°C vnitřní závit</t>
  </si>
  <si>
    <t>-1219673161</t>
  </si>
  <si>
    <t>722290234</t>
  </si>
  <si>
    <t>Proplach a dezinfekce vodovodního potrubí DN do 80</t>
  </si>
  <si>
    <t>-1070406359</t>
  </si>
  <si>
    <t>722290246</t>
  </si>
  <si>
    <t>Zkouška těsnosti vodovodního potrubí plastového DN do 40</t>
  </si>
  <si>
    <t>-468583912</t>
  </si>
  <si>
    <t>998722123</t>
  </si>
  <si>
    <t>Přesun hmot tonážní pro vnitřní vodovod ruční v objektech v přes 12 do 24 m</t>
  </si>
  <si>
    <t>-1667843107</t>
  </si>
  <si>
    <t>725110811</t>
  </si>
  <si>
    <t>Demontáž klozetů splachovacích s nádrží</t>
  </si>
  <si>
    <t>1198923801</t>
  </si>
  <si>
    <t>725210821</t>
  </si>
  <si>
    <t>Demontáž umyvadel bez výtokových armatur</t>
  </si>
  <si>
    <t>-705110347</t>
  </si>
  <si>
    <t>725240811</t>
  </si>
  <si>
    <t>Demontáž kabin sprchových bez výtokových armatur</t>
  </si>
  <si>
    <t>-155087142</t>
  </si>
  <si>
    <t>725240812</t>
  </si>
  <si>
    <t>Demontáž vaniček sprchových bez výtokových armatur</t>
  </si>
  <si>
    <t>335162156</t>
  </si>
  <si>
    <t>725840850</t>
  </si>
  <si>
    <t>Demontáž baterie sprch diferenciální do G 3/4x1</t>
  </si>
  <si>
    <t>-545344887</t>
  </si>
  <si>
    <t>725840860</t>
  </si>
  <si>
    <t>Demontáž ramen sprchových nebo sprch táhlových</t>
  </si>
  <si>
    <t>-416246262</t>
  </si>
  <si>
    <t>763</t>
  </si>
  <si>
    <t>Konstrukce suché výstavby</t>
  </si>
  <si>
    <t>763111331</t>
  </si>
  <si>
    <t>SDK příčka tl 75 mm profil CW+UW 50 desky 1xH2 12,5 s izolací EI 30 Rw do 45 dB</t>
  </si>
  <si>
    <t>2111594780</t>
  </si>
  <si>
    <t>763111336</t>
  </si>
  <si>
    <t>SDK příčka tl 125 mm profil CW+UW 100 desky 1xH2 12,5 s izolací EI 30 Rw do 48 dB</t>
  </si>
  <si>
    <t>-676197532</t>
  </si>
  <si>
    <t>763111717</t>
  </si>
  <si>
    <t>SDK příčka základní penetrační nátěr (oboustranně)</t>
  </si>
  <si>
    <t>1821595890</t>
  </si>
  <si>
    <t>763111751</t>
  </si>
  <si>
    <t>Příplatek k SDK příčce za plochu do 6 m2 jednotlivě</t>
  </si>
  <si>
    <t>-1930328438</t>
  </si>
  <si>
    <t>763121424</t>
  </si>
  <si>
    <t>SDK stěna předsazená tl 87,5 mm profil CW+UW 75 deska 1xH2 12,5 bez izolace EI 15</t>
  </si>
  <si>
    <t>1376790016</t>
  </si>
  <si>
    <t>763121714</t>
  </si>
  <si>
    <t>SDK stěna předsazená základní penetrační nátěr</t>
  </si>
  <si>
    <t>408840502</t>
  </si>
  <si>
    <t>763131451</t>
  </si>
  <si>
    <t>SDK podhled deska 1xH2 12,5 bez izolace dvouvrstvá spodní kce profil CD+UD</t>
  </si>
  <si>
    <t>2024402749</t>
  </si>
  <si>
    <t>8+8</t>
  </si>
  <si>
    <t>763131714</t>
  </si>
  <si>
    <t>SDK podhled základní penetrační nátěr</t>
  </si>
  <si>
    <t>941619482</t>
  </si>
  <si>
    <t>763172413</t>
  </si>
  <si>
    <t>Montáž dvířek revizních protipožárních SDK kcí vel. 400 x 400 mm pro příčky a předsazené stěny</t>
  </si>
  <si>
    <t>-1360797589</t>
  </si>
  <si>
    <t>59030761</t>
  </si>
  <si>
    <t>dvířka revizní protipožární pro stěny a podhledy EI 60 400x400 mm</t>
  </si>
  <si>
    <t>-402554720</t>
  </si>
  <si>
    <t>763181311</t>
  </si>
  <si>
    <t>Montáž jednokřídlové kovové zárubně do SDK příčky</t>
  </si>
  <si>
    <t>1717459020</t>
  </si>
  <si>
    <t>55331590</t>
  </si>
  <si>
    <t>zárubeň jednokřídlá ocelová pro sádrokartonové příčky tl stěny 75-100mm rozměru 800/1970, 2100mm</t>
  </si>
  <si>
    <t>-873662830</t>
  </si>
  <si>
    <t>763R001</t>
  </si>
  <si>
    <t xml:space="preserve">Montáže atyp. a skytých konstrukcí        </t>
  </si>
  <si>
    <t>-2063117436</t>
  </si>
  <si>
    <t>998763333</t>
  </si>
  <si>
    <t>Přesun hmot tonážní pro konstrukce montované z desek ruční v objektech v přes 12 do 24 m</t>
  </si>
  <si>
    <t>-241339100</t>
  </si>
  <si>
    <t>766</t>
  </si>
  <si>
    <t>Konstrukce truhlářské</t>
  </si>
  <si>
    <t>766660001</t>
  </si>
  <si>
    <t>Montáž dveřních křídel otvíravých jednokřídlových š do 0,8 m do ocelové zárubně</t>
  </si>
  <si>
    <t>-1067706965</t>
  </si>
  <si>
    <t>61162086</t>
  </si>
  <si>
    <t>dveře jednokřídlé dřevotřískové povrch laminátový plné 800x1970-2100mm</t>
  </si>
  <si>
    <t>-1916689385</t>
  </si>
  <si>
    <t>61161020</t>
  </si>
  <si>
    <t>dveře jednokřídlé dřevotřískové povrch lakovaný částečně prosklené 800x1970-2100mm</t>
  </si>
  <si>
    <t>-1093839409</t>
  </si>
  <si>
    <t>766660720</t>
  </si>
  <si>
    <t>Osazení větrací mřížky s vyříznutím otvoru</t>
  </si>
  <si>
    <t>815856782</t>
  </si>
  <si>
    <t>55341428</t>
  </si>
  <si>
    <t>mřížka větrací nerezová kruhová se síťovinou 150mm</t>
  </si>
  <si>
    <t>1137380912</t>
  </si>
  <si>
    <t>766660730</t>
  </si>
  <si>
    <t>Montáž dveřního interiérového kování - WC kliky se zámkem</t>
  </si>
  <si>
    <t>739329623</t>
  </si>
  <si>
    <t>54914128</t>
  </si>
  <si>
    <t>dveřní kování interiérové rozetové spodní pro WC</t>
  </si>
  <si>
    <t>1984985131</t>
  </si>
  <si>
    <t>766691914</t>
  </si>
  <si>
    <t>Vyvěšení nebo zavěšení dřevěných křídel dveří pl do 2 m2</t>
  </si>
  <si>
    <t>-1737195908</t>
  </si>
  <si>
    <t>766812840</t>
  </si>
  <si>
    <t>Demontáž kuchyňských linek dřevěných nebo kovových dl přes 1,8 do 2,1 m</t>
  </si>
  <si>
    <t>2143717024</t>
  </si>
  <si>
    <t>766821145</t>
  </si>
  <si>
    <t>Montáž koncového dorazu vestavěné skříně</t>
  </si>
  <si>
    <t>-1796951336</t>
  </si>
  <si>
    <t>dveřní doraz</t>
  </si>
  <si>
    <t>1628845117</t>
  </si>
  <si>
    <t>766825821.R01</t>
  </si>
  <si>
    <t>Demontáž truhlářských vestavěných skříní dvoukřídlových</t>
  </si>
  <si>
    <t>-1991408799</t>
  </si>
  <si>
    <t>766825821.R02</t>
  </si>
  <si>
    <t>Demontáž garnyží</t>
  </si>
  <si>
    <t>-1644028182</t>
  </si>
  <si>
    <t>766825821.R03</t>
  </si>
  <si>
    <t>Demontáž ostatního nábytku</t>
  </si>
  <si>
    <t>645894054</t>
  </si>
  <si>
    <t>766825821.R04</t>
  </si>
  <si>
    <t>Demontáž stolů</t>
  </si>
  <si>
    <t>-1067306859</t>
  </si>
  <si>
    <t>998766123</t>
  </si>
  <si>
    <t>Přesun hmot tonážní pro kce truhlářské ruční v objektech v přes 12 do 24 m</t>
  </si>
  <si>
    <t>-759252959</t>
  </si>
  <si>
    <t>767</t>
  </si>
  <si>
    <t>Konstrukce zámečnické</t>
  </si>
  <si>
    <t>767581802</t>
  </si>
  <si>
    <t>Demontáž podhledu lamel</t>
  </si>
  <si>
    <t>-791363506</t>
  </si>
  <si>
    <t>771</t>
  </si>
  <si>
    <t>Podlahy z dlaždic</t>
  </si>
  <si>
    <t>771111011</t>
  </si>
  <si>
    <t>Vysátí podkladu před pokládkou dlažby</t>
  </si>
  <si>
    <t>1982814409</t>
  </si>
  <si>
    <t>771121011</t>
  </si>
  <si>
    <t>Nátěr penetrační na podlahu</t>
  </si>
  <si>
    <t>-164841593</t>
  </si>
  <si>
    <t>771151022</t>
  </si>
  <si>
    <t>Samonivelační stěrka podlah pevnosti 30 MPa tl přes 3 do 5 mm</t>
  </si>
  <si>
    <t>723331149</t>
  </si>
  <si>
    <t>87</t>
  </si>
  <si>
    <t>771574477</t>
  </si>
  <si>
    <t>Montáž podlah keramických pro mechanické zatížení lepených cementovým flexibilním lepidlem přes 12 do 19 ks/m2</t>
  </si>
  <si>
    <t>1128168589</t>
  </si>
  <si>
    <t>88</t>
  </si>
  <si>
    <t>RMAT0002</t>
  </si>
  <si>
    <t>dlažba keramická 250/250 mm R11</t>
  </si>
  <si>
    <t>-705231307</t>
  </si>
  <si>
    <t>5,2*1,1 'Přepočtené koeficientem množství</t>
  </si>
  <si>
    <t>89</t>
  </si>
  <si>
    <t>771574481</t>
  </si>
  <si>
    <t>Montáž podlah keramických pro mechanické zatížení lepených cementovým flexibilním lepidlem přes 35 do 45 ks/m2</t>
  </si>
  <si>
    <t>143095492</t>
  </si>
  <si>
    <t>90</t>
  </si>
  <si>
    <t>RMAT0003</t>
  </si>
  <si>
    <t>dlažba keramická - mozaika 2/2 cm</t>
  </si>
  <si>
    <t>1702984063</t>
  </si>
  <si>
    <t>2*1,2 'Přepočtené koeficientem množství</t>
  </si>
  <si>
    <t>91</t>
  </si>
  <si>
    <t>771577211</t>
  </si>
  <si>
    <t>Příplatek k montáži podlah keramických lepených cementovým flexibilním lepidlem za plochu do 5 m2</t>
  </si>
  <si>
    <t>-1484142754</t>
  </si>
  <si>
    <t>92</t>
  </si>
  <si>
    <t>998771123</t>
  </si>
  <si>
    <t>Přesun hmot tonážní pro podlahy z dlaždic ruční v objektech v přes 12 do 24 m</t>
  </si>
  <si>
    <t>987453514</t>
  </si>
  <si>
    <t>93</t>
  </si>
  <si>
    <t>776111116</t>
  </si>
  <si>
    <t>Odstranění zbytků lepidla z podkladu povlakových podlah broušením</t>
  </si>
  <si>
    <t>1760672581</t>
  </si>
  <si>
    <t>94</t>
  </si>
  <si>
    <t>776201812</t>
  </si>
  <si>
    <t>Demontáž lepených povlakových podlah s podložkou ručně</t>
  </si>
  <si>
    <t>359024258</t>
  </si>
  <si>
    <t>95</t>
  </si>
  <si>
    <t>776410811</t>
  </si>
  <si>
    <t>Odstranění soklíků a lišt pryžových nebo plastových</t>
  </si>
  <si>
    <t>365686771</t>
  </si>
  <si>
    <t>96</t>
  </si>
  <si>
    <t>776421311</t>
  </si>
  <si>
    <t>Montáž přechodových samolepících lišt</t>
  </si>
  <si>
    <t>2139320570</t>
  </si>
  <si>
    <t>97</t>
  </si>
  <si>
    <t>59054130</t>
  </si>
  <si>
    <t>profil přechodový nerezový samolepící 35mm</t>
  </si>
  <si>
    <t>1688336706</t>
  </si>
  <si>
    <t>6*1,02 'Přepočtené koeficientem množství</t>
  </si>
  <si>
    <t>98</t>
  </si>
  <si>
    <t>998776123</t>
  </si>
  <si>
    <t>Přesun hmot tonážní pro podlahy povlakové ruční v objektech v přes 12 do 24 m</t>
  </si>
  <si>
    <t>1026555151</t>
  </si>
  <si>
    <t>781</t>
  </si>
  <si>
    <t>Dokončovací práce - obklady</t>
  </si>
  <si>
    <t>99</t>
  </si>
  <si>
    <t>781111011</t>
  </si>
  <si>
    <t>Ometení (oprášení) stěny při přípravě podkladu</t>
  </si>
  <si>
    <t>709259855</t>
  </si>
  <si>
    <t>100</t>
  </si>
  <si>
    <t>781121011</t>
  </si>
  <si>
    <t>Nátěr penetrační na stěnu</t>
  </si>
  <si>
    <t>1325939022</t>
  </si>
  <si>
    <t>101</t>
  </si>
  <si>
    <t>781131112</t>
  </si>
  <si>
    <t>Izolace pod obklad nátěrem nebo stěrkou ve dvou vrstvách</t>
  </si>
  <si>
    <t>1567884227</t>
  </si>
  <si>
    <t>102</t>
  </si>
  <si>
    <t>781151031</t>
  </si>
  <si>
    <t>Celoplošné vyrovnání podkladu stěrkou tl 3 mm</t>
  </si>
  <si>
    <t>377346768</t>
  </si>
  <si>
    <t>103</t>
  </si>
  <si>
    <t>781151041</t>
  </si>
  <si>
    <t>Příplatek k cenám celoplošné vyrovnání stěrkou za každý další 1 mm přes tl 3 mm</t>
  </si>
  <si>
    <t>659575030</t>
  </si>
  <si>
    <t>104</t>
  </si>
  <si>
    <t>781471810</t>
  </si>
  <si>
    <t>Demontáž obkladů z obkladaček keramických kladených do malty</t>
  </si>
  <si>
    <t>-89607846</t>
  </si>
  <si>
    <t>105</t>
  </si>
  <si>
    <t>781472221</t>
  </si>
  <si>
    <t>Montáž obkladů keramických hladkých lepených cementovým flexibilním lepidlem přes 35 do 45 ks/m2</t>
  </si>
  <si>
    <t>886909148</t>
  </si>
  <si>
    <t>106</t>
  </si>
  <si>
    <t>59761706</t>
  </si>
  <si>
    <t>obklad keramický nemrazuvzdorný povrch hladký/lesklý tl do 10mm přes 35 do 45ks/m2</t>
  </si>
  <si>
    <t>-191488930</t>
  </si>
  <si>
    <t>26*1,1 'Přepočtené koeficientem množství</t>
  </si>
  <si>
    <t>107</t>
  </si>
  <si>
    <t>781495141</t>
  </si>
  <si>
    <t>Průnik obkladem kruhový do DN 30</t>
  </si>
  <si>
    <t>-743575296</t>
  </si>
  <si>
    <t>108</t>
  </si>
  <si>
    <t>781495142</t>
  </si>
  <si>
    <t>Průnik obkladem kruhový přes DN 30 do DN 90</t>
  </si>
  <si>
    <t>528237625</t>
  </si>
  <si>
    <t>109</t>
  </si>
  <si>
    <t>781495143</t>
  </si>
  <si>
    <t>Průnik obkladem kruhový přes DN 90</t>
  </si>
  <si>
    <t>1685622239</t>
  </si>
  <si>
    <t>110</t>
  </si>
  <si>
    <t>998781123</t>
  </si>
  <si>
    <t>Přesun hmot tonážní pro obklady keramické ruční v objektech v přes 12 do 24 m</t>
  </si>
  <si>
    <t>-2064752045</t>
  </si>
  <si>
    <t>783</t>
  </si>
  <si>
    <t>Dokončovací práce - nátěry</t>
  </si>
  <si>
    <t>111</t>
  </si>
  <si>
    <t>781R001</t>
  </si>
  <si>
    <t>Nátěr otopných těles vč. přípravy podkladu</t>
  </si>
  <si>
    <t>-1626166057</t>
  </si>
  <si>
    <t>112</t>
  </si>
  <si>
    <t>781R002</t>
  </si>
  <si>
    <t>Nátěr, renovace stávajících vstupních dveří vč. zárubně</t>
  </si>
  <si>
    <t>1454978977</t>
  </si>
  <si>
    <t>113</t>
  </si>
  <si>
    <t>783301313</t>
  </si>
  <si>
    <t>Odmaštění zámečnických konstrukcí ředidlovým odmašťovačem</t>
  </si>
  <si>
    <t>1114499831</t>
  </si>
  <si>
    <t>"zárubně" 0,8*1,97*6</t>
  </si>
  <si>
    <t>114</t>
  </si>
  <si>
    <t>783301401</t>
  </si>
  <si>
    <t>Ometení zámečnických konstrukcí</t>
  </si>
  <si>
    <t>119304622</t>
  </si>
  <si>
    <t>115</t>
  </si>
  <si>
    <t>783314101</t>
  </si>
  <si>
    <t>Základní jednonásobný syntetický nátěr zámečnických konstrukcí</t>
  </si>
  <si>
    <t>-1971155065</t>
  </si>
  <si>
    <t>116</t>
  </si>
  <si>
    <t>783314201</t>
  </si>
  <si>
    <t>Základní antikorozní jednonásobný syntetický standardní nátěr zámečnických konstrukcí</t>
  </si>
  <si>
    <t>258940529</t>
  </si>
  <si>
    <t>117</t>
  </si>
  <si>
    <t>783315101</t>
  </si>
  <si>
    <t>Mezinátěr jednonásobný syntetický standardní zámečnických konstrukcí</t>
  </si>
  <si>
    <t>-1568914438</t>
  </si>
  <si>
    <t>118</t>
  </si>
  <si>
    <t>783317101</t>
  </si>
  <si>
    <t>Krycí jednonásobný syntetický standardní nátěr zámečnických konstrukcí</t>
  </si>
  <si>
    <t>-1068831346</t>
  </si>
  <si>
    <t>119</t>
  </si>
  <si>
    <t>783601715</t>
  </si>
  <si>
    <t>Odmaštění ředidlovým odmašťovačem potrubí DN do 50 mm</t>
  </si>
  <si>
    <t>1801565260</t>
  </si>
  <si>
    <t>120</t>
  </si>
  <si>
    <t>783614551</t>
  </si>
  <si>
    <t>Základní jednonásobný syntetický nátěr potrubí DN do 50 mm</t>
  </si>
  <si>
    <t>23776900</t>
  </si>
  <si>
    <t>121</t>
  </si>
  <si>
    <t>783615551</t>
  </si>
  <si>
    <t>Mezinátěr jednonásobný syntetický nátěr potrubí DN do 50 mm</t>
  </si>
  <si>
    <t>-75772335</t>
  </si>
  <si>
    <t>122</t>
  </si>
  <si>
    <t>783617611</t>
  </si>
  <si>
    <t>Krycí dvojnásobný syntetický nátěr potrubí DN do 50 mm</t>
  </si>
  <si>
    <t>1193817458</t>
  </si>
  <si>
    <t>784</t>
  </si>
  <si>
    <t>Dokončovací práce - malby a tapety</t>
  </si>
  <si>
    <t>123</t>
  </si>
  <si>
    <t>784111001</t>
  </si>
  <si>
    <t>Oprášení (ometení ) podkladu v místnostech v do 3,80 m</t>
  </si>
  <si>
    <t>320012649</t>
  </si>
  <si>
    <t>124</t>
  </si>
  <si>
    <t>784121001</t>
  </si>
  <si>
    <t>Oškrabání malby v místnostech v do 3,80 m</t>
  </si>
  <si>
    <t>-1283701827</t>
  </si>
  <si>
    <t>125</t>
  </si>
  <si>
    <t>784121011</t>
  </si>
  <si>
    <t>Rozmývání podkladu po oškrabání malby v místnostech v do 3,80 m</t>
  </si>
  <si>
    <t>52195467</t>
  </si>
  <si>
    <t>126</t>
  </si>
  <si>
    <t>784181101</t>
  </si>
  <si>
    <t>Základní akrylátová jednonásobná bezbarvá penetrace podkladu v místnostech v do 3,80 m</t>
  </si>
  <si>
    <t>842907619</t>
  </si>
  <si>
    <t>127</t>
  </si>
  <si>
    <t>784211101</t>
  </si>
  <si>
    <t>Dvojnásobné bílé malby ze směsí za mokra výborně oděruvzdorných v místnostech v do 3,80 m</t>
  </si>
  <si>
    <t>-642626807</t>
  </si>
  <si>
    <t>128</t>
  </si>
  <si>
    <t>-1628698683</t>
  </si>
  <si>
    <t>129</t>
  </si>
  <si>
    <t>604505006</t>
  </si>
  <si>
    <t>130</t>
  </si>
  <si>
    <t>-597723922</t>
  </si>
  <si>
    <t>{f5969064-4c42-40e6-87fb-b9efce6e424f}</t>
  </si>
  <si>
    <t>136b/2025</t>
  </si>
  <si>
    <t>Úpravy ubytovacích buněk pro osoby se SP kolej Kajetánka</t>
  </si>
  <si>
    <t>{6ce976db-9b4b-4bcd-9a8a-0ccc65098484}</t>
  </si>
  <si>
    <t>{591d1fbd-d664-41b7-86bf-2aa46065e089}</t>
  </si>
  <si>
    <t>721226513</t>
  </si>
  <si>
    <t>Zápachová uzávěrka podomítková pro pračku a myčku DN 40/50 s přípojem vody a elektřiny</t>
  </si>
  <si>
    <t>-1706203609</t>
  </si>
  <si>
    <t>725823112</t>
  </si>
  <si>
    <t>Baterie bidetové stojánkové pákové s výpustí</t>
  </si>
  <si>
    <t>912079557</t>
  </si>
  <si>
    <t>725R008</t>
  </si>
  <si>
    <t xml:space="preserve">úpravy dveří do lodžie, nájezdy atd. </t>
  </si>
  <si>
    <t>-1474033735</t>
  </si>
  <si>
    <t>725R009</t>
  </si>
  <si>
    <t>háčky, držáky, interier. doplňky</t>
  </si>
  <si>
    <t>404306659</t>
  </si>
  <si>
    <t>725R010</t>
  </si>
  <si>
    <t>autimatická pračka</t>
  </si>
  <si>
    <t>705955046</t>
  </si>
  <si>
    <t>20,952380952381*1,05 'Přepočtené koeficientem množství</t>
  </si>
  <si>
    <t>28,5714285714286*1,05 'Přepočtené koeficientem množství</t>
  </si>
  <si>
    <t>11,4285714285714*1,05 'Přepočtené koeficientem množství</t>
  </si>
  <si>
    <t>10*1,15 'Přepočtené koeficientem množství</t>
  </si>
  <si>
    <t>170*1,15 'Přepočtené koeficientem množství</t>
  </si>
  <si>
    <t>80*1,15 'Přepočtené koeficientem množství</t>
  </si>
  <si>
    <t>741310024</t>
  </si>
  <si>
    <t>Montáž přepínač nástěnný 6+6 dvojitý střídavý prostředí normální se zapojením vodičů</t>
  </si>
  <si>
    <t>748816037</t>
  </si>
  <si>
    <t>34535022</t>
  </si>
  <si>
    <t>přepínač nástěnný střídavý dvojitý, řazení 6+6(6+1), IP44, šroubové svorky</t>
  </si>
  <si>
    <t>-71869459</t>
  </si>
  <si>
    <t>44*1,1 'Přepočtené koeficientem množství</t>
  </si>
  <si>
    <t>175</t>
  </si>
  <si>
    <t>98995053</t>
  </si>
  <si>
    <t>900R003</t>
  </si>
  <si>
    <t xml:space="preserve">Stěrka,tmely,kotvení opravné kolem oken, parapetů a dveří            </t>
  </si>
  <si>
    <t>-117988197</t>
  </si>
  <si>
    <t>10,341*30 'Přepočtené koeficientem množství</t>
  </si>
  <si>
    <t>53083060</t>
  </si>
  <si>
    <t>-1771355518</t>
  </si>
  <si>
    <t>763171312</t>
  </si>
  <si>
    <t>Montáž klapek revizních protipožárních SDK kcí vel. do 0,25 m2 pro příčky nebo předsazené stěny</t>
  </si>
  <si>
    <t>-980037237</t>
  </si>
  <si>
    <t>59030160</t>
  </si>
  <si>
    <t>klapka revizní protipožární pro stěny a podhledy tl 12,5mm 400x400mm</t>
  </si>
  <si>
    <t>150918116</t>
  </si>
  <si>
    <t>763172412</t>
  </si>
  <si>
    <t>Montáž dvířek revizních protipožárních SDK kcí vel. 300 x 300 mm pro příčky a předsazené stěny</t>
  </si>
  <si>
    <t>-550654331</t>
  </si>
  <si>
    <t>59030760</t>
  </si>
  <si>
    <t>dvířka revizní protipožární pro stěny a podhledy EI 60 300x300 mm</t>
  </si>
  <si>
    <t>1630617186</t>
  </si>
  <si>
    <t>1254010422</t>
  </si>
  <si>
    <t>1916976166</t>
  </si>
  <si>
    <t>763172415</t>
  </si>
  <si>
    <t>Montáž dvířek revizních protipožárních SDK kcí vel. 600 x 600 mm pro příčky a předsazené stěny</t>
  </si>
  <si>
    <t>-1691249626</t>
  </si>
  <si>
    <t>59030763</t>
  </si>
  <si>
    <t>dvířka revizní protipožární pro stěny a podhledy EI 60 600x600 mm</t>
  </si>
  <si>
    <t>393628705</t>
  </si>
  <si>
    <t>763R002</t>
  </si>
  <si>
    <t xml:space="preserve"> Kaslík VZT oplášt.  SDK GKBi       </t>
  </si>
  <si>
    <t>1340889096</t>
  </si>
  <si>
    <t>dlažba keramická 250/250 mm</t>
  </si>
  <si>
    <t>5*1,1 'Přepočtené koeficientem množství</t>
  </si>
  <si>
    <t>1*1,2 'Přepočtené koeficientem množství</t>
  </si>
  <si>
    <t>31*1,1 'Přepočtené koeficientem množství</t>
  </si>
  <si>
    <t>131</t>
  </si>
  <si>
    <t>132</t>
  </si>
  <si>
    <t>133</t>
  </si>
  <si>
    <t>134</t>
  </si>
  <si>
    <t>135</t>
  </si>
  <si>
    <t>136</t>
  </si>
  <si>
    <t>UK KaM - Úpravy ubytovacích buněk pro osoby se SP</t>
  </si>
  <si>
    <t>REKAPITULACE STAVEBNÍCH NÁKLADŮ</t>
  </si>
  <si>
    <t xml:space="preserve">01 Specifikace předmětu plnění a položkový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</si>
</sst>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sz val="10"/>
      <color rgb="FF969696"/>
      <name val="Arial CE"/>
    </font>
    <font>
      <sz val="10"/>
      <name val="Arial CE"/>
    </font>
    <font>
      <b/>
      <sz val="8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800080"/>
      <name val="Arial CE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mbria"/>
      <family val="1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</cellStyleXfs>
  <cellXfs count="239">
    <xf numFmtId="0" fontId="0" fillId="0" borderId="0" xfId="0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4" fillId="0" borderId="0" xfId="2"/>
    <xf numFmtId="0" fontId="4" fillId="0" borderId="0" xfId="2" applyAlignment="1">
      <alignment horizontal="left" vertical="center"/>
    </xf>
    <xf numFmtId="0" fontId="4" fillId="0" borderId="2" xfId="2" applyBorder="1"/>
    <xf numFmtId="0" fontId="4" fillId="0" borderId="3" xfId="2" applyBorder="1"/>
    <xf numFmtId="0" fontId="4" fillId="0" borderId="4" xfId="2" applyBorder="1"/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top"/>
    </xf>
    <xf numFmtId="0" fontId="9" fillId="0" borderId="0" xfId="2" applyFont="1" applyAlignment="1">
      <alignment horizontal="left" vertical="center"/>
    </xf>
    <xf numFmtId="0" fontId="10" fillId="2" borderId="0" xfId="2" applyFont="1" applyFill="1" applyAlignment="1" applyProtection="1">
      <alignment horizontal="left" vertical="center"/>
      <protection locked="0"/>
    </xf>
    <xf numFmtId="49" fontId="10" fillId="2" borderId="0" xfId="2" applyNumberFormat="1" applyFont="1" applyFill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center" wrapText="1"/>
    </xf>
    <xf numFmtId="0" fontId="4" fillId="0" borderId="5" xfId="2" applyBorder="1"/>
    <xf numFmtId="0" fontId="4" fillId="0" borderId="4" xfId="2" applyBorder="1" applyAlignment="1">
      <alignment vertical="center"/>
    </xf>
    <xf numFmtId="0" fontId="4" fillId="0" borderId="0" xfId="2" applyAlignment="1">
      <alignment vertical="center"/>
    </xf>
    <xf numFmtId="0" fontId="13" fillId="0" borderId="6" xfId="2" applyFont="1" applyBorder="1" applyAlignment="1">
      <alignment horizontal="left" vertical="center"/>
    </xf>
    <xf numFmtId="0" fontId="4" fillId="0" borderId="6" xfId="2" applyBorder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4" fillId="4" borderId="0" xfId="2" applyFill="1" applyAlignment="1">
      <alignment vertical="center"/>
    </xf>
    <xf numFmtId="0" fontId="15" fillId="4" borderId="7" xfId="2" applyFont="1" applyFill="1" applyBorder="1" applyAlignment="1">
      <alignment horizontal="left" vertical="center"/>
    </xf>
    <xf numFmtId="0" fontId="4" fillId="4" borderId="8" xfId="2" applyFill="1" applyBorder="1" applyAlignment="1">
      <alignment vertical="center"/>
    </xf>
    <xf numFmtId="0" fontId="15" fillId="4" borderId="8" xfId="2" applyFont="1" applyFill="1" applyBorder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4" fillId="0" borderId="5" xfId="2" applyBorder="1" applyAlignment="1">
      <alignment vertical="center"/>
    </xf>
    <xf numFmtId="0" fontId="9" fillId="0" borderId="6" xfId="2" applyFont="1" applyBorder="1" applyAlignment="1">
      <alignment horizontal="left" vertical="center"/>
    </xf>
    <xf numFmtId="0" fontId="4" fillId="0" borderId="10" xfId="2" applyBorder="1" applyAlignment="1">
      <alignment vertical="center"/>
    </xf>
    <xf numFmtId="0" fontId="4" fillId="0" borderId="11" xfId="2" applyBorder="1" applyAlignment="1">
      <alignment vertical="center"/>
    </xf>
    <xf numFmtId="0" fontId="4" fillId="0" borderId="2" xfId="2" applyBorder="1" applyAlignment="1">
      <alignment vertical="center"/>
    </xf>
    <xf numFmtId="0" fontId="4" fillId="0" borderId="3" xfId="2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4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165" fontId="10" fillId="0" borderId="0" xfId="2" applyNumberFormat="1" applyFont="1" applyAlignment="1">
      <alignment horizontal="left" vertical="center"/>
    </xf>
    <xf numFmtId="0" fontId="4" fillId="0" borderId="13" xfId="2" applyBorder="1" applyAlignment="1">
      <alignment vertical="center"/>
    </xf>
    <xf numFmtId="0" fontId="4" fillId="0" borderId="14" xfId="2" applyBorder="1" applyAlignment="1">
      <alignment vertical="center"/>
    </xf>
    <xf numFmtId="0" fontId="18" fillId="0" borderId="0" xfId="2" applyFont="1" applyAlignment="1">
      <alignment horizontal="left" vertical="center"/>
    </xf>
    <xf numFmtId="0" fontId="4" fillId="0" borderId="16" xfId="2" applyBorder="1" applyAlignment="1">
      <alignment vertical="center"/>
    </xf>
    <xf numFmtId="0" fontId="4" fillId="5" borderId="8" xfId="2" applyFill="1" applyBorder="1" applyAlignment="1">
      <alignment vertical="center"/>
    </xf>
    <xf numFmtId="0" fontId="19" fillId="5" borderId="0" xfId="2" applyFont="1" applyFill="1" applyAlignment="1">
      <alignment horizontal="center" vertical="center"/>
    </xf>
    <xf numFmtId="0" fontId="20" fillId="0" borderId="17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4" fillId="0" borderId="12" xfId="2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4" xfId="2" applyFont="1" applyBorder="1" applyAlignment="1">
      <alignment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4" fontId="21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4" fontId="17" fillId="0" borderId="15" xfId="2" applyNumberFormat="1" applyFont="1" applyBorder="1" applyAlignment="1">
      <alignment vertical="center"/>
    </xf>
    <xf numFmtId="4" fontId="17" fillId="0" borderId="0" xfId="2" applyNumberFormat="1" applyFont="1" applyAlignment="1">
      <alignment vertical="center"/>
    </xf>
    <xf numFmtId="166" fontId="17" fillId="0" borderId="0" xfId="2" applyNumberFormat="1" applyFont="1" applyAlignment="1">
      <alignment vertical="center"/>
    </xf>
    <xf numFmtId="4" fontId="17" fillId="0" borderId="16" xfId="2" applyNumberFormat="1" applyFont="1" applyBorder="1" applyAlignment="1">
      <alignment vertical="center"/>
    </xf>
    <xf numFmtId="0" fontId="15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0" fontId="25" fillId="0" borderId="4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4" fontId="28" fillId="0" borderId="15" xfId="2" applyNumberFormat="1" applyFont="1" applyBorder="1" applyAlignment="1">
      <alignment vertical="center"/>
    </xf>
    <xf numFmtId="4" fontId="28" fillId="0" borderId="0" xfId="2" applyNumberFormat="1" applyFont="1" applyAlignment="1">
      <alignment vertical="center"/>
    </xf>
    <xf numFmtId="166" fontId="28" fillId="0" borderId="0" xfId="2" applyNumberFormat="1" applyFont="1" applyAlignment="1">
      <alignment vertical="center"/>
    </xf>
    <xf numFmtId="4" fontId="28" fillId="0" borderId="16" xfId="2" applyNumberFormat="1" applyFont="1" applyBorder="1" applyAlignment="1">
      <alignment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4" fontId="28" fillId="0" borderId="20" xfId="2" applyNumberFormat="1" applyFont="1" applyBorder="1" applyAlignment="1">
      <alignment vertical="center"/>
    </xf>
    <xf numFmtId="4" fontId="28" fillId="0" borderId="21" xfId="2" applyNumberFormat="1" applyFont="1" applyBorder="1" applyAlignment="1">
      <alignment vertical="center"/>
    </xf>
    <xf numFmtId="166" fontId="28" fillId="0" borderId="21" xfId="2" applyNumberFormat="1" applyFont="1" applyBorder="1" applyAlignment="1">
      <alignment vertical="center"/>
    </xf>
    <xf numFmtId="4" fontId="28" fillId="0" borderId="22" xfId="2" applyNumberFormat="1" applyFont="1" applyBorder="1" applyAlignment="1">
      <alignment vertical="center"/>
    </xf>
    <xf numFmtId="0" fontId="29" fillId="0" borderId="0" xfId="2" applyFont="1" applyAlignment="1">
      <alignment horizontal="left" vertical="center"/>
    </xf>
    <xf numFmtId="0" fontId="4" fillId="0" borderId="4" xfId="2" applyBorder="1" applyAlignment="1">
      <alignment vertical="center" wrapText="1"/>
    </xf>
    <xf numFmtId="0" fontId="4" fillId="0" borderId="0" xfId="2" applyAlignment="1">
      <alignment vertical="center" wrapText="1"/>
    </xf>
    <xf numFmtId="0" fontId="13" fillId="0" borderId="0" xfId="2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  <xf numFmtId="0" fontId="4" fillId="5" borderId="0" xfId="2" applyFill="1" applyAlignment="1">
      <alignment vertical="center"/>
    </xf>
    <xf numFmtId="0" fontId="15" fillId="5" borderId="7" xfId="2" applyFont="1" applyFill="1" applyBorder="1" applyAlignment="1">
      <alignment horizontal="left" vertical="center"/>
    </xf>
    <xf numFmtId="0" fontId="15" fillId="5" borderId="8" xfId="2" applyFont="1" applyFill="1" applyBorder="1" applyAlignment="1">
      <alignment horizontal="right" vertical="center"/>
    </xf>
    <xf numFmtId="0" fontId="15" fillId="5" borderId="8" xfId="2" applyFont="1" applyFill="1" applyBorder="1" applyAlignment="1">
      <alignment horizontal="center" vertical="center"/>
    </xf>
    <xf numFmtId="4" fontId="15" fillId="5" borderId="8" xfId="2" applyNumberFormat="1" applyFont="1" applyFill="1" applyBorder="1" applyAlignment="1">
      <alignment vertical="center"/>
    </xf>
    <xf numFmtId="0" fontId="4" fillId="5" borderId="9" xfId="2" applyFill="1" applyBorder="1" applyAlignme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right" vertical="center"/>
    </xf>
    <xf numFmtId="0" fontId="19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right" vertical="center"/>
    </xf>
    <xf numFmtId="0" fontId="30" fillId="0" borderId="0" xfId="2" applyFont="1" applyAlignment="1">
      <alignment horizontal="left" vertical="center"/>
    </xf>
    <xf numFmtId="0" fontId="31" fillId="0" borderId="4" xfId="2" applyFont="1" applyBorder="1" applyAlignment="1">
      <alignment vertical="center"/>
    </xf>
    <xf numFmtId="0" fontId="31" fillId="0" borderId="0" xfId="2" applyFont="1" applyAlignment="1">
      <alignment vertical="center"/>
    </xf>
    <xf numFmtId="0" fontId="31" fillId="0" borderId="21" xfId="2" applyFont="1" applyBorder="1" applyAlignment="1">
      <alignment horizontal="left" vertical="center"/>
    </xf>
    <xf numFmtId="0" fontId="31" fillId="0" borderId="21" xfId="2" applyFont="1" applyBorder="1" applyAlignment="1">
      <alignment vertical="center"/>
    </xf>
    <xf numFmtId="4" fontId="31" fillId="0" borderId="21" xfId="2" applyNumberFormat="1" applyFont="1" applyBorder="1" applyAlignment="1">
      <alignment vertical="center"/>
    </xf>
    <xf numFmtId="0" fontId="32" fillId="0" borderId="4" xfId="2" applyFont="1" applyBorder="1" applyAlignment="1">
      <alignment vertical="center"/>
    </xf>
    <xf numFmtId="0" fontId="32" fillId="0" borderId="0" xfId="2" applyFont="1" applyAlignment="1">
      <alignment vertical="center"/>
    </xf>
    <xf numFmtId="0" fontId="32" fillId="0" borderId="21" xfId="2" applyFont="1" applyBorder="1" applyAlignment="1">
      <alignment horizontal="left" vertical="center"/>
    </xf>
    <xf numFmtId="0" fontId="32" fillId="0" borderId="21" xfId="2" applyFont="1" applyBorder="1" applyAlignment="1">
      <alignment vertical="center"/>
    </xf>
    <xf numFmtId="4" fontId="32" fillId="0" borderId="21" xfId="2" applyNumberFormat="1" applyFont="1" applyBorder="1" applyAlignment="1">
      <alignment vertical="center"/>
    </xf>
    <xf numFmtId="0" fontId="4" fillId="0" borderId="4" xfId="2" applyBorder="1" applyAlignment="1">
      <alignment horizontal="center" vertical="center" wrapText="1"/>
    </xf>
    <xf numFmtId="0" fontId="19" fillId="5" borderId="17" xfId="2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center" vertical="center" wrapText="1"/>
    </xf>
    <xf numFmtId="0" fontId="19" fillId="5" borderId="19" xfId="2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4" fontId="21" fillId="0" borderId="0" xfId="2" applyNumberFormat="1" applyFont="1"/>
    <xf numFmtId="166" fontId="33" fillId="0" borderId="13" xfId="2" applyNumberFormat="1" applyFont="1" applyBorder="1"/>
    <xf numFmtId="166" fontId="33" fillId="0" borderId="14" xfId="2" applyNumberFormat="1" applyFont="1" applyBorder="1"/>
    <xf numFmtId="4" fontId="34" fillId="0" borderId="0" xfId="2" applyNumberFormat="1" applyFont="1" applyAlignment="1">
      <alignment vertical="center"/>
    </xf>
    <xf numFmtId="0" fontId="35" fillId="0" borderId="4" xfId="2" applyFont="1" applyBorder="1"/>
    <xf numFmtId="0" fontId="35" fillId="0" borderId="0" xfId="2" applyFont="1"/>
    <xf numFmtId="0" fontId="35" fillId="0" borderId="0" xfId="2" applyFont="1" applyAlignment="1">
      <alignment horizontal="left"/>
    </xf>
    <xf numFmtId="0" fontId="31" fillId="0" borderId="0" xfId="2" applyFont="1" applyAlignment="1">
      <alignment horizontal="left"/>
    </xf>
    <xf numFmtId="0" fontId="35" fillId="0" borderId="0" xfId="2" applyFont="1" applyProtection="1">
      <protection locked="0"/>
    </xf>
    <xf numFmtId="4" fontId="31" fillId="0" borderId="0" xfId="2" applyNumberFormat="1" applyFont="1"/>
    <xf numFmtId="0" fontId="35" fillId="0" borderId="15" xfId="2" applyFont="1" applyBorder="1"/>
    <xf numFmtId="166" fontId="35" fillId="0" borderId="0" xfId="2" applyNumberFormat="1" applyFont="1"/>
    <xf numFmtId="166" fontId="35" fillId="0" borderId="16" xfId="2" applyNumberFormat="1" applyFont="1" applyBorder="1"/>
    <xf numFmtId="0" fontId="35" fillId="0" borderId="0" xfId="2" applyFont="1" applyAlignment="1">
      <alignment horizontal="center"/>
    </xf>
    <xf numFmtId="4" fontId="35" fillId="0" borderId="0" xfId="2" applyNumberFormat="1" applyFont="1" applyAlignment="1">
      <alignment vertical="center"/>
    </xf>
    <xf numFmtId="0" fontId="32" fillId="0" borderId="0" xfId="2" applyFont="1" applyAlignment="1">
      <alignment horizontal="left"/>
    </xf>
    <xf numFmtId="4" fontId="32" fillId="0" borderId="0" xfId="2" applyNumberFormat="1" applyFont="1"/>
    <xf numFmtId="0" fontId="4" fillId="0" borderId="4" xfId="2" applyBorder="1" applyAlignment="1" applyProtection="1">
      <alignment vertical="center"/>
      <protection locked="0"/>
    </xf>
    <xf numFmtId="0" fontId="19" fillId="0" borderId="23" xfId="2" applyFont="1" applyBorder="1" applyAlignment="1" applyProtection="1">
      <alignment horizontal="center" vertical="center"/>
      <protection locked="0"/>
    </xf>
    <xf numFmtId="49" fontId="19" fillId="0" borderId="23" xfId="2" applyNumberFormat="1" applyFont="1" applyBorder="1" applyAlignment="1" applyProtection="1">
      <alignment horizontal="left" vertical="center" wrapText="1"/>
      <protection locked="0"/>
    </xf>
    <xf numFmtId="0" fontId="19" fillId="0" borderId="23" xfId="2" applyFont="1" applyBorder="1" applyAlignment="1" applyProtection="1">
      <alignment horizontal="left" vertical="center" wrapText="1"/>
      <protection locked="0"/>
    </xf>
    <xf numFmtId="0" fontId="19" fillId="0" borderId="23" xfId="2" applyFont="1" applyBorder="1" applyAlignment="1" applyProtection="1">
      <alignment horizontal="center" vertical="center" wrapText="1"/>
      <protection locked="0"/>
    </xf>
    <xf numFmtId="167" fontId="19" fillId="0" borderId="23" xfId="2" applyNumberFormat="1" applyFont="1" applyBorder="1" applyAlignment="1" applyProtection="1">
      <alignment vertical="center"/>
      <protection locked="0"/>
    </xf>
    <xf numFmtId="4" fontId="19" fillId="2" borderId="23" xfId="2" applyNumberFormat="1" applyFont="1" applyFill="1" applyBorder="1" applyAlignment="1" applyProtection="1">
      <alignment vertical="center"/>
      <protection locked="0"/>
    </xf>
    <xf numFmtId="4" fontId="19" fillId="0" borderId="23" xfId="2" applyNumberFormat="1" applyFont="1" applyBorder="1" applyAlignment="1" applyProtection="1">
      <alignment vertical="center"/>
      <protection locked="0"/>
    </xf>
    <xf numFmtId="0" fontId="20" fillId="2" borderId="15" xfId="2" applyFont="1" applyFill="1" applyBorder="1" applyAlignment="1" applyProtection="1">
      <alignment horizontal="left" vertical="center"/>
      <protection locked="0"/>
    </xf>
    <xf numFmtId="0" fontId="20" fillId="0" borderId="0" xfId="2" applyFont="1" applyAlignment="1">
      <alignment horizontal="center" vertical="center"/>
    </xf>
    <xf numFmtId="166" fontId="20" fillId="0" borderId="0" xfId="2" applyNumberFormat="1" applyFont="1" applyAlignment="1">
      <alignment vertical="center"/>
    </xf>
    <xf numFmtId="166" fontId="20" fillId="0" borderId="16" xfId="2" applyNumberFormat="1" applyFont="1" applyBorder="1" applyAlignment="1">
      <alignment vertical="center"/>
    </xf>
    <xf numFmtId="0" fontId="19" fillId="0" borderId="0" xfId="2" applyFont="1" applyAlignment="1">
      <alignment horizontal="left" vertical="center"/>
    </xf>
    <xf numFmtId="4" fontId="4" fillId="0" borderId="0" xfId="2" applyNumberFormat="1" applyAlignment="1">
      <alignment vertical="center"/>
    </xf>
    <xf numFmtId="0" fontId="36" fillId="0" borderId="4" xfId="2" applyFont="1" applyBorder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 wrapText="1"/>
    </xf>
    <xf numFmtId="167" fontId="36" fillId="0" borderId="0" xfId="2" applyNumberFormat="1" applyFont="1" applyAlignment="1">
      <alignment vertical="center"/>
    </xf>
    <xf numFmtId="0" fontId="36" fillId="0" borderId="0" xfId="2" applyFont="1" applyAlignment="1" applyProtection="1">
      <alignment vertical="center"/>
      <protection locked="0"/>
    </xf>
    <xf numFmtId="0" fontId="36" fillId="0" borderId="15" xfId="2" applyFont="1" applyBorder="1" applyAlignment="1">
      <alignment vertical="center"/>
    </xf>
    <xf numFmtId="0" fontId="36" fillId="0" borderId="16" xfId="2" applyFont="1" applyBorder="1" applyAlignment="1">
      <alignment vertical="center"/>
    </xf>
    <xf numFmtId="0" fontId="38" fillId="0" borderId="4" xfId="2" applyFont="1" applyBorder="1" applyAlignment="1">
      <alignment vertical="center"/>
    </xf>
    <xf numFmtId="0" fontId="38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 wrapText="1"/>
    </xf>
    <xf numFmtId="167" fontId="38" fillId="0" borderId="0" xfId="2" applyNumberFormat="1" applyFont="1" applyAlignment="1">
      <alignment vertical="center"/>
    </xf>
    <xf numFmtId="0" fontId="38" fillId="0" borderId="0" xfId="2" applyFont="1" applyAlignment="1" applyProtection="1">
      <alignment vertical="center"/>
      <protection locked="0"/>
    </xf>
    <xf numFmtId="0" fontId="38" fillId="0" borderId="15" xfId="2" applyFont="1" applyBorder="1" applyAlignment="1">
      <alignment vertical="center"/>
    </xf>
    <xf numFmtId="0" fontId="38" fillId="0" borderId="16" xfId="2" applyFont="1" applyBorder="1" applyAlignment="1">
      <alignment vertical="center"/>
    </xf>
    <xf numFmtId="0" fontId="39" fillId="0" borderId="23" xfId="2" applyFont="1" applyBorder="1" applyAlignment="1" applyProtection="1">
      <alignment horizontal="center" vertical="center"/>
      <protection locked="0"/>
    </xf>
    <xf numFmtId="49" fontId="39" fillId="0" borderId="23" xfId="2" applyNumberFormat="1" applyFont="1" applyBorder="1" applyAlignment="1" applyProtection="1">
      <alignment horizontal="left" vertical="center" wrapText="1"/>
      <protection locked="0"/>
    </xf>
    <xf numFmtId="0" fontId="39" fillId="0" borderId="23" xfId="2" applyFont="1" applyBorder="1" applyAlignment="1" applyProtection="1">
      <alignment horizontal="left" vertical="center" wrapText="1"/>
      <protection locked="0"/>
    </xf>
    <xf numFmtId="0" fontId="39" fillId="0" borderId="23" xfId="2" applyFont="1" applyBorder="1" applyAlignment="1" applyProtection="1">
      <alignment horizontal="center" vertical="center" wrapText="1"/>
      <protection locked="0"/>
    </xf>
    <xf numFmtId="167" fontId="39" fillId="0" borderId="23" xfId="2" applyNumberFormat="1" applyFont="1" applyBorder="1" applyAlignment="1" applyProtection="1">
      <alignment vertical="center"/>
      <protection locked="0"/>
    </xf>
    <xf numFmtId="4" fontId="39" fillId="2" borderId="23" xfId="2" applyNumberFormat="1" applyFont="1" applyFill="1" applyBorder="1" applyAlignment="1" applyProtection="1">
      <alignment vertical="center"/>
      <protection locked="0"/>
    </xf>
    <xf numFmtId="4" fontId="39" fillId="0" borderId="23" xfId="2" applyNumberFormat="1" applyFont="1" applyBorder="1" applyAlignment="1" applyProtection="1">
      <alignment vertical="center"/>
      <protection locked="0"/>
    </xf>
    <xf numFmtId="0" fontId="40" fillId="0" borderId="4" xfId="2" applyFont="1" applyBorder="1" applyAlignment="1">
      <alignment vertical="center"/>
    </xf>
    <xf numFmtId="0" fontId="39" fillId="2" borderId="15" xfId="2" applyFont="1" applyFill="1" applyBorder="1" applyAlignment="1" applyProtection="1">
      <alignment horizontal="left" vertical="center"/>
      <protection locked="0"/>
    </xf>
    <xf numFmtId="0" fontId="39" fillId="0" borderId="0" xfId="2" applyFont="1" applyAlignment="1">
      <alignment horizontal="center" vertical="center"/>
    </xf>
    <xf numFmtId="0" fontId="41" fillId="0" borderId="4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41" fillId="0" borderId="0" xfId="2" applyFont="1" applyAlignment="1">
      <alignment horizontal="left" vertical="center"/>
    </xf>
    <xf numFmtId="0" fontId="41" fillId="0" borderId="0" xfId="2" applyFont="1" applyAlignment="1">
      <alignment horizontal="left" vertical="center" wrapText="1"/>
    </xf>
    <xf numFmtId="0" fontId="41" fillId="0" borderId="0" xfId="2" applyFont="1" applyAlignment="1" applyProtection="1">
      <alignment vertical="center"/>
      <protection locked="0"/>
    </xf>
    <xf numFmtId="0" fontId="41" fillId="0" borderId="15" xfId="2" applyFont="1" applyBorder="1" applyAlignment="1">
      <alignment vertical="center"/>
    </xf>
    <xf numFmtId="0" fontId="41" fillId="0" borderId="16" xfId="2" applyFont="1" applyBorder="1" applyAlignment="1">
      <alignment vertical="center"/>
    </xf>
    <xf numFmtId="0" fontId="20" fillId="2" borderId="20" xfId="2" applyFont="1" applyFill="1" applyBorder="1" applyAlignment="1" applyProtection="1">
      <alignment horizontal="left" vertical="center"/>
      <protection locked="0"/>
    </xf>
    <xf numFmtId="0" fontId="20" fillId="0" borderId="21" xfId="2" applyFont="1" applyBorder="1" applyAlignment="1">
      <alignment horizontal="center" vertical="center"/>
    </xf>
    <xf numFmtId="0" fontId="4" fillId="0" borderId="21" xfId="2" applyBorder="1" applyAlignment="1">
      <alignment vertical="center"/>
    </xf>
    <xf numFmtId="166" fontId="20" fillId="0" borderId="21" xfId="2" applyNumberFormat="1" applyFont="1" applyBorder="1" applyAlignment="1">
      <alignment vertical="center"/>
    </xf>
    <xf numFmtId="166" fontId="20" fillId="0" borderId="22" xfId="2" applyNumberFormat="1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43" fontId="42" fillId="0" borderId="1" xfId="1" applyFont="1" applyBorder="1" applyAlignment="1">
      <alignment vertical="center" wrapText="1"/>
    </xf>
    <xf numFmtId="9" fontId="42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26" fillId="0" borderId="0" xfId="2" applyFont="1" applyAlignment="1">
      <alignment horizontal="left" vertical="center" wrapText="1"/>
    </xf>
    <xf numFmtId="4" fontId="27" fillId="0" borderId="0" xfId="2" applyNumberFormat="1" applyFont="1" applyAlignment="1">
      <alignment vertical="center"/>
    </xf>
    <xf numFmtId="0" fontId="27" fillId="0" borderId="0" xfId="2" applyFont="1" applyAlignment="1">
      <alignment vertical="center"/>
    </xf>
    <xf numFmtId="4" fontId="21" fillId="0" borderId="0" xfId="2" applyNumberFormat="1" applyFont="1" applyAlignment="1">
      <alignment horizontal="right" vertical="center"/>
    </xf>
    <xf numFmtId="4" fontId="21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9" fillId="5" borderId="7" xfId="2" applyFont="1" applyFill="1" applyBorder="1" applyAlignment="1">
      <alignment horizontal="center" vertical="center"/>
    </xf>
    <xf numFmtId="0" fontId="19" fillId="5" borderId="8" xfId="2" applyFont="1" applyFill="1" applyBorder="1" applyAlignment="1">
      <alignment horizontal="left" vertical="center"/>
    </xf>
    <xf numFmtId="0" fontId="19" fillId="5" borderId="8" xfId="2" applyFont="1" applyFill="1" applyBorder="1" applyAlignment="1">
      <alignment horizontal="center" vertical="center"/>
    </xf>
    <xf numFmtId="0" fontId="19" fillId="5" borderId="8" xfId="2" applyFont="1" applyFill="1" applyBorder="1" applyAlignment="1">
      <alignment horizontal="right" vertical="center"/>
    </xf>
    <xf numFmtId="0" fontId="19" fillId="5" borderId="9" xfId="2" applyFont="1" applyFill="1" applyBorder="1" applyAlignment="1">
      <alignment horizontal="left" vertical="center"/>
    </xf>
    <xf numFmtId="164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vertical="center"/>
    </xf>
    <xf numFmtId="4" fontId="14" fillId="0" borderId="0" xfId="2" applyNumberFormat="1" applyFont="1" applyAlignment="1">
      <alignment vertical="center"/>
    </xf>
    <xf numFmtId="0" fontId="15" fillId="4" borderId="8" xfId="2" applyFont="1" applyFill="1" applyBorder="1" applyAlignment="1">
      <alignment horizontal="left" vertical="center"/>
    </xf>
    <xf numFmtId="0" fontId="4" fillId="4" borderId="8" xfId="2" applyFill="1" applyBorder="1" applyAlignment="1">
      <alignment vertical="center"/>
    </xf>
    <xf numFmtId="4" fontId="15" fillId="4" borderId="8" xfId="2" applyNumberFormat="1" applyFont="1" applyFill="1" applyBorder="1" applyAlignment="1">
      <alignment vertical="center"/>
    </xf>
    <xf numFmtId="0" fontId="4" fillId="4" borderId="9" xfId="2" applyFill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4" fillId="0" borderId="0" xfId="2"/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top" wrapText="1"/>
    </xf>
    <xf numFmtId="49" fontId="10" fillId="2" borderId="0" xfId="2" applyNumberFormat="1" applyFont="1" applyFill="1" applyAlignment="1" applyProtection="1">
      <alignment horizontal="left" vertical="center"/>
      <protection locked="0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4" fontId="13" fillId="0" borderId="6" xfId="2" applyNumberFormat="1" applyFont="1" applyBorder="1" applyAlignment="1">
      <alignment vertical="center"/>
    </xf>
    <xf numFmtId="0" fontId="4" fillId="0" borderId="6" xfId="2" applyBorder="1" applyAlignment="1">
      <alignment vertical="center"/>
    </xf>
    <xf numFmtId="0" fontId="9" fillId="0" borderId="0" xfId="2" applyFont="1" applyAlignment="1">
      <alignment horizontal="right" vertical="center"/>
    </xf>
    <xf numFmtId="0" fontId="4" fillId="0" borderId="0" xfId="2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10" fillId="2" borderId="0" xfId="2" applyFont="1" applyFill="1" applyAlignment="1" applyProtection="1">
      <alignment horizontal="left" vertical="center"/>
      <protection locked="0"/>
    </xf>
    <xf numFmtId="0" fontId="45" fillId="0" borderId="0" xfId="0" applyFont="1"/>
    <xf numFmtId="0" fontId="46" fillId="0" borderId="0" xfId="0" applyFont="1"/>
  </cellXfs>
  <cellStyles count="4">
    <cellStyle name="Čárka" xfId="1" builtinId="3"/>
    <cellStyle name="Hypertextový odkaz 2" xfId="3" xr:uid="{A2DEA61D-2023-40A7-8E1A-AD07BE7CD43B}"/>
    <cellStyle name="Normální" xfId="0" builtinId="0"/>
    <cellStyle name="Normální 2" xfId="2" xr:uid="{2A7DAF32-5F41-4D1B-8A6F-8DF55B422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DA72E557-FD8A-4FC3-AEC8-15F3DE0D49B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7B4890C7-EBBA-4546-A5C1-B295730598E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EC9022E8-D29F-437B-B573-FBEEDC62BFB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7AB8416-DD0D-4F26-8DFE-BBB01DE7204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7A295885-B1FA-40DC-A21B-71C2D8E7822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ECFC858C-418F-403A-A050-B38DED9ABBE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Normal="100" workbookViewId="0">
      <selection activeCell="P12" sqref="P12"/>
    </sheetView>
  </sheetViews>
  <sheetFormatPr defaultRowHeight="14.25"/>
  <cols>
    <col min="1" max="1" width="23.28515625" style="192" customWidth="1"/>
    <col min="2" max="2" width="20.7109375" style="192" customWidth="1"/>
    <col min="3" max="3" width="8.7109375" style="192" customWidth="1"/>
    <col min="4" max="4" width="17.42578125" style="192" customWidth="1"/>
    <col min="5" max="5" width="20.7109375" style="192" customWidth="1"/>
    <col min="6" max="16384" width="9.140625" style="192"/>
  </cols>
  <sheetData>
    <row r="1" spans="1:8" ht="24" customHeight="1">
      <c r="A1" s="191" t="s">
        <v>1067</v>
      </c>
      <c r="E1" s="237" t="s">
        <v>1069</v>
      </c>
      <c r="F1" s="238"/>
      <c r="G1" s="238"/>
      <c r="H1" s="238"/>
    </row>
    <row r="2" spans="1:8" ht="24" customHeight="1">
      <c r="A2" s="191" t="s">
        <v>1068</v>
      </c>
    </row>
    <row r="4" spans="1:8" s="193" customFormat="1" ht="28.5" customHeight="1">
      <c r="A4" s="6"/>
      <c r="B4" s="5" t="s">
        <v>0</v>
      </c>
      <c r="C4" s="5" t="s">
        <v>1</v>
      </c>
      <c r="D4" s="5" t="s">
        <v>2</v>
      </c>
      <c r="E4" s="5" t="s">
        <v>3</v>
      </c>
    </row>
    <row r="5" spans="1:8" ht="25.5" customHeight="1">
      <c r="A5" s="1" t="s">
        <v>4</v>
      </c>
      <c r="B5" s="2">
        <f>'17. listopadu - Rekap'!AK26</f>
        <v>0</v>
      </c>
      <c r="C5" s="3">
        <v>0.21</v>
      </c>
      <c r="D5" s="2">
        <f>B5*C5</f>
        <v>0</v>
      </c>
      <c r="E5" s="2">
        <f>SUM(B5+D5)</f>
        <v>0</v>
      </c>
    </row>
    <row r="6" spans="1:8" ht="25.5" customHeight="1">
      <c r="A6" s="4" t="s">
        <v>5</v>
      </c>
      <c r="B6" s="2">
        <f>'Kajetánka - Rekap'!AK26</f>
        <v>0</v>
      </c>
      <c r="C6" s="3">
        <v>0.21</v>
      </c>
      <c r="D6" s="2">
        <f>B6*C6</f>
        <v>0</v>
      </c>
      <c r="E6" s="2">
        <f>SUM(B6+D6)</f>
        <v>0</v>
      </c>
    </row>
    <row r="7" spans="1:8" ht="25.5" customHeight="1">
      <c r="A7" s="188" t="s">
        <v>6</v>
      </c>
      <c r="B7" s="189">
        <f>SUM(B5:B6)</f>
        <v>0</v>
      </c>
      <c r="C7" s="190">
        <v>0.21</v>
      </c>
      <c r="D7" s="189">
        <f>SUM(D5:D6)</f>
        <v>0</v>
      </c>
      <c r="E7" s="189">
        <f>SUM(E5:E6)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CD07-4F7A-42FE-AE92-2E818E9C3ED2}">
  <sheetPr>
    <pageSetUpPr fitToPage="1"/>
  </sheetPr>
  <dimension ref="A1:CM98"/>
  <sheetViews>
    <sheetView showGridLines="0" topLeftCell="A73" workbookViewId="0">
      <selection activeCell="K6" sqref="K6:AJ6"/>
    </sheetView>
  </sheetViews>
  <sheetFormatPr defaultRowHeight="11.25"/>
  <cols>
    <col min="1" max="1" width="7.140625" style="8" customWidth="1"/>
    <col min="2" max="2" width="1.42578125" style="8" customWidth="1"/>
    <col min="3" max="3" width="3.5703125" style="8" customWidth="1"/>
    <col min="4" max="33" width="2.28515625" style="8" customWidth="1"/>
    <col min="34" max="34" width="2.85546875" style="8" customWidth="1"/>
    <col min="35" max="35" width="27.140625" style="8" customWidth="1"/>
    <col min="36" max="37" width="2.140625" style="8" customWidth="1"/>
    <col min="38" max="38" width="7.140625" style="8" customWidth="1"/>
    <col min="39" max="39" width="2.85546875" style="8" customWidth="1"/>
    <col min="40" max="40" width="11.42578125" style="8" customWidth="1"/>
    <col min="41" max="41" width="6.42578125" style="8" customWidth="1"/>
    <col min="42" max="42" width="3.5703125" style="8" customWidth="1"/>
    <col min="43" max="43" width="13.42578125" style="8" hidden="1" customWidth="1"/>
    <col min="44" max="44" width="11.7109375" style="8" customWidth="1"/>
    <col min="45" max="47" width="22.140625" style="8" hidden="1" customWidth="1"/>
    <col min="48" max="49" width="18.5703125" style="8" hidden="1" customWidth="1"/>
    <col min="50" max="51" width="21.42578125" style="8" hidden="1" customWidth="1"/>
    <col min="52" max="52" width="18.5703125" style="8" hidden="1" customWidth="1"/>
    <col min="53" max="53" width="16.42578125" style="8" hidden="1" customWidth="1"/>
    <col min="54" max="54" width="21.42578125" style="8" hidden="1" customWidth="1"/>
    <col min="55" max="55" width="18.5703125" style="8" hidden="1" customWidth="1"/>
    <col min="56" max="56" width="16.42578125" style="8" hidden="1" customWidth="1"/>
    <col min="57" max="57" width="57" style="8" customWidth="1"/>
    <col min="58" max="16384" width="9.140625" style="8"/>
  </cols>
  <sheetData>
    <row r="1" spans="1:74">
      <c r="A1" s="7" t="s">
        <v>7</v>
      </c>
      <c r="AZ1" s="7" t="s">
        <v>8</v>
      </c>
      <c r="BA1" s="7" t="s">
        <v>9</v>
      </c>
      <c r="BB1" s="7" t="s">
        <v>8</v>
      </c>
      <c r="BT1" s="7" t="s">
        <v>10</v>
      </c>
      <c r="BU1" s="7" t="s">
        <v>10</v>
      </c>
      <c r="BV1" s="7" t="s">
        <v>11</v>
      </c>
    </row>
    <row r="2" spans="1:74" ht="36.950000000000003" customHeight="1">
      <c r="AR2" s="220" t="s">
        <v>12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9" t="s">
        <v>13</v>
      </c>
      <c r="BT2" s="9" t="s">
        <v>14</v>
      </c>
    </row>
    <row r="3" spans="1:74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13</v>
      </c>
      <c r="BT3" s="9" t="s">
        <v>15</v>
      </c>
    </row>
    <row r="4" spans="1:74" ht="24.95" customHeight="1">
      <c r="B4" s="12"/>
      <c r="D4" s="13" t="s">
        <v>16</v>
      </c>
      <c r="AR4" s="12"/>
      <c r="AS4" s="14" t="s">
        <v>17</v>
      </c>
      <c r="BE4" s="15" t="s">
        <v>18</v>
      </c>
      <c r="BS4" s="9" t="s">
        <v>19</v>
      </c>
    </row>
    <row r="5" spans="1:74" ht="12" customHeight="1">
      <c r="B5" s="12"/>
      <c r="D5" s="16" t="s">
        <v>20</v>
      </c>
      <c r="K5" s="222" t="s">
        <v>21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R5" s="12"/>
      <c r="BE5" s="223" t="s">
        <v>22</v>
      </c>
      <c r="BS5" s="9" t="s">
        <v>13</v>
      </c>
    </row>
    <row r="6" spans="1:74" ht="36.950000000000003" customHeight="1">
      <c r="B6" s="12"/>
      <c r="D6" s="18" t="s">
        <v>23</v>
      </c>
      <c r="K6" s="226" t="s">
        <v>24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R6" s="12"/>
      <c r="BE6" s="224"/>
      <c r="BS6" s="9" t="s">
        <v>13</v>
      </c>
    </row>
    <row r="7" spans="1:74" ht="12" customHeight="1">
      <c r="B7" s="12"/>
      <c r="D7" s="19" t="s">
        <v>25</v>
      </c>
      <c r="K7" s="17" t="s">
        <v>8</v>
      </c>
      <c r="AK7" s="19" t="s">
        <v>26</v>
      </c>
      <c r="AN7" s="17" t="s">
        <v>8</v>
      </c>
      <c r="AR7" s="12"/>
      <c r="BE7" s="224"/>
      <c r="BS7" s="9" t="s">
        <v>13</v>
      </c>
    </row>
    <row r="8" spans="1:74" ht="12" customHeight="1">
      <c r="B8" s="12"/>
      <c r="D8" s="19" t="s">
        <v>27</v>
      </c>
      <c r="K8" s="17" t="s">
        <v>28</v>
      </c>
      <c r="AK8" s="19" t="s">
        <v>29</v>
      </c>
      <c r="AN8" s="20" t="s">
        <v>30</v>
      </c>
      <c r="AR8" s="12"/>
      <c r="BE8" s="224"/>
      <c r="BS8" s="9" t="s">
        <v>13</v>
      </c>
    </row>
    <row r="9" spans="1:74" ht="14.45" customHeight="1">
      <c r="B9" s="12"/>
      <c r="AR9" s="12"/>
      <c r="BE9" s="224"/>
      <c r="BS9" s="9" t="s">
        <v>13</v>
      </c>
    </row>
    <row r="10" spans="1:74" ht="12" customHeight="1">
      <c r="B10" s="12"/>
      <c r="D10" s="19" t="s">
        <v>31</v>
      </c>
      <c r="AK10" s="19" t="s">
        <v>32</v>
      </c>
      <c r="AN10" s="17" t="s">
        <v>8</v>
      </c>
      <c r="AR10" s="12"/>
      <c r="BE10" s="224"/>
      <c r="BS10" s="9" t="s">
        <v>13</v>
      </c>
    </row>
    <row r="11" spans="1:74" ht="18.399999999999999" customHeight="1">
      <c r="B11" s="12"/>
      <c r="E11" s="17" t="s">
        <v>33</v>
      </c>
      <c r="AK11" s="19" t="s">
        <v>34</v>
      </c>
      <c r="AN11" s="17" t="s">
        <v>8</v>
      </c>
      <c r="AR11" s="12"/>
      <c r="BE11" s="224"/>
      <c r="BS11" s="9" t="s">
        <v>13</v>
      </c>
    </row>
    <row r="12" spans="1:74" ht="6.95" customHeight="1">
      <c r="B12" s="12"/>
      <c r="AR12" s="12"/>
      <c r="BE12" s="224"/>
      <c r="BS12" s="9" t="s">
        <v>13</v>
      </c>
    </row>
    <row r="13" spans="1:74" ht="12" customHeight="1">
      <c r="B13" s="12"/>
      <c r="D13" s="19" t="s">
        <v>35</v>
      </c>
      <c r="AK13" s="19" t="s">
        <v>32</v>
      </c>
      <c r="AN13" s="21" t="s">
        <v>36</v>
      </c>
      <c r="AR13" s="12"/>
      <c r="BE13" s="224"/>
      <c r="BS13" s="9" t="s">
        <v>13</v>
      </c>
    </row>
    <row r="14" spans="1:74" ht="12.75">
      <c r="B14" s="12"/>
      <c r="E14" s="227" t="s">
        <v>36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19" t="s">
        <v>34</v>
      </c>
      <c r="AN14" s="21" t="s">
        <v>36</v>
      </c>
      <c r="AR14" s="12"/>
      <c r="BE14" s="224"/>
      <c r="BS14" s="9" t="s">
        <v>13</v>
      </c>
    </row>
    <row r="15" spans="1:74" ht="6.95" customHeight="1">
      <c r="B15" s="12"/>
      <c r="AR15" s="12"/>
      <c r="BE15" s="224"/>
      <c r="BS15" s="9" t="s">
        <v>10</v>
      </c>
    </row>
    <row r="16" spans="1:74" ht="12" customHeight="1">
      <c r="B16" s="12"/>
      <c r="D16" s="19" t="s">
        <v>37</v>
      </c>
      <c r="AK16" s="19" t="s">
        <v>32</v>
      </c>
      <c r="AN16" s="17" t="s">
        <v>8</v>
      </c>
      <c r="AR16" s="12"/>
      <c r="BE16" s="224"/>
      <c r="BS16" s="9" t="s">
        <v>10</v>
      </c>
    </row>
    <row r="17" spans="2:71" ht="18.399999999999999" customHeight="1">
      <c r="B17" s="12"/>
      <c r="E17" s="17" t="s">
        <v>38</v>
      </c>
      <c r="AK17" s="19" t="s">
        <v>34</v>
      </c>
      <c r="AN17" s="17" t="s">
        <v>8</v>
      </c>
      <c r="AR17" s="12"/>
      <c r="BE17" s="224"/>
      <c r="BS17" s="9" t="s">
        <v>39</v>
      </c>
    </row>
    <row r="18" spans="2:71" ht="6.95" customHeight="1">
      <c r="B18" s="12"/>
      <c r="AR18" s="12"/>
      <c r="BE18" s="224"/>
      <c r="BS18" s="9" t="s">
        <v>13</v>
      </c>
    </row>
    <row r="19" spans="2:71" ht="12" customHeight="1">
      <c r="B19" s="12"/>
      <c r="D19" s="19" t="s">
        <v>40</v>
      </c>
      <c r="AK19" s="19" t="s">
        <v>32</v>
      </c>
      <c r="AN19" s="17" t="s">
        <v>8</v>
      </c>
      <c r="AR19" s="12"/>
      <c r="BE19" s="224"/>
      <c r="BS19" s="9" t="s">
        <v>13</v>
      </c>
    </row>
    <row r="20" spans="2:71" ht="18.399999999999999" customHeight="1">
      <c r="B20" s="12"/>
      <c r="E20" s="17" t="s">
        <v>41</v>
      </c>
      <c r="AK20" s="19" t="s">
        <v>34</v>
      </c>
      <c r="AN20" s="17" t="s">
        <v>8</v>
      </c>
      <c r="AR20" s="12"/>
      <c r="BE20" s="224"/>
      <c r="BS20" s="9" t="s">
        <v>39</v>
      </c>
    </row>
    <row r="21" spans="2:71" ht="6.95" customHeight="1">
      <c r="B21" s="12"/>
      <c r="AR21" s="12"/>
      <c r="BE21" s="224"/>
    </row>
    <row r="22" spans="2:71" ht="12" customHeight="1">
      <c r="B22" s="12"/>
      <c r="D22" s="19" t="s">
        <v>42</v>
      </c>
      <c r="AR22" s="12"/>
      <c r="BE22" s="224"/>
    </row>
    <row r="23" spans="2:71" ht="16.5" customHeight="1">
      <c r="B23" s="12"/>
      <c r="E23" s="229" t="s">
        <v>8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2"/>
      <c r="BE23" s="224"/>
    </row>
    <row r="24" spans="2:71" ht="6.95" customHeight="1">
      <c r="B24" s="12"/>
      <c r="AR24" s="12"/>
      <c r="BE24" s="224"/>
    </row>
    <row r="25" spans="2:71" ht="6.95" customHeight="1">
      <c r="B25" s="1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2"/>
      <c r="BE25" s="224"/>
    </row>
    <row r="26" spans="2:71" s="25" customFormat="1" ht="25.9" customHeight="1">
      <c r="B26" s="24"/>
      <c r="D26" s="26" t="s">
        <v>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30">
        <f>ROUND(AG94,2)</f>
        <v>0</v>
      </c>
      <c r="AL26" s="231"/>
      <c r="AM26" s="231"/>
      <c r="AN26" s="231"/>
      <c r="AO26" s="231"/>
      <c r="AR26" s="24"/>
      <c r="BE26" s="224"/>
    </row>
    <row r="27" spans="2:71" s="25" customFormat="1" ht="6.95" customHeight="1">
      <c r="B27" s="24"/>
      <c r="AR27" s="24"/>
      <c r="BE27" s="224"/>
    </row>
    <row r="28" spans="2:71" s="25" customFormat="1" ht="12.75">
      <c r="B28" s="24"/>
      <c r="L28" s="232" t="s">
        <v>43</v>
      </c>
      <c r="M28" s="232"/>
      <c r="N28" s="232"/>
      <c r="O28" s="232"/>
      <c r="P28" s="232"/>
      <c r="W28" s="232" t="s">
        <v>44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45</v>
      </c>
      <c r="AL28" s="232"/>
      <c r="AM28" s="232"/>
      <c r="AN28" s="232"/>
      <c r="AO28" s="232"/>
      <c r="AR28" s="24"/>
      <c r="BE28" s="224"/>
    </row>
    <row r="29" spans="2:71" s="30" customFormat="1" ht="14.45" customHeight="1">
      <c r="B29" s="29"/>
      <c r="D29" s="19" t="s">
        <v>2</v>
      </c>
      <c r="F29" s="19" t="s">
        <v>46</v>
      </c>
      <c r="L29" s="211">
        <v>0.21</v>
      </c>
      <c r="M29" s="212"/>
      <c r="N29" s="212"/>
      <c r="O29" s="212"/>
      <c r="P29" s="212"/>
      <c r="W29" s="213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3">
        <f>ROUND(AV94, 2)</f>
        <v>0</v>
      </c>
      <c r="AL29" s="212"/>
      <c r="AM29" s="212"/>
      <c r="AN29" s="212"/>
      <c r="AO29" s="212"/>
      <c r="AR29" s="29"/>
      <c r="BE29" s="225"/>
    </row>
    <row r="30" spans="2:71" s="30" customFormat="1" ht="14.45" customHeight="1">
      <c r="B30" s="29"/>
      <c r="F30" s="19" t="s">
        <v>47</v>
      </c>
      <c r="L30" s="211">
        <v>0.12</v>
      </c>
      <c r="M30" s="212"/>
      <c r="N30" s="212"/>
      <c r="O30" s="212"/>
      <c r="P30" s="212"/>
      <c r="W30" s="213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3">
        <f>ROUND(AW94, 2)</f>
        <v>0</v>
      </c>
      <c r="AL30" s="212"/>
      <c r="AM30" s="212"/>
      <c r="AN30" s="212"/>
      <c r="AO30" s="212"/>
      <c r="AR30" s="29"/>
      <c r="BE30" s="225"/>
    </row>
    <row r="31" spans="2:71" s="30" customFormat="1" ht="14.45" hidden="1" customHeight="1">
      <c r="B31" s="29"/>
      <c r="F31" s="19" t="s">
        <v>48</v>
      </c>
      <c r="L31" s="211">
        <v>0.21</v>
      </c>
      <c r="M31" s="212"/>
      <c r="N31" s="212"/>
      <c r="O31" s="212"/>
      <c r="P31" s="212"/>
      <c r="W31" s="213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3">
        <v>0</v>
      </c>
      <c r="AL31" s="212"/>
      <c r="AM31" s="212"/>
      <c r="AN31" s="212"/>
      <c r="AO31" s="212"/>
      <c r="AR31" s="29"/>
      <c r="BE31" s="225"/>
    </row>
    <row r="32" spans="2:71" s="30" customFormat="1" ht="14.45" hidden="1" customHeight="1">
      <c r="B32" s="29"/>
      <c r="F32" s="19" t="s">
        <v>49</v>
      </c>
      <c r="L32" s="211">
        <v>0.12</v>
      </c>
      <c r="M32" s="212"/>
      <c r="N32" s="212"/>
      <c r="O32" s="212"/>
      <c r="P32" s="212"/>
      <c r="W32" s="213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3">
        <v>0</v>
      </c>
      <c r="AL32" s="212"/>
      <c r="AM32" s="212"/>
      <c r="AN32" s="212"/>
      <c r="AO32" s="212"/>
      <c r="AR32" s="29"/>
      <c r="BE32" s="225"/>
    </row>
    <row r="33" spans="2:57" s="30" customFormat="1" ht="14.45" hidden="1" customHeight="1">
      <c r="B33" s="29"/>
      <c r="F33" s="19" t="s">
        <v>50</v>
      </c>
      <c r="L33" s="211">
        <v>0</v>
      </c>
      <c r="M33" s="212"/>
      <c r="N33" s="212"/>
      <c r="O33" s="212"/>
      <c r="P33" s="212"/>
      <c r="W33" s="213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3">
        <v>0</v>
      </c>
      <c r="AL33" s="212"/>
      <c r="AM33" s="212"/>
      <c r="AN33" s="212"/>
      <c r="AO33" s="212"/>
      <c r="AR33" s="29"/>
      <c r="BE33" s="225"/>
    </row>
    <row r="34" spans="2:57" s="25" customFormat="1" ht="6.95" customHeight="1">
      <c r="B34" s="24"/>
      <c r="AR34" s="24"/>
      <c r="BE34" s="224"/>
    </row>
    <row r="35" spans="2:57" s="25" customFormat="1" ht="25.9" customHeight="1">
      <c r="B35" s="24"/>
      <c r="C35" s="31"/>
      <c r="D35" s="32" t="s">
        <v>51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52</v>
      </c>
      <c r="U35" s="33"/>
      <c r="V35" s="33"/>
      <c r="W35" s="33"/>
      <c r="X35" s="214" t="s">
        <v>53</v>
      </c>
      <c r="Y35" s="215"/>
      <c r="Z35" s="215"/>
      <c r="AA35" s="215"/>
      <c r="AB35" s="215"/>
      <c r="AC35" s="33"/>
      <c r="AD35" s="33"/>
      <c r="AE35" s="33"/>
      <c r="AF35" s="33"/>
      <c r="AG35" s="33"/>
      <c r="AH35" s="33"/>
      <c r="AI35" s="33"/>
      <c r="AJ35" s="33"/>
      <c r="AK35" s="216">
        <f>SUM(AK26:AK33)</f>
        <v>0</v>
      </c>
      <c r="AL35" s="215"/>
      <c r="AM35" s="215"/>
      <c r="AN35" s="215"/>
      <c r="AO35" s="217"/>
      <c r="AP35" s="31"/>
      <c r="AQ35" s="31"/>
      <c r="AR35" s="24"/>
    </row>
    <row r="36" spans="2:57" s="25" customFormat="1" ht="6.95" customHeight="1">
      <c r="B36" s="24"/>
      <c r="AR36" s="24"/>
    </row>
    <row r="37" spans="2:57" s="25" customFormat="1" ht="14.45" customHeight="1">
      <c r="B37" s="24"/>
      <c r="AR37" s="24"/>
    </row>
    <row r="38" spans="2:57" ht="14.45" customHeight="1">
      <c r="B38" s="12"/>
      <c r="AR38" s="12"/>
    </row>
    <row r="39" spans="2:57" ht="14.45" customHeight="1">
      <c r="B39" s="12"/>
      <c r="AR39" s="12"/>
    </row>
    <row r="40" spans="2:57" ht="14.45" customHeight="1">
      <c r="B40" s="12"/>
      <c r="AR40" s="12"/>
    </row>
    <row r="41" spans="2:57" ht="14.45" customHeight="1">
      <c r="B41" s="12"/>
      <c r="AR41" s="12"/>
    </row>
    <row r="42" spans="2:57" ht="14.45" customHeight="1">
      <c r="B42" s="12"/>
      <c r="AR42" s="12"/>
    </row>
    <row r="43" spans="2:57" ht="14.45" customHeight="1">
      <c r="B43" s="12"/>
      <c r="AR43" s="12"/>
    </row>
    <row r="44" spans="2:57" ht="14.45" customHeight="1">
      <c r="B44" s="12"/>
      <c r="AR44" s="12"/>
    </row>
    <row r="45" spans="2:57" ht="14.45" customHeight="1">
      <c r="B45" s="12"/>
      <c r="AR45" s="12"/>
    </row>
    <row r="46" spans="2:57" ht="14.45" customHeight="1">
      <c r="B46" s="12"/>
      <c r="AR46" s="12"/>
    </row>
    <row r="47" spans="2:57" ht="14.45" customHeight="1">
      <c r="B47" s="12"/>
      <c r="AR47" s="12"/>
    </row>
    <row r="48" spans="2:57" ht="14.45" customHeight="1">
      <c r="B48" s="12"/>
      <c r="AR48" s="12"/>
    </row>
    <row r="49" spans="2:44" s="25" customFormat="1" ht="14.45" customHeight="1">
      <c r="B49" s="24"/>
      <c r="D49" s="35" t="s">
        <v>54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55</v>
      </c>
      <c r="AI49" s="36"/>
      <c r="AJ49" s="36"/>
      <c r="AK49" s="36"/>
      <c r="AL49" s="36"/>
      <c r="AM49" s="36"/>
      <c r="AN49" s="36"/>
      <c r="AO49" s="36"/>
      <c r="AR49" s="24"/>
    </row>
    <row r="50" spans="2:44">
      <c r="B50" s="12"/>
      <c r="AR50" s="12"/>
    </row>
    <row r="51" spans="2:44">
      <c r="B51" s="12"/>
      <c r="AR51" s="12"/>
    </row>
    <row r="52" spans="2:44">
      <c r="B52" s="12"/>
      <c r="AR52" s="12"/>
    </row>
    <row r="53" spans="2:44">
      <c r="B53" s="12"/>
      <c r="AR53" s="12"/>
    </row>
    <row r="54" spans="2:44">
      <c r="B54" s="12"/>
      <c r="AR54" s="12"/>
    </row>
    <row r="55" spans="2:44">
      <c r="B55" s="12"/>
      <c r="AR55" s="12"/>
    </row>
    <row r="56" spans="2:44">
      <c r="B56" s="12"/>
      <c r="AR56" s="12"/>
    </row>
    <row r="57" spans="2:44">
      <c r="B57" s="12"/>
      <c r="AR57" s="12"/>
    </row>
    <row r="58" spans="2:44">
      <c r="B58" s="12"/>
      <c r="AR58" s="12"/>
    </row>
    <row r="59" spans="2:44">
      <c r="B59" s="12"/>
      <c r="AR59" s="12"/>
    </row>
    <row r="60" spans="2:44" s="25" customFormat="1" ht="12.75">
      <c r="B60" s="24"/>
      <c r="D60" s="37" t="s">
        <v>56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7" t="s">
        <v>57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 t="s">
        <v>56</v>
      </c>
      <c r="AI60" s="27"/>
      <c r="AJ60" s="27"/>
      <c r="AK60" s="27"/>
      <c r="AL60" s="27"/>
      <c r="AM60" s="37" t="s">
        <v>57</v>
      </c>
      <c r="AN60" s="27"/>
      <c r="AO60" s="27"/>
      <c r="AR60" s="24"/>
    </row>
    <row r="61" spans="2:44">
      <c r="B61" s="12"/>
      <c r="AR61" s="12"/>
    </row>
    <row r="62" spans="2:44">
      <c r="B62" s="12"/>
      <c r="AR62" s="12"/>
    </row>
    <row r="63" spans="2:44">
      <c r="B63" s="12"/>
      <c r="AR63" s="12"/>
    </row>
    <row r="64" spans="2:44" s="25" customFormat="1" ht="12.75">
      <c r="B64" s="24"/>
      <c r="D64" s="35" t="s">
        <v>58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59</v>
      </c>
      <c r="AI64" s="36"/>
      <c r="AJ64" s="36"/>
      <c r="AK64" s="36"/>
      <c r="AL64" s="36"/>
      <c r="AM64" s="36"/>
      <c r="AN64" s="36"/>
      <c r="AO64" s="36"/>
      <c r="AR64" s="24"/>
    </row>
    <row r="65" spans="2:44">
      <c r="B65" s="12"/>
      <c r="AR65" s="12"/>
    </row>
    <row r="66" spans="2:44">
      <c r="B66" s="12"/>
      <c r="AR66" s="12"/>
    </row>
    <row r="67" spans="2:44">
      <c r="B67" s="12"/>
      <c r="AR67" s="12"/>
    </row>
    <row r="68" spans="2:44">
      <c r="B68" s="12"/>
      <c r="AR68" s="12"/>
    </row>
    <row r="69" spans="2:44">
      <c r="B69" s="12"/>
      <c r="AR69" s="12"/>
    </row>
    <row r="70" spans="2:44">
      <c r="B70" s="12"/>
      <c r="AR70" s="12"/>
    </row>
    <row r="71" spans="2:44">
      <c r="B71" s="12"/>
      <c r="AR71" s="12"/>
    </row>
    <row r="72" spans="2:44">
      <c r="B72" s="12"/>
      <c r="AR72" s="12"/>
    </row>
    <row r="73" spans="2:44">
      <c r="B73" s="12"/>
      <c r="AR73" s="12"/>
    </row>
    <row r="74" spans="2:44">
      <c r="B74" s="12"/>
      <c r="AR74" s="12"/>
    </row>
    <row r="75" spans="2:44" s="25" customFormat="1" ht="12.75">
      <c r="B75" s="24"/>
      <c r="D75" s="37" t="s">
        <v>56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7" t="s">
        <v>57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 t="s">
        <v>56</v>
      </c>
      <c r="AI75" s="27"/>
      <c r="AJ75" s="27"/>
      <c r="AK75" s="27"/>
      <c r="AL75" s="27"/>
      <c r="AM75" s="37" t="s">
        <v>57</v>
      </c>
      <c r="AN75" s="27"/>
      <c r="AO75" s="27"/>
      <c r="AR75" s="24"/>
    </row>
    <row r="76" spans="2:44" s="25" customFormat="1">
      <c r="B76" s="24"/>
      <c r="AR76" s="24"/>
    </row>
    <row r="77" spans="2:44" s="25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4"/>
    </row>
    <row r="81" spans="1:91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4"/>
    </row>
    <row r="82" spans="1:91" s="25" customFormat="1" ht="24.95" customHeight="1">
      <c r="B82" s="24"/>
      <c r="C82" s="13" t="s">
        <v>60</v>
      </c>
      <c r="AR82" s="24"/>
    </row>
    <row r="83" spans="1:91" s="25" customFormat="1" ht="6.95" customHeight="1">
      <c r="B83" s="24"/>
      <c r="AR83" s="24"/>
    </row>
    <row r="84" spans="1:91" s="42" customFormat="1" ht="12" customHeight="1">
      <c r="B84" s="43"/>
      <c r="C84" s="19" t="s">
        <v>20</v>
      </c>
      <c r="L84" s="42" t="str">
        <f>K5</f>
        <v>136a/2025</v>
      </c>
      <c r="AR84" s="43"/>
    </row>
    <row r="85" spans="1:91" s="44" customFormat="1" ht="36.950000000000003" customHeight="1">
      <c r="B85" s="45"/>
      <c r="C85" s="46" t="s">
        <v>23</v>
      </c>
      <c r="L85" s="218" t="str">
        <f>K6</f>
        <v>Úpravy ubytovacích buněk pro osoby se SP kolej 17.listopadu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5"/>
    </row>
    <row r="86" spans="1:91" s="25" customFormat="1" ht="6.95" customHeight="1">
      <c r="B86" s="24"/>
      <c r="AR86" s="24"/>
    </row>
    <row r="87" spans="1:91" s="25" customFormat="1" ht="12" customHeight="1">
      <c r="B87" s="24"/>
      <c r="C87" s="19" t="s">
        <v>27</v>
      </c>
      <c r="L87" s="47" t="str">
        <f>IF(K8="","",K8)</f>
        <v>Kolej 17.listopadu</v>
      </c>
      <c r="AI87" s="19" t="s">
        <v>29</v>
      </c>
      <c r="AM87" s="199" t="str">
        <f>IF(AN8= "","",AN8)</f>
        <v>20. 4. 2025</v>
      </c>
      <c r="AN87" s="199"/>
      <c r="AR87" s="24"/>
    </row>
    <row r="88" spans="1:91" s="25" customFormat="1" ht="6.95" customHeight="1">
      <c r="B88" s="24"/>
      <c r="AR88" s="24"/>
    </row>
    <row r="89" spans="1:91" s="25" customFormat="1" ht="15.2" customHeight="1">
      <c r="B89" s="24"/>
      <c r="C89" s="19" t="s">
        <v>31</v>
      </c>
      <c r="L89" s="42" t="str">
        <f>IF(E11= "","",E11)</f>
        <v>UK KaM</v>
      </c>
      <c r="AI89" s="19" t="s">
        <v>37</v>
      </c>
      <c r="AM89" s="200" t="str">
        <f>IF(E17="","",E17)</f>
        <v>Ing Arch Pavlovský</v>
      </c>
      <c r="AN89" s="201"/>
      <c r="AO89" s="201"/>
      <c r="AP89" s="201"/>
      <c r="AR89" s="24"/>
      <c r="AS89" s="202" t="s">
        <v>61</v>
      </c>
      <c r="AT89" s="20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25" customFormat="1" ht="15.2" customHeight="1">
      <c r="B90" s="24"/>
      <c r="C90" s="19" t="s">
        <v>35</v>
      </c>
      <c r="L90" s="42" t="str">
        <f>IF(E14= "Vyplň údaj","",E14)</f>
        <v/>
      </c>
      <c r="AI90" s="19" t="s">
        <v>40</v>
      </c>
      <c r="AM90" s="200" t="str">
        <f>IF(E20="","",E20)</f>
        <v>Jan Petr</v>
      </c>
      <c r="AN90" s="201"/>
      <c r="AO90" s="201"/>
      <c r="AP90" s="201"/>
      <c r="AR90" s="24"/>
      <c r="AS90" s="204"/>
      <c r="AT90" s="205"/>
      <c r="BD90" s="52"/>
    </row>
    <row r="91" spans="1:91" s="25" customFormat="1" ht="10.9" customHeight="1">
      <c r="B91" s="24"/>
      <c r="AR91" s="24"/>
      <c r="AS91" s="204"/>
      <c r="AT91" s="205"/>
      <c r="BD91" s="52"/>
    </row>
    <row r="92" spans="1:91" s="25" customFormat="1" ht="29.25" customHeight="1">
      <c r="B92" s="24"/>
      <c r="C92" s="206" t="s">
        <v>62</v>
      </c>
      <c r="D92" s="207"/>
      <c r="E92" s="207"/>
      <c r="F92" s="207"/>
      <c r="G92" s="207"/>
      <c r="H92" s="53"/>
      <c r="I92" s="208" t="s">
        <v>63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64</v>
      </c>
      <c r="AH92" s="207"/>
      <c r="AI92" s="207"/>
      <c r="AJ92" s="207"/>
      <c r="AK92" s="207"/>
      <c r="AL92" s="207"/>
      <c r="AM92" s="207"/>
      <c r="AN92" s="208" t="s">
        <v>65</v>
      </c>
      <c r="AO92" s="207"/>
      <c r="AP92" s="210"/>
      <c r="AQ92" s="54" t="s">
        <v>66</v>
      </c>
      <c r="AR92" s="24"/>
      <c r="AS92" s="55" t="s">
        <v>67</v>
      </c>
      <c r="AT92" s="56" t="s">
        <v>68</v>
      </c>
      <c r="AU92" s="56" t="s">
        <v>69</v>
      </c>
      <c r="AV92" s="56" t="s">
        <v>70</v>
      </c>
      <c r="AW92" s="56" t="s">
        <v>71</v>
      </c>
      <c r="AX92" s="56" t="s">
        <v>72</v>
      </c>
      <c r="AY92" s="56" t="s">
        <v>73</v>
      </c>
      <c r="AZ92" s="56" t="s">
        <v>74</v>
      </c>
      <c r="BA92" s="56" t="s">
        <v>75</v>
      </c>
      <c r="BB92" s="56" t="s">
        <v>76</v>
      </c>
      <c r="BC92" s="56" t="s">
        <v>77</v>
      </c>
      <c r="BD92" s="57" t="s">
        <v>78</v>
      </c>
    </row>
    <row r="93" spans="1:91" s="25" customFormat="1" ht="10.9" customHeight="1">
      <c r="B93" s="24"/>
      <c r="AR93" s="24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9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ROUND(SUM(AG95:AG96),2)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4" t="s">
        <v>8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80</v>
      </c>
      <c r="BT94" s="69" t="s">
        <v>81</v>
      </c>
      <c r="BU94" s="70" t="s">
        <v>82</v>
      </c>
      <c r="BV94" s="69" t="s">
        <v>83</v>
      </c>
      <c r="BW94" s="69" t="s">
        <v>11</v>
      </c>
      <c r="BX94" s="69" t="s">
        <v>84</v>
      </c>
      <c r="CL94" s="69" t="s">
        <v>8</v>
      </c>
    </row>
    <row r="95" spans="1:91" s="80" customFormat="1" ht="16.5" customHeight="1">
      <c r="A95" s="71" t="s">
        <v>85</v>
      </c>
      <c r="B95" s="72"/>
      <c r="C95" s="73"/>
      <c r="D95" s="194" t="s">
        <v>86</v>
      </c>
      <c r="E95" s="194"/>
      <c r="F95" s="194"/>
      <c r="G95" s="194"/>
      <c r="H95" s="194"/>
      <c r="I95" s="74"/>
      <c r="J95" s="194" t="s">
        <v>87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5">
        <f>'17.list. 01 - PSV-01'!J30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5" t="s">
        <v>88</v>
      </c>
      <c r="AR95" s="72"/>
      <c r="AS95" s="76">
        <v>0</v>
      </c>
      <c r="AT95" s="77">
        <f>ROUND(SUM(AV95:AW95),2)</f>
        <v>0</v>
      </c>
      <c r="AU95" s="78">
        <f>'17.list. 01 - PSV-01'!P129</f>
        <v>0</v>
      </c>
      <c r="AV95" s="77">
        <f>'17.list. 01 - PSV-01'!J33</f>
        <v>0</v>
      </c>
      <c r="AW95" s="77">
        <f>'17.list. 01 - PSV-01'!J34</f>
        <v>0</v>
      </c>
      <c r="AX95" s="77">
        <f>'17.list. 01 - PSV-01'!J35</f>
        <v>0</v>
      </c>
      <c r="AY95" s="77">
        <f>'17.list. 01 - PSV-01'!J36</f>
        <v>0</v>
      </c>
      <c r="AZ95" s="77">
        <f>'17.list. 01 - PSV-01'!F33</f>
        <v>0</v>
      </c>
      <c r="BA95" s="77">
        <f>'17.list. 01 - PSV-01'!F34</f>
        <v>0</v>
      </c>
      <c r="BB95" s="77">
        <f>'17.list. 01 - PSV-01'!F35</f>
        <v>0</v>
      </c>
      <c r="BC95" s="77">
        <f>'17.list. 01 - PSV-01'!F36</f>
        <v>0</v>
      </c>
      <c r="BD95" s="79">
        <f>'17.list. 01 - PSV-01'!F37</f>
        <v>0</v>
      </c>
      <c r="BT95" s="81" t="s">
        <v>89</v>
      </c>
      <c r="BV95" s="81" t="s">
        <v>83</v>
      </c>
      <c r="BW95" s="81" t="s">
        <v>90</v>
      </c>
      <c r="BX95" s="81" t="s">
        <v>11</v>
      </c>
      <c r="CL95" s="81" t="s">
        <v>8</v>
      </c>
      <c r="CM95" s="81" t="s">
        <v>91</v>
      </c>
    </row>
    <row r="96" spans="1:91" s="80" customFormat="1" ht="16.5" customHeight="1">
      <c r="A96" s="71" t="s">
        <v>85</v>
      </c>
      <c r="B96" s="72"/>
      <c r="C96" s="73"/>
      <c r="D96" s="194" t="s">
        <v>92</v>
      </c>
      <c r="E96" s="194"/>
      <c r="F96" s="194"/>
      <c r="G96" s="194"/>
      <c r="H96" s="194"/>
      <c r="I96" s="74"/>
      <c r="J96" s="194" t="s">
        <v>93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5">
        <f>'17.list. 02 - PSV-02+HSV'!J30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5" t="s">
        <v>88</v>
      </c>
      <c r="AR96" s="72"/>
      <c r="AS96" s="82">
        <v>0</v>
      </c>
      <c r="AT96" s="83">
        <f>ROUND(SUM(AV96:AW96),2)</f>
        <v>0</v>
      </c>
      <c r="AU96" s="84">
        <f>'17.list. 02 - PSV-02+HSV'!P139</f>
        <v>0</v>
      </c>
      <c r="AV96" s="83">
        <f>'17.list. 02 - PSV-02+HSV'!J33</f>
        <v>0</v>
      </c>
      <c r="AW96" s="83">
        <f>'17.list. 02 - PSV-02+HSV'!J34</f>
        <v>0</v>
      </c>
      <c r="AX96" s="83">
        <f>'17.list. 02 - PSV-02+HSV'!J35</f>
        <v>0</v>
      </c>
      <c r="AY96" s="83">
        <f>'17.list. 02 - PSV-02+HSV'!J36</f>
        <v>0</v>
      </c>
      <c r="AZ96" s="83">
        <f>'17.list. 02 - PSV-02+HSV'!F33</f>
        <v>0</v>
      </c>
      <c r="BA96" s="83">
        <f>'17.list. 02 - PSV-02+HSV'!F34</f>
        <v>0</v>
      </c>
      <c r="BB96" s="83">
        <f>'17.list. 02 - PSV-02+HSV'!F35</f>
        <v>0</v>
      </c>
      <c r="BC96" s="83">
        <f>'17.list. 02 - PSV-02+HSV'!F36</f>
        <v>0</v>
      </c>
      <c r="BD96" s="85">
        <f>'17.list. 02 - PSV-02+HSV'!F37</f>
        <v>0</v>
      </c>
      <c r="BT96" s="81" t="s">
        <v>89</v>
      </c>
      <c r="BV96" s="81" t="s">
        <v>83</v>
      </c>
      <c r="BW96" s="81" t="s">
        <v>94</v>
      </c>
      <c r="BX96" s="81" t="s">
        <v>11</v>
      </c>
      <c r="CL96" s="81" t="s">
        <v>8</v>
      </c>
      <c r="CM96" s="81" t="s">
        <v>91</v>
      </c>
    </row>
    <row r="97" spans="2:44" s="25" customFormat="1" ht="30" customHeight="1">
      <c r="B97" s="24"/>
      <c r="AR97" s="24"/>
    </row>
    <row r="98" spans="2:44" s="25" customFormat="1" ht="6.9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24"/>
    </row>
  </sheetData>
  <mergeCells count="46">
    <mergeCell ref="AR2:BE2"/>
    <mergeCell ref="K5:AJ5"/>
    <mergeCell ref="BE5:BE34"/>
    <mergeCell ref="K6:AJ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hyperlinks>
    <hyperlink ref="A95" location="'01 - Investiční náklady'!C2" display="/" xr:uid="{4DD98541-7C91-4982-9314-AE0071FD9146}"/>
    <hyperlink ref="A96" location="'02 - Neinvestiční náklady'!C2" display="/" xr:uid="{C4BBC524-D523-41B8-AE7E-2129AFB2B771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2DC5-4A99-4106-9B87-B74987C88F93}">
  <sheetPr>
    <pageSetUpPr fitToPage="1"/>
  </sheetPr>
  <dimension ref="B2:BM243"/>
  <sheetViews>
    <sheetView showGridLines="0" topLeftCell="C114" workbookViewId="0">
      <selection activeCell="I132" sqref="I132"/>
    </sheetView>
  </sheetViews>
  <sheetFormatPr defaultRowHeight="11.25"/>
  <cols>
    <col min="1" max="1" width="7.140625" style="8" customWidth="1"/>
    <col min="2" max="2" width="1" style="8" customWidth="1"/>
    <col min="3" max="3" width="3.5703125" style="8" customWidth="1"/>
    <col min="4" max="4" width="3.7109375" style="8" customWidth="1"/>
    <col min="5" max="5" width="14.7109375" style="8" customWidth="1"/>
    <col min="6" max="6" width="43.5703125" style="8" customWidth="1"/>
    <col min="7" max="7" width="6.42578125" style="8" customWidth="1"/>
    <col min="8" max="8" width="12" style="8" customWidth="1"/>
    <col min="9" max="9" width="13.5703125" style="8" customWidth="1"/>
    <col min="10" max="11" width="19.140625" style="8" customWidth="1"/>
    <col min="12" max="12" width="8" style="8" customWidth="1"/>
    <col min="13" max="13" width="9.28515625" style="8" hidden="1" customWidth="1"/>
    <col min="14" max="14" width="9.140625" style="8"/>
    <col min="15" max="20" width="12.140625" style="8" hidden="1" customWidth="1"/>
    <col min="21" max="21" width="14" style="8" hidden="1" customWidth="1"/>
    <col min="22" max="22" width="10.5703125" style="8" customWidth="1"/>
    <col min="23" max="23" width="14" style="8" customWidth="1"/>
    <col min="24" max="24" width="10.5703125" style="8" customWidth="1"/>
    <col min="25" max="25" width="12.85546875" style="8" customWidth="1"/>
    <col min="26" max="26" width="9.42578125" style="8" customWidth="1"/>
    <col min="27" max="27" width="12.85546875" style="8" customWidth="1"/>
    <col min="28" max="28" width="14" style="8" customWidth="1"/>
    <col min="29" max="29" width="9.42578125" style="8" customWidth="1"/>
    <col min="30" max="30" width="12.85546875" style="8" customWidth="1"/>
    <col min="31" max="31" width="14" style="8" customWidth="1"/>
    <col min="32" max="16384" width="9.140625" style="8"/>
  </cols>
  <sheetData>
    <row r="2" spans="2:46" ht="36.950000000000003" customHeight="1">
      <c r="L2" s="220" t="s">
        <v>12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9" t="s">
        <v>90</v>
      </c>
    </row>
    <row r="3" spans="2:46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91</v>
      </c>
    </row>
    <row r="4" spans="2:46" ht="24.95" customHeight="1">
      <c r="B4" s="12"/>
      <c r="D4" s="13" t="s">
        <v>95</v>
      </c>
      <c r="L4" s="12"/>
      <c r="M4" s="86" t="s">
        <v>17</v>
      </c>
      <c r="AT4" s="9" t="s">
        <v>10</v>
      </c>
    </row>
    <row r="5" spans="2:46" ht="6.95" customHeight="1">
      <c r="B5" s="12"/>
      <c r="L5" s="12"/>
    </row>
    <row r="6" spans="2:46" ht="12" customHeight="1">
      <c r="B6" s="12"/>
      <c r="D6" s="19" t="s">
        <v>23</v>
      </c>
      <c r="L6" s="12"/>
    </row>
    <row r="7" spans="2:46" ht="26.25" customHeight="1">
      <c r="B7" s="12"/>
      <c r="E7" s="234" t="str">
        <f>'17. listopadu - Rekap'!K6</f>
        <v>Úpravy ubytovacích buněk pro osoby se SP kolej 17.listopadu</v>
      </c>
      <c r="F7" s="235"/>
      <c r="G7" s="235"/>
      <c r="H7" s="235"/>
      <c r="L7" s="12"/>
    </row>
    <row r="8" spans="2:46" s="25" customFormat="1" ht="12" customHeight="1">
      <c r="B8" s="24"/>
      <c r="D8" s="19" t="s">
        <v>96</v>
      </c>
      <c r="L8" s="24"/>
    </row>
    <row r="9" spans="2:46" s="25" customFormat="1" ht="16.5" customHeight="1">
      <c r="B9" s="24"/>
      <c r="E9" s="218" t="s">
        <v>97</v>
      </c>
      <c r="F9" s="233"/>
      <c r="G9" s="233"/>
      <c r="H9" s="233"/>
      <c r="L9" s="24"/>
    </row>
    <row r="10" spans="2:46" s="25" customFormat="1">
      <c r="B10" s="24"/>
      <c r="L10" s="24"/>
    </row>
    <row r="11" spans="2:46" s="25" customFormat="1" ht="12" customHeight="1">
      <c r="B11" s="24"/>
      <c r="D11" s="19" t="s">
        <v>25</v>
      </c>
      <c r="F11" s="17" t="s">
        <v>8</v>
      </c>
      <c r="I11" s="19" t="s">
        <v>26</v>
      </c>
      <c r="J11" s="17" t="s">
        <v>8</v>
      </c>
      <c r="L11" s="24"/>
    </row>
    <row r="12" spans="2:46" s="25" customFormat="1" ht="12" customHeight="1">
      <c r="B12" s="24"/>
      <c r="D12" s="19" t="s">
        <v>27</v>
      </c>
      <c r="F12" s="17" t="s">
        <v>28</v>
      </c>
      <c r="I12" s="19" t="s">
        <v>29</v>
      </c>
      <c r="J12" s="48" t="str">
        <f>'17. listopadu - Rekap'!AN8</f>
        <v>20. 4. 2025</v>
      </c>
      <c r="L12" s="24"/>
    </row>
    <row r="13" spans="2:46" s="25" customFormat="1" ht="10.9" customHeight="1">
      <c r="B13" s="24"/>
      <c r="L13" s="24"/>
    </row>
    <row r="14" spans="2:46" s="25" customFormat="1" ht="12" customHeight="1">
      <c r="B14" s="24"/>
      <c r="D14" s="19" t="s">
        <v>31</v>
      </c>
      <c r="I14" s="19" t="s">
        <v>32</v>
      </c>
      <c r="J14" s="17" t="s">
        <v>8</v>
      </c>
      <c r="L14" s="24"/>
    </row>
    <row r="15" spans="2:46" s="25" customFormat="1" ht="18" customHeight="1">
      <c r="B15" s="24"/>
      <c r="E15" s="17" t="s">
        <v>33</v>
      </c>
      <c r="I15" s="19" t="s">
        <v>34</v>
      </c>
      <c r="J15" s="17" t="s">
        <v>8</v>
      </c>
      <c r="L15" s="24"/>
    </row>
    <row r="16" spans="2:46" s="25" customFormat="1" ht="6.95" customHeight="1">
      <c r="B16" s="24"/>
      <c r="L16" s="24"/>
    </row>
    <row r="17" spans="2:12" s="25" customFormat="1" ht="12" customHeight="1">
      <c r="B17" s="24"/>
      <c r="D17" s="19" t="s">
        <v>35</v>
      </c>
      <c r="I17" s="19" t="s">
        <v>32</v>
      </c>
      <c r="J17" s="20" t="str">
        <f>'17. listopadu - Rekap'!AN13</f>
        <v>Vyplň údaj</v>
      </c>
      <c r="L17" s="24"/>
    </row>
    <row r="18" spans="2:12" s="25" customFormat="1" ht="18" customHeight="1">
      <c r="B18" s="24"/>
      <c r="E18" s="236" t="str">
        <f>'17. listopadu - Rekap'!E14</f>
        <v>Vyplň údaj</v>
      </c>
      <c r="F18" s="222"/>
      <c r="G18" s="222"/>
      <c r="H18" s="222"/>
      <c r="I18" s="19" t="s">
        <v>34</v>
      </c>
      <c r="J18" s="20" t="str">
        <f>'17. listopadu - Rekap'!AN14</f>
        <v>Vyplň údaj</v>
      </c>
      <c r="L18" s="24"/>
    </row>
    <row r="19" spans="2:12" s="25" customFormat="1" ht="6.95" customHeight="1">
      <c r="B19" s="24"/>
      <c r="L19" s="24"/>
    </row>
    <row r="20" spans="2:12" s="25" customFormat="1" ht="12" customHeight="1">
      <c r="B20" s="24"/>
      <c r="D20" s="19" t="s">
        <v>37</v>
      </c>
      <c r="I20" s="19" t="s">
        <v>32</v>
      </c>
      <c r="J20" s="17" t="s">
        <v>8</v>
      </c>
      <c r="L20" s="24"/>
    </row>
    <row r="21" spans="2:12" s="25" customFormat="1" ht="18" customHeight="1">
      <c r="B21" s="24"/>
      <c r="E21" s="17" t="s">
        <v>38</v>
      </c>
      <c r="I21" s="19" t="s">
        <v>34</v>
      </c>
      <c r="J21" s="17" t="s">
        <v>8</v>
      </c>
      <c r="L21" s="24"/>
    </row>
    <row r="22" spans="2:12" s="25" customFormat="1" ht="6.95" customHeight="1">
      <c r="B22" s="24"/>
      <c r="L22" s="24"/>
    </row>
    <row r="23" spans="2:12" s="25" customFormat="1" ht="12" customHeight="1">
      <c r="B23" s="24"/>
      <c r="D23" s="19" t="s">
        <v>40</v>
      </c>
      <c r="I23" s="19" t="s">
        <v>32</v>
      </c>
      <c r="J23" s="17" t="s">
        <v>8</v>
      </c>
      <c r="L23" s="24"/>
    </row>
    <row r="24" spans="2:12" s="25" customFormat="1" ht="18" customHeight="1">
      <c r="B24" s="24"/>
      <c r="E24" s="17" t="s">
        <v>41</v>
      </c>
      <c r="I24" s="19" t="s">
        <v>34</v>
      </c>
      <c r="J24" s="17" t="s">
        <v>8</v>
      </c>
      <c r="L24" s="24"/>
    </row>
    <row r="25" spans="2:12" s="25" customFormat="1" ht="6.95" customHeight="1">
      <c r="B25" s="24"/>
      <c r="L25" s="24"/>
    </row>
    <row r="26" spans="2:12" s="25" customFormat="1" ht="12" customHeight="1">
      <c r="B26" s="24"/>
      <c r="D26" s="19" t="s">
        <v>42</v>
      </c>
      <c r="L26" s="24"/>
    </row>
    <row r="27" spans="2:12" s="88" customFormat="1" ht="16.5" customHeight="1">
      <c r="B27" s="87"/>
      <c r="E27" s="229" t="s">
        <v>8</v>
      </c>
      <c r="F27" s="229"/>
      <c r="G27" s="229"/>
      <c r="H27" s="229"/>
      <c r="L27" s="87"/>
    </row>
    <row r="28" spans="2:12" s="25" customFormat="1" ht="6.95" customHeight="1">
      <c r="B28" s="24"/>
      <c r="L28" s="24"/>
    </row>
    <row r="29" spans="2:12" s="25" customFormat="1" ht="6.95" customHeight="1">
      <c r="B29" s="24"/>
      <c r="D29" s="49"/>
      <c r="E29" s="49"/>
      <c r="F29" s="49"/>
      <c r="G29" s="49"/>
      <c r="H29" s="49"/>
      <c r="I29" s="49"/>
      <c r="J29" s="49"/>
      <c r="K29" s="49"/>
      <c r="L29" s="24"/>
    </row>
    <row r="30" spans="2:12" s="25" customFormat="1" ht="25.35" customHeight="1">
      <c r="B30" s="24"/>
      <c r="D30" s="89" t="s">
        <v>0</v>
      </c>
      <c r="J30" s="63">
        <f>ROUND(J129, 2)</f>
        <v>0</v>
      </c>
      <c r="L30" s="24"/>
    </row>
    <row r="31" spans="2:12" s="25" customFormat="1" ht="6.95" customHeight="1">
      <c r="B31" s="24"/>
      <c r="D31" s="49"/>
      <c r="E31" s="49"/>
      <c r="F31" s="49"/>
      <c r="G31" s="49"/>
      <c r="H31" s="49"/>
      <c r="I31" s="49"/>
      <c r="J31" s="49"/>
      <c r="K31" s="49"/>
      <c r="L31" s="24"/>
    </row>
    <row r="32" spans="2:12" s="25" customFormat="1" ht="14.45" customHeight="1">
      <c r="B32" s="24"/>
      <c r="F32" s="28" t="s">
        <v>44</v>
      </c>
      <c r="I32" s="28" t="s">
        <v>43</v>
      </c>
      <c r="J32" s="28" t="s">
        <v>45</v>
      </c>
      <c r="L32" s="24"/>
    </row>
    <row r="33" spans="2:12" s="25" customFormat="1" ht="14.45" customHeight="1">
      <c r="B33" s="24"/>
      <c r="D33" s="51" t="s">
        <v>2</v>
      </c>
      <c r="E33" s="19" t="s">
        <v>46</v>
      </c>
      <c r="F33" s="90">
        <f>ROUND((SUM(BE129:BE242)),  2)</f>
        <v>0</v>
      </c>
      <c r="I33" s="91">
        <v>0.21</v>
      </c>
      <c r="J33" s="90">
        <f>ROUND(((SUM(BE129:BE242))*I33),  2)</f>
        <v>0</v>
      </c>
      <c r="L33" s="24"/>
    </row>
    <row r="34" spans="2:12" s="25" customFormat="1" ht="14.45" customHeight="1">
      <c r="B34" s="24"/>
      <c r="E34" s="19" t="s">
        <v>47</v>
      </c>
      <c r="F34" s="90">
        <f>ROUND((SUM(BF129:BF242)),  2)</f>
        <v>0</v>
      </c>
      <c r="I34" s="91">
        <v>0.12</v>
      </c>
      <c r="J34" s="90">
        <f>ROUND(((SUM(BF129:BF242))*I34),  2)</f>
        <v>0</v>
      </c>
      <c r="L34" s="24"/>
    </row>
    <row r="35" spans="2:12" s="25" customFormat="1" ht="14.45" hidden="1" customHeight="1">
      <c r="B35" s="24"/>
      <c r="E35" s="19" t="s">
        <v>48</v>
      </c>
      <c r="F35" s="90">
        <f>ROUND((SUM(BG129:BG242)),  2)</f>
        <v>0</v>
      </c>
      <c r="I35" s="91">
        <v>0.21</v>
      </c>
      <c r="J35" s="90">
        <f>0</f>
        <v>0</v>
      </c>
      <c r="L35" s="24"/>
    </row>
    <row r="36" spans="2:12" s="25" customFormat="1" ht="14.45" hidden="1" customHeight="1">
      <c r="B36" s="24"/>
      <c r="E36" s="19" t="s">
        <v>49</v>
      </c>
      <c r="F36" s="90">
        <f>ROUND((SUM(BH129:BH242)),  2)</f>
        <v>0</v>
      </c>
      <c r="I36" s="91">
        <v>0.12</v>
      </c>
      <c r="J36" s="90">
        <f>0</f>
        <v>0</v>
      </c>
      <c r="L36" s="24"/>
    </row>
    <row r="37" spans="2:12" s="25" customFormat="1" ht="14.45" hidden="1" customHeight="1">
      <c r="B37" s="24"/>
      <c r="E37" s="19" t="s">
        <v>50</v>
      </c>
      <c r="F37" s="90">
        <f>ROUND((SUM(BI129:BI242)),  2)</f>
        <v>0</v>
      </c>
      <c r="I37" s="91">
        <v>0</v>
      </c>
      <c r="J37" s="90">
        <f>0</f>
        <v>0</v>
      </c>
      <c r="L37" s="24"/>
    </row>
    <row r="38" spans="2:12" s="25" customFormat="1" ht="6.95" customHeight="1">
      <c r="B38" s="24"/>
      <c r="L38" s="24"/>
    </row>
    <row r="39" spans="2:12" s="25" customFormat="1" ht="25.35" customHeight="1">
      <c r="B39" s="24"/>
      <c r="C39" s="92"/>
      <c r="D39" s="93" t="s">
        <v>51</v>
      </c>
      <c r="E39" s="53"/>
      <c r="F39" s="53"/>
      <c r="G39" s="94" t="s">
        <v>52</v>
      </c>
      <c r="H39" s="95" t="s">
        <v>53</v>
      </c>
      <c r="I39" s="53"/>
      <c r="J39" s="96">
        <f>SUM(J30:J37)</f>
        <v>0</v>
      </c>
      <c r="K39" s="97"/>
      <c r="L39" s="24"/>
    </row>
    <row r="40" spans="2:12" s="25" customFormat="1" ht="14.45" customHeight="1">
      <c r="B40" s="24"/>
      <c r="L40" s="24"/>
    </row>
    <row r="41" spans="2:12" ht="14.45" customHeight="1">
      <c r="B41" s="12"/>
      <c r="L41" s="12"/>
    </row>
    <row r="42" spans="2:12" ht="14.45" customHeight="1">
      <c r="B42" s="12"/>
      <c r="L42" s="12"/>
    </row>
    <row r="43" spans="2:12" ht="14.45" customHeight="1">
      <c r="B43" s="12"/>
      <c r="L43" s="12"/>
    </row>
    <row r="44" spans="2:12" ht="14.45" customHeight="1">
      <c r="B44" s="12"/>
      <c r="L44" s="12"/>
    </row>
    <row r="45" spans="2:12" ht="14.45" customHeight="1">
      <c r="B45" s="12"/>
      <c r="L45" s="12"/>
    </row>
    <row r="46" spans="2:12" ht="14.45" customHeight="1">
      <c r="B46" s="12"/>
      <c r="L46" s="12"/>
    </row>
    <row r="47" spans="2:12" ht="14.45" customHeight="1">
      <c r="B47" s="12"/>
      <c r="L47" s="12"/>
    </row>
    <row r="48" spans="2:12" ht="14.45" customHeight="1">
      <c r="B48" s="12"/>
      <c r="L48" s="12"/>
    </row>
    <row r="49" spans="2:12" ht="14.45" customHeight="1">
      <c r="B49" s="12"/>
      <c r="L49" s="12"/>
    </row>
    <row r="50" spans="2:12" s="25" customFormat="1" ht="14.45" customHeight="1">
      <c r="B50" s="24"/>
      <c r="D50" s="35" t="s">
        <v>54</v>
      </c>
      <c r="E50" s="36"/>
      <c r="F50" s="36"/>
      <c r="G50" s="35" t="s">
        <v>55</v>
      </c>
      <c r="H50" s="36"/>
      <c r="I50" s="36"/>
      <c r="J50" s="36"/>
      <c r="K50" s="36"/>
      <c r="L50" s="24"/>
    </row>
    <row r="51" spans="2:12">
      <c r="B51" s="12"/>
      <c r="L51" s="12"/>
    </row>
    <row r="52" spans="2:12">
      <c r="B52" s="12"/>
      <c r="L52" s="12"/>
    </row>
    <row r="53" spans="2:12">
      <c r="B53" s="12"/>
      <c r="L53" s="12"/>
    </row>
    <row r="54" spans="2:12">
      <c r="B54" s="12"/>
      <c r="L54" s="12"/>
    </row>
    <row r="55" spans="2:12">
      <c r="B55" s="12"/>
      <c r="L55" s="12"/>
    </row>
    <row r="56" spans="2:12">
      <c r="B56" s="12"/>
      <c r="L56" s="12"/>
    </row>
    <row r="57" spans="2:12">
      <c r="B57" s="12"/>
      <c r="L57" s="12"/>
    </row>
    <row r="58" spans="2:12">
      <c r="B58" s="12"/>
      <c r="L58" s="12"/>
    </row>
    <row r="59" spans="2:12">
      <c r="B59" s="12"/>
      <c r="L59" s="12"/>
    </row>
    <row r="60" spans="2:12">
      <c r="B60" s="12"/>
      <c r="L60" s="12"/>
    </row>
    <row r="61" spans="2:12" s="25" customFormat="1" ht="12.75">
      <c r="B61" s="24"/>
      <c r="D61" s="37" t="s">
        <v>56</v>
      </c>
      <c r="E61" s="27"/>
      <c r="F61" s="98" t="s">
        <v>57</v>
      </c>
      <c r="G61" s="37" t="s">
        <v>56</v>
      </c>
      <c r="H61" s="27"/>
      <c r="I61" s="27"/>
      <c r="J61" s="99" t="s">
        <v>57</v>
      </c>
      <c r="K61" s="27"/>
      <c r="L61" s="24"/>
    </row>
    <row r="62" spans="2:12">
      <c r="B62" s="12"/>
      <c r="L62" s="12"/>
    </row>
    <row r="63" spans="2:12">
      <c r="B63" s="12"/>
      <c r="L63" s="12"/>
    </row>
    <row r="64" spans="2:12">
      <c r="B64" s="12"/>
      <c r="L64" s="12"/>
    </row>
    <row r="65" spans="2:12" s="25" customFormat="1" ht="12.75">
      <c r="B65" s="24"/>
      <c r="D65" s="35" t="s">
        <v>58</v>
      </c>
      <c r="E65" s="36"/>
      <c r="F65" s="36"/>
      <c r="G65" s="35" t="s">
        <v>59</v>
      </c>
      <c r="H65" s="36"/>
      <c r="I65" s="36"/>
      <c r="J65" s="36"/>
      <c r="K65" s="36"/>
      <c r="L65" s="24"/>
    </row>
    <row r="66" spans="2:12">
      <c r="B66" s="12"/>
      <c r="L66" s="12"/>
    </row>
    <row r="67" spans="2:12">
      <c r="B67" s="12"/>
      <c r="L67" s="12"/>
    </row>
    <row r="68" spans="2:12">
      <c r="B68" s="12"/>
      <c r="L68" s="12"/>
    </row>
    <row r="69" spans="2:12">
      <c r="B69" s="12"/>
      <c r="L69" s="12"/>
    </row>
    <row r="70" spans="2:12">
      <c r="B70" s="12"/>
      <c r="L70" s="12"/>
    </row>
    <row r="71" spans="2:12">
      <c r="B71" s="12"/>
      <c r="L71" s="12"/>
    </row>
    <row r="72" spans="2:12">
      <c r="B72" s="12"/>
      <c r="L72" s="12"/>
    </row>
    <row r="73" spans="2:12">
      <c r="B73" s="12"/>
      <c r="L73" s="12"/>
    </row>
    <row r="74" spans="2:12">
      <c r="B74" s="12"/>
      <c r="L74" s="12"/>
    </row>
    <row r="75" spans="2:12">
      <c r="B75" s="12"/>
      <c r="L75" s="12"/>
    </row>
    <row r="76" spans="2:12" s="25" customFormat="1" ht="12.75">
      <c r="B76" s="24"/>
      <c r="D76" s="37" t="s">
        <v>56</v>
      </c>
      <c r="E76" s="27"/>
      <c r="F76" s="98" t="s">
        <v>57</v>
      </c>
      <c r="G76" s="37" t="s">
        <v>56</v>
      </c>
      <c r="H76" s="27"/>
      <c r="I76" s="27"/>
      <c r="J76" s="99" t="s">
        <v>57</v>
      </c>
      <c r="K76" s="27"/>
      <c r="L76" s="24"/>
    </row>
    <row r="77" spans="2:12" s="25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4"/>
    </row>
    <row r="81" spans="2:47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4"/>
    </row>
    <row r="82" spans="2:47" s="25" customFormat="1" ht="24.95" customHeight="1">
      <c r="B82" s="24"/>
      <c r="C82" s="13" t="s">
        <v>98</v>
      </c>
      <c r="L82" s="24"/>
    </row>
    <row r="83" spans="2:47" s="25" customFormat="1" ht="6.95" customHeight="1">
      <c r="B83" s="24"/>
      <c r="L83" s="24"/>
    </row>
    <row r="84" spans="2:47" s="25" customFormat="1" ht="12" customHeight="1">
      <c r="B84" s="24"/>
      <c r="C84" s="19" t="s">
        <v>23</v>
      </c>
      <c r="L84" s="24"/>
    </row>
    <row r="85" spans="2:47" s="25" customFormat="1" ht="26.25" customHeight="1">
      <c r="B85" s="24"/>
      <c r="E85" s="234" t="str">
        <f>E7</f>
        <v>Úpravy ubytovacích buněk pro osoby se SP kolej 17.listopadu</v>
      </c>
      <c r="F85" s="235"/>
      <c r="G85" s="235"/>
      <c r="H85" s="235"/>
      <c r="L85" s="24"/>
    </row>
    <row r="86" spans="2:47" s="25" customFormat="1" ht="12" customHeight="1">
      <c r="B86" s="24"/>
      <c r="C86" s="19" t="s">
        <v>96</v>
      </c>
      <c r="L86" s="24"/>
    </row>
    <row r="87" spans="2:47" s="25" customFormat="1" ht="16.5" customHeight="1">
      <c r="B87" s="24"/>
      <c r="E87" s="218" t="str">
        <f>E9</f>
        <v>01 - PSV-01</v>
      </c>
      <c r="F87" s="233"/>
      <c r="G87" s="233"/>
      <c r="H87" s="233"/>
      <c r="L87" s="24"/>
    </row>
    <row r="88" spans="2:47" s="25" customFormat="1" ht="6.95" customHeight="1">
      <c r="B88" s="24"/>
      <c r="L88" s="24"/>
    </row>
    <row r="89" spans="2:47" s="25" customFormat="1" ht="12" customHeight="1">
      <c r="B89" s="24"/>
      <c r="C89" s="19" t="s">
        <v>27</v>
      </c>
      <c r="F89" s="17" t="str">
        <f>F12</f>
        <v>Kolej 17.listopadu</v>
      </c>
      <c r="I89" s="19" t="s">
        <v>29</v>
      </c>
      <c r="J89" s="48" t="str">
        <f>IF(J12="","",J12)</f>
        <v>20. 4. 2025</v>
      </c>
      <c r="L89" s="24"/>
    </row>
    <row r="90" spans="2:47" s="25" customFormat="1" ht="6.95" customHeight="1">
      <c r="B90" s="24"/>
      <c r="L90" s="24"/>
    </row>
    <row r="91" spans="2:47" s="25" customFormat="1" ht="15.2" customHeight="1">
      <c r="B91" s="24"/>
      <c r="C91" s="19" t="s">
        <v>31</v>
      </c>
      <c r="F91" s="17" t="str">
        <f>E15</f>
        <v>UK KaM</v>
      </c>
      <c r="I91" s="19" t="s">
        <v>37</v>
      </c>
      <c r="J91" s="22" t="str">
        <f>E21</f>
        <v>Ing Arch Pavlovský</v>
      </c>
      <c r="L91" s="24"/>
    </row>
    <row r="92" spans="2:47" s="25" customFormat="1" ht="15.2" customHeight="1">
      <c r="B92" s="24"/>
      <c r="C92" s="19" t="s">
        <v>35</v>
      </c>
      <c r="F92" s="17" t="str">
        <f>IF(E18="","",E18)</f>
        <v>Vyplň údaj</v>
      </c>
      <c r="I92" s="19" t="s">
        <v>40</v>
      </c>
      <c r="J92" s="22" t="str">
        <f>E24</f>
        <v>Jan Petr</v>
      </c>
      <c r="L92" s="24"/>
    </row>
    <row r="93" spans="2:47" s="25" customFormat="1" ht="10.35" customHeight="1">
      <c r="B93" s="24"/>
      <c r="L93" s="24"/>
    </row>
    <row r="94" spans="2:47" s="25" customFormat="1" ht="29.25" customHeight="1">
      <c r="B94" s="24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24"/>
    </row>
    <row r="95" spans="2:47" s="25" customFormat="1" ht="10.35" customHeight="1">
      <c r="B95" s="24"/>
      <c r="L95" s="24"/>
    </row>
    <row r="96" spans="2:47" s="25" customFormat="1" ht="22.9" customHeight="1">
      <c r="B96" s="24"/>
      <c r="C96" s="102" t="s">
        <v>101</v>
      </c>
      <c r="J96" s="63">
        <f>J129</f>
        <v>0</v>
      </c>
      <c r="L96" s="24"/>
      <c r="AU96" s="9" t="s">
        <v>102</v>
      </c>
    </row>
    <row r="97" spans="2:12" s="104" customFormat="1" ht="24.95" customHeight="1">
      <c r="B97" s="103"/>
      <c r="D97" s="105" t="s">
        <v>103</v>
      </c>
      <c r="E97" s="106"/>
      <c r="F97" s="106"/>
      <c r="G97" s="106"/>
      <c r="H97" s="106"/>
      <c r="I97" s="106"/>
      <c r="J97" s="107">
        <f>J130</f>
        <v>0</v>
      </c>
      <c r="L97" s="103"/>
    </row>
    <row r="98" spans="2:12" s="109" customFormat="1" ht="19.899999999999999" customHeight="1">
      <c r="B98" s="108"/>
      <c r="D98" s="110" t="s">
        <v>104</v>
      </c>
      <c r="E98" s="111"/>
      <c r="F98" s="111"/>
      <c r="G98" s="111"/>
      <c r="H98" s="111"/>
      <c r="I98" s="111"/>
      <c r="J98" s="112">
        <f>J131</f>
        <v>0</v>
      </c>
      <c r="L98" s="108"/>
    </row>
    <row r="99" spans="2:12" s="109" customFormat="1" ht="19.899999999999999" customHeight="1">
      <c r="B99" s="108"/>
      <c r="D99" s="110" t="s">
        <v>105</v>
      </c>
      <c r="E99" s="111"/>
      <c r="F99" s="111"/>
      <c r="G99" s="111"/>
      <c r="H99" s="111"/>
      <c r="I99" s="111"/>
      <c r="J99" s="112">
        <f>J134</f>
        <v>0</v>
      </c>
      <c r="L99" s="108"/>
    </row>
    <row r="100" spans="2:12" s="109" customFormat="1" ht="19.899999999999999" customHeight="1">
      <c r="B100" s="108"/>
      <c r="D100" s="110" t="s">
        <v>106</v>
      </c>
      <c r="E100" s="111"/>
      <c r="F100" s="111"/>
      <c r="G100" s="111"/>
      <c r="H100" s="111"/>
      <c r="I100" s="111"/>
      <c r="J100" s="112">
        <f>J138</f>
        <v>0</v>
      </c>
      <c r="L100" s="108"/>
    </row>
    <row r="101" spans="2:12" s="109" customFormat="1" ht="19.899999999999999" customHeight="1">
      <c r="B101" s="108"/>
      <c r="D101" s="110" t="s">
        <v>107</v>
      </c>
      <c r="E101" s="111"/>
      <c r="F101" s="111"/>
      <c r="G101" s="111"/>
      <c r="H101" s="111"/>
      <c r="I101" s="111"/>
      <c r="J101" s="112">
        <f>J152</f>
        <v>0</v>
      </c>
      <c r="L101" s="108"/>
    </row>
    <row r="102" spans="2:12" s="109" customFormat="1" ht="19.899999999999999" customHeight="1">
      <c r="B102" s="108"/>
      <c r="D102" s="110" t="s">
        <v>108</v>
      </c>
      <c r="E102" s="111"/>
      <c r="F102" s="111"/>
      <c r="G102" s="111"/>
      <c r="H102" s="111"/>
      <c r="I102" s="111"/>
      <c r="J102" s="112">
        <f>J159</f>
        <v>0</v>
      </c>
      <c r="L102" s="108"/>
    </row>
    <row r="103" spans="2:12" s="109" customFormat="1" ht="19.899999999999999" customHeight="1">
      <c r="B103" s="108"/>
      <c r="D103" s="110" t="s">
        <v>109</v>
      </c>
      <c r="E103" s="111"/>
      <c r="F103" s="111"/>
      <c r="G103" s="111"/>
      <c r="H103" s="111"/>
      <c r="I103" s="111"/>
      <c r="J103" s="112">
        <f>J210</f>
        <v>0</v>
      </c>
      <c r="L103" s="108"/>
    </row>
    <row r="104" spans="2:12" s="109" customFormat="1" ht="19.899999999999999" customHeight="1">
      <c r="B104" s="108"/>
      <c r="D104" s="110" t="s">
        <v>110</v>
      </c>
      <c r="E104" s="111"/>
      <c r="F104" s="111"/>
      <c r="G104" s="111"/>
      <c r="H104" s="111"/>
      <c r="I104" s="111"/>
      <c r="J104" s="112">
        <f>J218</f>
        <v>0</v>
      </c>
      <c r="L104" s="108"/>
    </row>
    <row r="105" spans="2:12" s="104" customFormat="1" ht="24.95" customHeight="1">
      <c r="B105" s="103"/>
      <c r="D105" s="105" t="s">
        <v>111</v>
      </c>
      <c r="E105" s="106"/>
      <c r="F105" s="106"/>
      <c r="G105" s="106"/>
      <c r="H105" s="106"/>
      <c r="I105" s="106"/>
      <c r="J105" s="107">
        <f>J231</f>
        <v>0</v>
      </c>
      <c r="L105" s="103"/>
    </row>
    <row r="106" spans="2:12" s="104" customFormat="1" ht="24.95" customHeight="1">
      <c r="B106" s="103"/>
      <c r="D106" s="105" t="s">
        <v>112</v>
      </c>
      <c r="E106" s="106"/>
      <c r="F106" s="106"/>
      <c r="G106" s="106"/>
      <c r="H106" s="106"/>
      <c r="I106" s="106"/>
      <c r="J106" s="107">
        <f>J236</f>
        <v>0</v>
      </c>
      <c r="L106" s="103"/>
    </row>
    <row r="107" spans="2:12" s="109" customFormat="1" ht="19.899999999999999" customHeight="1">
      <c r="B107" s="108"/>
      <c r="D107" s="110" t="s">
        <v>113</v>
      </c>
      <c r="E107" s="111"/>
      <c r="F107" s="111"/>
      <c r="G107" s="111"/>
      <c r="H107" s="111"/>
      <c r="I107" s="111"/>
      <c r="J107" s="112">
        <f>J237</f>
        <v>0</v>
      </c>
      <c r="L107" s="108"/>
    </row>
    <row r="108" spans="2:12" s="109" customFormat="1" ht="19.899999999999999" customHeight="1">
      <c r="B108" s="108"/>
      <c r="D108" s="110" t="s">
        <v>114</v>
      </c>
      <c r="E108" s="111"/>
      <c r="F108" s="111"/>
      <c r="G108" s="111"/>
      <c r="H108" s="111"/>
      <c r="I108" s="111"/>
      <c r="J108" s="112">
        <f>J239</f>
        <v>0</v>
      </c>
      <c r="L108" s="108"/>
    </row>
    <row r="109" spans="2:12" s="109" customFormat="1" ht="19.899999999999999" customHeight="1">
      <c r="B109" s="108"/>
      <c r="D109" s="110" t="s">
        <v>115</v>
      </c>
      <c r="E109" s="111"/>
      <c r="F109" s="111"/>
      <c r="G109" s="111"/>
      <c r="H109" s="111"/>
      <c r="I109" s="111"/>
      <c r="J109" s="112">
        <f>J241</f>
        <v>0</v>
      </c>
      <c r="L109" s="108"/>
    </row>
    <row r="110" spans="2:12" s="25" customFormat="1" ht="21.75" customHeight="1">
      <c r="B110" s="24"/>
      <c r="L110" s="24"/>
    </row>
    <row r="111" spans="2:12" s="25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24"/>
    </row>
    <row r="115" spans="2:20" s="25" customFormat="1" ht="6.95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4"/>
    </row>
    <row r="116" spans="2:20" s="25" customFormat="1" ht="24.95" customHeight="1">
      <c r="B116" s="24"/>
      <c r="C116" s="13" t="s">
        <v>116</v>
      </c>
      <c r="L116" s="24"/>
    </row>
    <row r="117" spans="2:20" s="25" customFormat="1" ht="6.95" customHeight="1">
      <c r="B117" s="24"/>
      <c r="L117" s="24"/>
    </row>
    <row r="118" spans="2:20" s="25" customFormat="1" ht="12" customHeight="1">
      <c r="B118" s="24"/>
      <c r="C118" s="19" t="s">
        <v>23</v>
      </c>
      <c r="L118" s="24"/>
    </row>
    <row r="119" spans="2:20" s="25" customFormat="1" ht="26.25" customHeight="1">
      <c r="B119" s="24"/>
      <c r="E119" s="234" t="str">
        <f>E7</f>
        <v>Úpravy ubytovacích buněk pro osoby se SP kolej 17.listopadu</v>
      </c>
      <c r="F119" s="235"/>
      <c r="G119" s="235"/>
      <c r="H119" s="235"/>
      <c r="L119" s="24"/>
    </row>
    <row r="120" spans="2:20" s="25" customFormat="1" ht="12" customHeight="1">
      <c r="B120" s="24"/>
      <c r="C120" s="19" t="s">
        <v>96</v>
      </c>
      <c r="L120" s="24"/>
    </row>
    <row r="121" spans="2:20" s="25" customFormat="1" ht="16.5" customHeight="1">
      <c r="B121" s="24"/>
      <c r="E121" s="218" t="str">
        <f>E9</f>
        <v>01 - PSV-01</v>
      </c>
      <c r="F121" s="233"/>
      <c r="G121" s="233"/>
      <c r="H121" s="233"/>
      <c r="L121" s="24"/>
    </row>
    <row r="122" spans="2:20" s="25" customFormat="1" ht="6.95" customHeight="1">
      <c r="B122" s="24"/>
      <c r="L122" s="24"/>
    </row>
    <row r="123" spans="2:20" s="25" customFormat="1" ht="12" customHeight="1">
      <c r="B123" s="24"/>
      <c r="C123" s="19" t="s">
        <v>27</v>
      </c>
      <c r="F123" s="17" t="str">
        <f>F12</f>
        <v>Kolej 17.listopadu</v>
      </c>
      <c r="I123" s="19" t="s">
        <v>29</v>
      </c>
      <c r="J123" s="48" t="str">
        <f>IF(J12="","",J12)</f>
        <v>20. 4. 2025</v>
      </c>
      <c r="L123" s="24"/>
    </row>
    <row r="124" spans="2:20" s="25" customFormat="1" ht="6.95" customHeight="1">
      <c r="B124" s="24"/>
      <c r="L124" s="24"/>
    </row>
    <row r="125" spans="2:20" s="25" customFormat="1" ht="15.2" customHeight="1">
      <c r="B125" s="24"/>
      <c r="C125" s="19" t="s">
        <v>31</v>
      </c>
      <c r="F125" s="17" t="str">
        <f>E15</f>
        <v>UK KaM</v>
      </c>
      <c r="I125" s="19" t="s">
        <v>37</v>
      </c>
      <c r="J125" s="22" t="str">
        <f>E21</f>
        <v>Ing Arch Pavlovský</v>
      </c>
      <c r="L125" s="24"/>
    </row>
    <row r="126" spans="2:20" s="25" customFormat="1" ht="15.2" customHeight="1">
      <c r="B126" s="24"/>
      <c r="C126" s="19" t="s">
        <v>35</v>
      </c>
      <c r="F126" s="17" t="str">
        <f>IF(E18="","",E18)</f>
        <v>Vyplň údaj</v>
      </c>
      <c r="I126" s="19" t="s">
        <v>40</v>
      </c>
      <c r="J126" s="22" t="str">
        <f>E24</f>
        <v>Jan Petr</v>
      </c>
      <c r="L126" s="24"/>
    </row>
    <row r="127" spans="2:20" s="25" customFormat="1" ht="10.35" customHeight="1">
      <c r="B127" s="24"/>
      <c r="L127" s="24"/>
    </row>
    <row r="128" spans="2:20" s="117" customFormat="1" ht="29.25" customHeight="1">
      <c r="B128" s="113"/>
      <c r="C128" s="114" t="s">
        <v>117</v>
      </c>
      <c r="D128" s="115" t="s">
        <v>66</v>
      </c>
      <c r="E128" s="115" t="s">
        <v>62</v>
      </c>
      <c r="F128" s="115" t="s">
        <v>63</v>
      </c>
      <c r="G128" s="115" t="s">
        <v>118</v>
      </c>
      <c r="H128" s="115" t="s">
        <v>119</v>
      </c>
      <c r="I128" s="115" t="s">
        <v>120</v>
      </c>
      <c r="J128" s="115" t="s">
        <v>100</v>
      </c>
      <c r="K128" s="116" t="s">
        <v>121</v>
      </c>
      <c r="L128" s="113"/>
      <c r="M128" s="55" t="s">
        <v>8</v>
      </c>
      <c r="N128" s="56" t="s">
        <v>2</v>
      </c>
      <c r="O128" s="56" t="s">
        <v>122</v>
      </c>
      <c r="P128" s="56" t="s">
        <v>123</v>
      </c>
      <c r="Q128" s="56" t="s">
        <v>124</v>
      </c>
      <c r="R128" s="56" t="s">
        <v>125</v>
      </c>
      <c r="S128" s="56" t="s">
        <v>126</v>
      </c>
      <c r="T128" s="57" t="s">
        <v>127</v>
      </c>
    </row>
    <row r="129" spans="2:65" s="25" customFormat="1" ht="22.9" customHeight="1">
      <c r="B129" s="24"/>
      <c r="C129" s="61" t="s">
        <v>128</v>
      </c>
      <c r="J129" s="118">
        <f>BK129</f>
        <v>0</v>
      </c>
      <c r="L129" s="24"/>
      <c r="M129" s="58"/>
      <c r="N129" s="49"/>
      <c r="O129" s="49"/>
      <c r="P129" s="119">
        <f>P130+P231+P236</f>
        <v>0</v>
      </c>
      <c r="Q129" s="49"/>
      <c r="R129" s="119">
        <f>R130+R231+R236</f>
        <v>1.0560959999999999</v>
      </c>
      <c r="S129" s="49"/>
      <c r="T129" s="120">
        <f>T130+T231+T236</f>
        <v>0</v>
      </c>
      <c r="AT129" s="9" t="s">
        <v>80</v>
      </c>
      <c r="AU129" s="9" t="s">
        <v>102</v>
      </c>
      <c r="BK129" s="121">
        <f>BK130+BK231+BK236</f>
        <v>0</v>
      </c>
    </row>
    <row r="130" spans="2:65" s="123" customFormat="1" ht="25.9" customHeight="1">
      <c r="B130" s="122"/>
      <c r="D130" s="124" t="s">
        <v>80</v>
      </c>
      <c r="E130" s="125" t="s">
        <v>129</v>
      </c>
      <c r="F130" s="125" t="s">
        <v>130</v>
      </c>
      <c r="I130" s="126"/>
      <c r="J130" s="127">
        <f>BK130</f>
        <v>0</v>
      </c>
      <c r="L130" s="122"/>
      <c r="M130" s="128"/>
      <c r="P130" s="129">
        <f>P131+P134+P138+P152+P159+P210+P218</f>
        <v>0</v>
      </c>
      <c r="R130" s="129">
        <f>R131+R134+R138+R152+R159+R210+R218</f>
        <v>1.0560959999999999</v>
      </c>
      <c r="T130" s="130">
        <f>T131+T134+T138+T152+T159+T210+T218</f>
        <v>0</v>
      </c>
      <c r="AR130" s="124" t="s">
        <v>91</v>
      </c>
      <c r="AT130" s="131" t="s">
        <v>80</v>
      </c>
      <c r="AU130" s="131" t="s">
        <v>81</v>
      </c>
      <c r="AY130" s="124" t="s">
        <v>131</v>
      </c>
      <c r="BK130" s="132">
        <f>BK131+BK134+BK138+BK152+BK159+BK210+BK218</f>
        <v>0</v>
      </c>
    </row>
    <row r="131" spans="2:65" s="123" customFormat="1" ht="22.9" customHeight="1">
      <c r="B131" s="122"/>
      <c r="D131" s="124" t="s">
        <v>80</v>
      </c>
      <c r="E131" s="133" t="s">
        <v>132</v>
      </c>
      <c r="F131" s="133" t="s">
        <v>133</v>
      </c>
      <c r="I131" s="126"/>
      <c r="J131" s="134">
        <f>BK131</f>
        <v>0</v>
      </c>
      <c r="L131" s="122"/>
      <c r="M131" s="128"/>
      <c r="P131" s="129">
        <f>SUM(P132:P133)</f>
        <v>0</v>
      </c>
      <c r="R131" s="129">
        <f>SUM(R132:R133)</f>
        <v>8.7600000000000004E-3</v>
      </c>
      <c r="T131" s="130">
        <f>SUM(T132:T133)</f>
        <v>0</v>
      </c>
      <c r="AR131" s="124" t="s">
        <v>91</v>
      </c>
      <c r="AT131" s="131" t="s">
        <v>80</v>
      </c>
      <c r="AU131" s="131" t="s">
        <v>89</v>
      </c>
      <c r="AY131" s="124" t="s">
        <v>131</v>
      </c>
      <c r="BK131" s="132">
        <f>SUM(BK132:BK133)</f>
        <v>0</v>
      </c>
    </row>
    <row r="132" spans="2:65" s="25" customFormat="1" ht="24.2" customHeight="1">
      <c r="B132" s="135"/>
      <c r="C132" s="136" t="s">
        <v>89</v>
      </c>
      <c r="D132" s="136" t="s">
        <v>134</v>
      </c>
      <c r="E132" s="137" t="s">
        <v>135</v>
      </c>
      <c r="F132" s="138" t="s">
        <v>136</v>
      </c>
      <c r="G132" s="139" t="s">
        <v>137</v>
      </c>
      <c r="H132" s="140">
        <v>2</v>
      </c>
      <c r="I132" s="141"/>
      <c r="J132" s="142">
        <f>ROUND(I132*H132,2)</f>
        <v>0</v>
      </c>
      <c r="K132" s="138" t="s">
        <v>138</v>
      </c>
      <c r="L132" s="24"/>
      <c r="M132" s="143" t="s">
        <v>8</v>
      </c>
      <c r="N132" s="144" t="s">
        <v>46</v>
      </c>
      <c r="P132" s="145">
        <f>O132*H132</f>
        <v>0</v>
      </c>
      <c r="Q132" s="145">
        <v>4.3800000000000002E-3</v>
      </c>
      <c r="R132" s="145">
        <f>Q132*H132</f>
        <v>8.7600000000000004E-3</v>
      </c>
      <c r="S132" s="145">
        <v>0</v>
      </c>
      <c r="T132" s="146">
        <f>S132*H132</f>
        <v>0</v>
      </c>
      <c r="AR132" s="147" t="s">
        <v>139</v>
      </c>
      <c r="AT132" s="147" t="s">
        <v>134</v>
      </c>
      <c r="AU132" s="147" t="s">
        <v>91</v>
      </c>
      <c r="AY132" s="9" t="s">
        <v>131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9" t="s">
        <v>89</v>
      </c>
      <c r="BK132" s="148">
        <f>ROUND(I132*H132,2)</f>
        <v>0</v>
      </c>
      <c r="BL132" s="9" t="s">
        <v>139</v>
      </c>
      <c r="BM132" s="147" t="s">
        <v>140</v>
      </c>
    </row>
    <row r="133" spans="2:65" s="25" customFormat="1" ht="24.2" customHeight="1">
      <c r="B133" s="135"/>
      <c r="C133" s="136" t="s">
        <v>91</v>
      </c>
      <c r="D133" s="136" t="s">
        <v>134</v>
      </c>
      <c r="E133" s="137" t="s">
        <v>141</v>
      </c>
      <c r="F133" s="138" t="s">
        <v>142</v>
      </c>
      <c r="G133" s="139" t="s">
        <v>143</v>
      </c>
      <c r="H133" s="140">
        <v>8.9999999999999993E-3</v>
      </c>
      <c r="I133" s="141"/>
      <c r="J133" s="142">
        <f>ROUND(I133*H133,2)</f>
        <v>0</v>
      </c>
      <c r="K133" s="138" t="s">
        <v>138</v>
      </c>
      <c r="L133" s="24"/>
      <c r="M133" s="143" t="s">
        <v>8</v>
      </c>
      <c r="N133" s="144" t="s">
        <v>46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139</v>
      </c>
      <c r="AT133" s="147" t="s">
        <v>134</v>
      </c>
      <c r="AU133" s="147" t="s">
        <v>91</v>
      </c>
      <c r="AY133" s="9" t="s">
        <v>131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9" t="s">
        <v>89</v>
      </c>
      <c r="BK133" s="148">
        <f>ROUND(I133*H133,2)</f>
        <v>0</v>
      </c>
      <c r="BL133" s="9" t="s">
        <v>139</v>
      </c>
      <c r="BM133" s="147" t="s">
        <v>144</v>
      </c>
    </row>
    <row r="134" spans="2:65" s="123" customFormat="1" ht="22.9" customHeight="1">
      <c r="B134" s="122"/>
      <c r="D134" s="124" t="s">
        <v>80</v>
      </c>
      <c r="E134" s="133" t="s">
        <v>145</v>
      </c>
      <c r="F134" s="133" t="s">
        <v>146</v>
      </c>
      <c r="I134" s="126"/>
      <c r="J134" s="134">
        <f>BK134</f>
        <v>0</v>
      </c>
      <c r="L134" s="122"/>
      <c r="M134" s="128"/>
      <c r="P134" s="129">
        <f>SUM(P135:P137)</f>
        <v>0</v>
      </c>
      <c r="R134" s="129">
        <f>SUM(R135:R137)</f>
        <v>5.8E-4</v>
      </c>
      <c r="T134" s="130">
        <f>SUM(T135:T137)</f>
        <v>0</v>
      </c>
      <c r="AR134" s="124" t="s">
        <v>91</v>
      </c>
      <c r="AT134" s="131" t="s">
        <v>80</v>
      </c>
      <c r="AU134" s="131" t="s">
        <v>89</v>
      </c>
      <c r="AY134" s="124" t="s">
        <v>131</v>
      </c>
      <c r="BK134" s="132">
        <f>SUM(BK135:BK137)</f>
        <v>0</v>
      </c>
    </row>
    <row r="135" spans="2:65" s="25" customFormat="1" ht="16.5" customHeight="1">
      <c r="B135" s="135"/>
      <c r="C135" s="136" t="s">
        <v>147</v>
      </c>
      <c r="D135" s="136" t="s">
        <v>134</v>
      </c>
      <c r="E135" s="137" t="s">
        <v>148</v>
      </c>
      <c r="F135" s="138" t="s">
        <v>149</v>
      </c>
      <c r="G135" s="139" t="s">
        <v>137</v>
      </c>
      <c r="H135" s="140">
        <v>2</v>
      </c>
      <c r="I135" s="141"/>
      <c r="J135" s="142">
        <f>ROUND(I135*H135,2)</f>
        <v>0</v>
      </c>
      <c r="K135" s="138" t="s">
        <v>138</v>
      </c>
      <c r="L135" s="24"/>
      <c r="M135" s="143" t="s">
        <v>8</v>
      </c>
      <c r="N135" s="144" t="s">
        <v>46</v>
      </c>
      <c r="P135" s="145">
        <f>O135*H135</f>
        <v>0</v>
      </c>
      <c r="Q135" s="145">
        <v>2.9E-4</v>
      </c>
      <c r="R135" s="145">
        <f>Q135*H135</f>
        <v>5.8E-4</v>
      </c>
      <c r="S135" s="145">
        <v>0</v>
      </c>
      <c r="T135" s="146">
        <f>S135*H135</f>
        <v>0</v>
      </c>
      <c r="AR135" s="147" t="s">
        <v>139</v>
      </c>
      <c r="AT135" s="147" t="s">
        <v>134</v>
      </c>
      <c r="AU135" s="147" t="s">
        <v>91</v>
      </c>
      <c r="AY135" s="9" t="s">
        <v>131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9" t="s">
        <v>89</v>
      </c>
      <c r="BK135" s="148">
        <f>ROUND(I135*H135,2)</f>
        <v>0</v>
      </c>
      <c r="BL135" s="9" t="s">
        <v>139</v>
      </c>
      <c r="BM135" s="147" t="s">
        <v>150</v>
      </c>
    </row>
    <row r="136" spans="2:65" s="150" customFormat="1">
      <c r="B136" s="149"/>
      <c r="D136" s="151" t="s">
        <v>151</v>
      </c>
      <c r="E136" s="152" t="s">
        <v>8</v>
      </c>
      <c r="F136" s="153" t="s">
        <v>152</v>
      </c>
      <c r="H136" s="154">
        <v>2</v>
      </c>
      <c r="I136" s="155"/>
      <c r="L136" s="149"/>
      <c r="M136" s="156"/>
      <c r="T136" s="157"/>
      <c r="AT136" s="152" t="s">
        <v>151</v>
      </c>
      <c r="AU136" s="152" t="s">
        <v>91</v>
      </c>
      <c r="AV136" s="150" t="s">
        <v>91</v>
      </c>
      <c r="AW136" s="150" t="s">
        <v>39</v>
      </c>
      <c r="AX136" s="150" t="s">
        <v>81</v>
      </c>
      <c r="AY136" s="152" t="s">
        <v>131</v>
      </c>
    </row>
    <row r="137" spans="2:65" s="159" customFormat="1">
      <c r="B137" s="158"/>
      <c r="D137" s="151" t="s">
        <v>151</v>
      </c>
      <c r="E137" s="160" t="s">
        <v>8</v>
      </c>
      <c r="F137" s="161" t="s">
        <v>153</v>
      </c>
      <c r="H137" s="162">
        <v>2</v>
      </c>
      <c r="I137" s="163"/>
      <c r="L137" s="158"/>
      <c r="M137" s="164"/>
      <c r="T137" s="165"/>
      <c r="AT137" s="160" t="s">
        <v>151</v>
      </c>
      <c r="AU137" s="160" t="s">
        <v>91</v>
      </c>
      <c r="AV137" s="159" t="s">
        <v>154</v>
      </c>
      <c r="AW137" s="159" t="s">
        <v>39</v>
      </c>
      <c r="AX137" s="159" t="s">
        <v>89</v>
      </c>
      <c r="AY137" s="160" t="s">
        <v>131</v>
      </c>
    </row>
    <row r="138" spans="2:65" s="123" customFormat="1" ht="22.9" customHeight="1">
      <c r="B138" s="122"/>
      <c r="D138" s="124" t="s">
        <v>80</v>
      </c>
      <c r="E138" s="133" t="s">
        <v>155</v>
      </c>
      <c r="F138" s="133" t="s">
        <v>156</v>
      </c>
      <c r="I138" s="126"/>
      <c r="J138" s="134">
        <f>BK138</f>
        <v>0</v>
      </c>
      <c r="L138" s="122"/>
      <c r="M138" s="128"/>
      <c r="P138" s="129">
        <f>SUM(P139:P151)</f>
        <v>0</v>
      </c>
      <c r="R138" s="129">
        <f>SUM(R139:R151)</f>
        <v>0.1071</v>
      </c>
      <c r="T138" s="130">
        <f>SUM(T139:T151)</f>
        <v>0</v>
      </c>
      <c r="AR138" s="124" t="s">
        <v>91</v>
      </c>
      <c r="AT138" s="131" t="s">
        <v>80</v>
      </c>
      <c r="AU138" s="131" t="s">
        <v>89</v>
      </c>
      <c r="AY138" s="124" t="s">
        <v>131</v>
      </c>
      <c r="BK138" s="132">
        <f>SUM(BK139:BK151)</f>
        <v>0</v>
      </c>
    </row>
    <row r="139" spans="2:65" s="25" customFormat="1" ht="24.2" customHeight="1">
      <c r="B139" s="135"/>
      <c r="C139" s="136" t="s">
        <v>154</v>
      </c>
      <c r="D139" s="136" t="s">
        <v>134</v>
      </c>
      <c r="E139" s="137" t="s">
        <v>157</v>
      </c>
      <c r="F139" s="138" t="s">
        <v>158</v>
      </c>
      <c r="G139" s="139" t="s">
        <v>159</v>
      </c>
      <c r="H139" s="140">
        <v>2</v>
      </c>
      <c r="I139" s="141"/>
      <c r="J139" s="142">
        <f t="shared" ref="J139:J151" si="0">ROUND(I139*H139,2)</f>
        <v>0</v>
      </c>
      <c r="K139" s="138" t="s">
        <v>138</v>
      </c>
      <c r="L139" s="24"/>
      <c r="M139" s="143" t="s">
        <v>8</v>
      </c>
      <c r="N139" s="144" t="s">
        <v>46</v>
      </c>
      <c r="P139" s="145">
        <f t="shared" ref="P139:P151" si="1">O139*H139</f>
        <v>0</v>
      </c>
      <c r="Q139" s="145">
        <v>2.5489999999999999E-2</v>
      </c>
      <c r="R139" s="145">
        <f t="shared" ref="R139:R151" si="2">Q139*H139</f>
        <v>5.0979999999999998E-2</v>
      </c>
      <c r="S139" s="145">
        <v>0</v>
      </c>
      <c r="T139" s="146">
        <f t="shared" ref="T139:T151" si="3">S139*H139</f>
        <v>0</v>
      </c>
      <c r="AR139" s="147" t="s">
        <v>139</v>
      </c>
      <c r="AT139" s="147" t="s">
        <v>134</v>
      </c>
      <c r="AU139" s="147" t="s">
        <v>91</v>
      </c>
      <c r="AY139" s="9" t="s">
        <v>131</v>
      </c>
      <c r="BE139" s="148">
        <f t="shared" ref="BE139:BE151" si="4">IF(N139="základní",J139,0)</f>
        <v>0</v>
      </c>
      <c r="BF139" s="148">
        <f t="shared" ref="BF139:BF151" si="5">IF(N139="snížená",J139,0)</f>
        <v>0</v>
      </c>
      <c r="BG139" s="148">
        <f t="shared" ref="BG139:BG151" si="6">IF(N139="zákl. přenesená",J139,0)</f>
        <v>0</v>
      </c>
      <c r="BH139" s="148">
        <f t="shared" ref="BH139:BH151" si="7">IF(N139="sníž. přenesená",J139,0)</f>
        <v>0</v>
      </c>
      <c r="BI139" s="148">
        <f t="shared" ref="BI139:BI151" si="8">IF(N139="nulová",J139,0)</f>
        <v>0</v>
      </c>
      <c r="BJ139" s="9" t="s">
        <v>89</v>
      </c>
      <c r="BK139" s="148">
        <f t="shared" ref="BK139:BK151" si="9">ROUND(I139*H139,2)</f>
        <v>0</v>
      </c>
      <c r="BL139" s="9" t="s">
        <v>139</v>
      </c>
      <c r="BM139" s="147" t="s">
        <v>160</v>
      </c>
    </row>
    <row r="140" spans="2:65" s="25" customFormat="1" ht="24.2" customHeight="1">
      <c r="B140" s="135"/>
      <c r="C140" s="136" t="s">
        <v>161</v>
      </c>
      <c r="D140" s="136" t="s">
        <v>134</v>
      </c>
      <c r="E140" s="137" t="s">
        <v>162</v>
      </c>
      <c r="F140" s="138" t="s">
        <v>163</v>
      </c>
      <c r="G140" s="139" t="s">
        <v>159</v>
      </c>
      <c r="H140" s="140">
        <v>2</v>
      </c>
      <c r="I140" s="141"/>
      <c r="J140" s="142">
        <f t="shared" si="0"/>
        <v>0</v>
      </c>
      <c r="K140" s="138" t="s">
        <v>138</v>
      </c>
      <c r="L140" s="24"/>
      <c r="M140" s="143" t="s">
        <v>8</v>
      </c>
      <c r="N140" s="144" t="s">
        <v>46</v>
      </c>
      <c r="P140" s="145">
        <f t="shared" si="1"/>
        <v>0</v>
      </c>
      <c r="Q140" s="145">
        <v>2.273E-2</v>
      </c>
      <c r="R140" s="145">
        <f t="shared" si="2"/>
        <v>4.546E-2</v>
      </c>
      <c r="S140" s="145">
        <v>0</v>
      </c>
      <c r="T140" s="146">
        <f t="shared" si="3"/>
        <v>0</v>
      </c>
      <c r="AR140" s="147" t="s">
        <v>139</v>
      </c>
      <c r="AT140" s="147" t="s">
        <v>134</v>
      </c>
      <c r="AU140" s="147" t="s">
        <v>91</v>
      </c>
      <c r="AY140" s="9" t="s">
        <v>131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9" t="s">
        <v>89</v>
      </c>
      <c r="BK140" s="148">
        <f t="shared" si="9"/>
        <v>0</v>
      </c>
      <c r="BL140" s="9" t="s">
        <v>139</v>
      </c>
      <c r="BM140" s="147" t="s">
        <v>164</v>
      </c>
    </row>
    <row r="141" spans="2:65" s="25" customFormat="1" ht="16.5" customHeight="1">
      <c r="B141" s="135"/>
      <c r="C141" s="136" t="s">
        <v>165</v>
      </c>
      <c r="D141" s="136" t="s">
        <v>134</v>
      </c>
      <c r="E141" s="137" t="s">
        <v>166</v>
      </c>
      <c r="F141" s="138" t="s">
        <v>167</v>
      </c>
      <c r="G141" s="139" t="s">
        <v>159</v>
      </c>
      <c r="H141" s="140">
        <v>2</v>
      </c>
      <c r="I141" s="141"/>
      <c r="J141" s="142">
        <f t="shared" si="0"/>
        <v>0</v>
      </c>
      <c r="K141" s="138" t="s">
        <v>138</v>
      </c>
      <c r="L141" s="24"/>
      <c r="M141" s="143" t="s">
        <v>8</v>
      </c>
      <c r="N141" s="144" t="s">
        <v>46</v>
      </c>
      <c r="P141" s="145">
        <f t="shared" si="1"/>
        <v>0</v>
      </c>
      <c r="Q141" s="145">
        <v>1.8400000000000003E-3</v>
      </c>
      <c r="R141" s="145">
        <f t="shared" si="2"/>
        <v>3.6800000000000005E-3</v>
      </c>
      <c r="S141" s="145">
        <v>0</v>
      </c>
      <c r="T141" s="146">
        <f t="shared" si="3"/>
        <v>0</v>
      </c>
      <c r="AR141" s="147" t="s">
        <v>139</v>
      </c>
      <c r="AT141" s="147" t="s">
        <v>134</v>
      </c>
      <c r="AU141" s="147" t="s">
        <v>91</v>
      </c>
      <c r="AY141" s="9" t="s">
        <v>131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9" t="s">
        <v>89</v>
      </c>
      <c r="BK141" s="148">
        <f t="shared" si="9"/>
        <v>0</v>
      </c>
      <c r="BL141" s="9" t="s">
        <v>139</v>
      </c>
      <c r="BM141" s="147" t="s">
        <v>168</v>
      </c>
    </row>
    <row r="142" spans="2:65" s="25" customFormat="1" ht="24.2" customHeight="1">
      <c r="B142" s="135"/>
      <c r="C142" s="136" t="s">
        <v>169</v>
      </c>
      <c r="D142" s="136" t="s">
        <v>134</v>
      </c>
      <c r="E142" s="137" t="s">
        <v>170</v>
      </c>
      <c r="F142" s="138" t="s">
        <v>171</v>
      </c>
      <c r="G142" s="139" t="s">
        <v>159</v>
      </c>
      <c r="H142" s="140">
        <v>2</v>
      </c>
      <c r="I142" s="141"/>
      <c r="J142" s="142">
        <f t="shared" si="0"/>
        <v>0</v>
      </c>
      <c r="K142" s="138" t="s">
        <v>138</v>
      </c>
      <c r="L142" s="24"/>
      <c r="M142" s="143" t="s">
        <v>8</v>
      </c>
      <c r="N142" s="144" t="s">
        <v>46</v>
      </c>
      <c r="P142" s="145">
        <f t="shared" si="1"/>
        <v>0</v>
      </c>
      <c r="Q142" s="145">
        <v>2.9399999999999999E-3</v>
      </c>
      <c r="R142" s="145">
        <f t="shared" si="2"/>
        <v>5.8799999999999998E-3</v>
      </c>
      <c r="S142" s="145">
        <v>0</v>
      </c>
      <c r="T142" s="146">
        <f t="shared" si="3"/>
        <v>0</v>
      </c>
      <c r="AR142" s="147" t="s">
        <v>139</v>
      </c>
      <c r="AT142" s="147" t="s">
        <v>134</v>
      </c>
      <c r="AU142" s="147" t="s">
        <v>91</v>
      </c>
      <c r="AY142" s="9" t="s">
        <v>131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9" t="s">
        <v>89</v>
      </c>
      <c r="BK142" s="148">
        <f t="shared" si="9"/>
        <v>0</v>
      </c>
      <c r="BL142" s="9" t="s">
        <v>139</v>
      </c>
      <c r="BM142" s="147" t="s">
        <v>172</v>
      </c>
    </row>
    <row r="143" spans="2:65" s="25" customFormat="1" ht="21.75" customHeight="1">
      <c r="B143" s="135"/>
      <c r="C143" s="136" t="s">
        <v>173</v>
      </c>
      <c r="D143" s="136" t="s">
        <v>134</v>
      </c>
      <c r="E143" s="137" t="s">
        <v>174</v>
      </c>
      <c r="F143" s="138" t="s">
        <v>175</v>
      </c>
      <c r="G143" s="139" t="s">
        <v>137</v>
      </c>
      <c r="H143" s="140">
        <v>2</v>
      </c>
      <c r="I143" s="141"/>
      <c r="J143" s="142">
        <f t="shared" si="0"/>
        <v>0</v>
      </c>
      <c r="K143" s="138" t="s">
        <v>138</v>
      </c>
      <c r="L143" s="24"/>
      <c r="M143" s="143" t="s">
        <v>8</v>
      </c>
      <c r="N143" s="144" t="s">
        <v>46</v>
      </c>
      <c r="P143" s="145">
        <f t="shared" si="1"/>
        <v>0</v>
      </c>
      <c r="Q143" s="145">
        <v>5.5000000000000003E-4</v>
      </c>
      <c r="R143" s="145">
        <f t="shared" si="2"/>
        <v>1.1000000000000001E-3</v>
      </c>
      <c r="S143" s="145">
        <v>0</v>
      </c>
      <c r="T143" s="146">
        <f t="shared" si="3"/>
        <v>0</v>
      </c>
      <c r="AR143" s="147" t="s">
        <v>139</v>
      </c>
      <c r="AT143" s="147" t="s">
        <v>134</v>
      </c>
      <c r="AU143" s="147" t="s">
        <v>91</v>
      </c>
      <c r="AY143" s="9" t="s">
        <v>131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9" t="s">
        <v>89</v>
      </c>
      <c r="BK143" s="148">
        <f t="shared" si="9"/>
        <v>0</v>
      </c>
      <c r="BL143" s="9" t="s">
        <v>139</v>
      </c>
      <c r="BM143" s="147" t="s">
        <v>176</v>
      </c>
    </row>
    <row r="144" spans="2:65" s="25" customFormat="1" ht="24.2" customHeight="1">
      <c r="B144" s="135"/>
      <c r="C144" s="136" t="s">
        <v>177</v>
      </c>
      <c r="D144" s="136" t="s">
        <v>134</v>
      </c>
      <c r="E144" s="137" t="s">
        <v>178</v>
      </c>
      <c r="F144" s="138" t="s">
        <v>179</v>
      </c>
      <c r="G144" s="139" t="s">
        <v>137</v>
      </c>
      <c r="H144" s="140">
        <v>1</v>
      </c>
      <c r="I144" s="141"/>
      <c r="J144" s="142">
        <f t="shared" si="0"/>
        <v>0</v>
      </c>
      <c r="K144" s="138" t="s">
        <v>8</v>
      </c>
      <c r="L144" s="24"/>
      <c r="M144" s="143" t="s">
        <v>8</v>
      </c>
      <c r="N144" s="144" t="s">
        <v>46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139</v>
      </c>
      <c r="AT144" s="147" t="s">
        <v>134</v>
      </c>
      <c r="AU144" s="147" t="s">
        <v>91</v>
      </c>
      <c r="AY144" s="9" t="s">
        <v>131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9" t="s">
        <v>89</v>
      </c>
      <c r="BK144" s="148">
        <f t="shared" si="9"/>
        <v>0</v>
      </c>
      <c r="BL144" s="9" t="s">
        <v>139</v>
      </c>
      <c r="BM144" s="147" t="s">
        <v>180</v>
      </c>
    </row>
    <row r="145" spans="2:65" s="25" customFormat="1" ht="16.5" customHeight="1">
      <c r="B145" s="135"/>
      <c r="C145" s="136" t="s">
        <v>181</v>
      </c>
      <c r="D145" s="136" t="s">
        <v>134</v>
      </c>
      <c r="E145" s="137" t="s">
        <v>182</v>
      </c>
      <c r="F145" s="138" t="s">
        <v>183</v>
      </c>
      <c r="G145" s="139" t="s">
        <v>137</v>
      </c>
      <c r="H145" s="140">
        <v>12</v>
      </c>
      <c r="I145" s="141"/>
      <c r="J145" s="142">
        <f t="shared" si="0"/>
        <v>0</v>
      </c>
      <c r="K145" s="138" t="s">
        <v>8</v>
      </c>
      <c r="L145" s="24"/>
      <c r="M145" s="143" t="s">
        <v>8</v>
      </c>
      <c r="N145" s="144" t="s">
        <v>46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139</v>
      </c>
      <c r="AT145" s="147" t="s">
        <v>134</v>
      </c>
      <c r="AU145" s="147" t="s">
        <v>91</v>
      </c>
      <c r="AY145" s="9" t="s">
        <v>131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9" t="s">
        <v>89</v>
      </c>
      <c r="BK145" s="148">
        <f t="shared" si="9"/>
        <v>0</v>
      </c>
      <c r="BL145" s="9" t="s">
        <v>139</v>
      </c>
      <c r="BM145" s="147" t="s">
        <v>184</v>
      </c>
    </row>
    <row r="146" spans="2:65" s="25" customFormat="1" ht="16.5" customHeight="1">
      <c r="B146" s="135"/>
      <c r="C146" s="136" t="s">
        <v>185</v>
      </c>
      <c r="D146" s="136" t="s">
        <v>134</v>
      </c>
      <c r="E146" s="137" t="s">
        <v>186</v>
      </c>
      <c r="F146" s="138" t="s">
        <v>187</v>
      </c>
      <c r="G146" s="139" t="s">
        <v>137</v>
      </c>
      <c r="H146" s="140">
        <v>2</v>
      </c>
      <c r="I146" s="141"/>
      <c r="J146" s="142">
        <f t="shared" si="0"/>
        <v>0</v>
      </c>
      <c r="K146" s="138" t="s">
        <v>8</v>
      </c>
      <c r="L146" s="24"/>
      <c r="M146" s="143" t="s">
        <v>8</v>
      </c>
      <c r="N146" s="144" t="s">
        <v>46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139</v>
      </c>
      <c r="AT146" s="147" t="s">
        <v>134</v>
      </c>
      <c r="AU146" s="147" t="s">
        <v>91</v>
      </c>
      <c r="AY146" s="9" t="s">
        <v>131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9" t="s">
        <v>89</v>
      </c>
      <c r="BK146" s="148">
        <f t="shared" si="9"/>
        <v>0</v>
      </c>
      <c r="BL146" s="9" t="s">
        <v>139</v>
      </c>
      <c r="BM146" s="147" t="s">
        <v>188</v>
      </c>
    </row>
    <row r="147" spans="2:65" s="25" customFormat="1" ht="16.5" customHeight="1">
      <c r="B147" s="135"/>
      <c r="C147" s="136" t="s">
        <v>15</v>
      </c>
      <c r="D147" s="136" t="s">
        <v>134</v>
      </c>
      <c r="E147" s="137" t="s">
        <v>189</v>
      </c>
      <c r="F147" s="138" t="s">
        <v>190</v>
      </c>
      <c r="G147" s="139" t="s">
        <v>137</v>
      </c>
      <c r="H147" s="140">
        <v>2</v>
      </c>
      <c r="I147" s="141"/>
      <c r="J147" s="142">
        <f t="shared" si="0"/>
        <v>0</v>
      </c>
      <c r="K147" s="138" t="s">
        <v>8</v>
      </c>
      <c r="L147" s="24"/>
      <c r="M147" s="143" t="s">
        <v>8</v>
      </c>
      <c r="N147" s="144" t="s">
        <v>46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139</v>
      </c>
      <c r="AT147" s="147" t="s">
        <v>134</v>
      </c>
      <c r="AU147" s="147" t="s">
        <v>91</v>
      </c>
      <c r="AY147" s="9" t="s">
        <v>131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9" t="s">
        <v>89</v>
      </c>
      <c r="BK147" s="148">
        <f t="shared" si="9"/>
        <v>0</v>
      </c>
      <c r="BL147" s="9" t="s">
        <v>139</v>
      </c>
      <c r="BM147" s="147" t="s">
        <v>191</v>
      </c>
    </row>
    <row r="148" spans="2:65" s="25" customFormat="1" ht="16.5" customHeight="1">
      <c r="B148" s="135"/>
      <c r="C148" s="136" t="s">
        <v>192</v>
      </c>
      <c r="D148" s="136" t="s">
        <v>134</v>
      </c>
      <c r="E148" s="137" t="s">
        <v>193</v>
      </c>
      <c r="F148" s="138" t="s">
        <v>194</v>
      </c>
      <c r="G148" s="139" t="s">
        <v>159</v>
      </c>
      <c r="H148" s="140">
        <v>2</v>
      </c>
      <c r="I148" s="141"/>
      <c r="J148" s="142">
        <f t="shared" si="0"/>
        <v>0</v>
      </c>
      <c r="K148" s="138" t="s">
        <v>8</v>
      </c>
      <c r="L148" s="24"/>
      <c r="M148" s="143" t="s">
        <v>8</v>
      </c>
      <c r="N148" s="144" t="s">
        <v>46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139</v>
      </c>
      <c r="AT148" s="147" t="s">
        <v>134</v>
      </c>
      <c r="AU148" s="147" t="s">
        <v>91</v>
      </c>
      <c r="AY148" s="9" t="s">
        <v>131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9" t="s">
        <v>89</v>
      </c>
      <c r="BK148" s="148">
        <f t="shared" si="9"/>
        <v>0</v>
      </c>
      <c r="BL148" s="9" t="s">
        <v>139</v>
      </c>
      <c r="BM148" s="147" t="s">
        <v>195</v>
      </c>
    </row>
    <row r="149" spans="2:65" s="25" customFormat="1" ht="16.5" customHeight="1">
      <c r="B149" s="135"/>
      <c r="C149" s="136" t="s">
        <v>196</v>
      </c>
      <c r="D149" s="136" t="s">
        <v>134</v>
      </c>
      <c r="E149" s="137" t="s">
        <v>197</v>
      </c>
      <c r="F149" s="138" t="s">
        <v>198</v>
      </c>
      <c r="G149" s="139" t="s">
        <v>159</v>
      </c>
      <c r="H149" s="140">
        <v>2</v>
      </c>
      <c r="I149" s="141"/>
      <c r="J149" s="142">
        <f t="shared" si="0"/>
        <v>0</v>
      </c>
      <c r="K149" s="138" t="s">
        <v>8</v>
      </c>
      <c r="L149" s="24"/>
      <c r="M149" s="143" t="s">
        <v>8</v>
      </c>
      <c r="N149" s="144" t="s">
        <v>46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139</v>
      </c>
      <c r="AT149" s="147" t="s">
        <v>134</v>
      </c>
      <c r="AU149" s="147" t="s">
        <v>91</v>
      </c>
      <c r="AY149" s="9" t="s">
        <v>131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9" t="s">
        <v>89</v>
      </c>
      <c r="BK149" s="148">
        <f t="shared" si="9"/>
        <v>0</v>
      </c>
      <c r="BL149" s="9" t="s">
        <v>139</v>
      </c>
      <c r="BM149" s="147" t="s">
        <v>199</v>
      </c>
    </row>
    <row r="150" spans="2:65" s="25" customFormat="1" ht="16.5" customHeight="1">
      <c r="B150" s="135"/>
      <c r="C150" s="136" t="s">
        <v>200</v>
      </c>
      <c r="D150" s="136" t="s">
        <v>134</v>
      </c>
      <c r="E150" s="137" t="s">
        <v>201</v>
      </c>
      <c r="F150" s="138" t="s">
        <v>202</v>
      </c>
      <c r="G150" s="139" t="s">
        <v>159</v>
      </c>
      <c r="H150" s="140">
        <v>1</v>
      </c>
      <c r="I150" s="141"/>
      <c r="J150" s="142">
        <f t="shared" si="0"/>
        <v>0</v>
      </c>
      <c r="K150" s="138" t="s">
        <v>8</v>
      </c>
      <c r="L150" s="24"/>
      <c r="M150" s="143" t="s">
        <v>8</v>
      </c>
      <c r="N150" s="144" t="s">
        <v>46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139</v>
      </c>
      <c r="AT150" s="147" t="s">
        <v>134</v>
      </c>
      <c r="AU150" s="147" t="s">
        <v>91</v>
      </c>
      <c r="AY150" s="9" t="s">
        <v>131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9" t="s">
        <v>89</v>
      </c>
      <c r="BK150" s="148">
        <f t="shared" si="9"/>
        <v>0</v>
      </c>
      <c r="BL150" s="9" t="s">
        <v>139</v>
      </c>
      <c r="BM150" s="147" t="s">
        <v>203</v>
      </c>
    </row>
    <row r="151" spans="2:65" s="25" customFormat="1" ht="24.2" customHeight="1">
      <c r="B151" s="135"/>
      <c r="C151" s="136" t="s">
        <v>139</v>
      </c>
      <c r="D151" s="136" t="s">
        <v>134</v>
      </c>
      <c r="E151" s="137" t="s">
        <v>204</v>
      </c>
      <c r="F151" s="138" t="s">
        <v>205</v>
      </c>
      <c r="G151" s="139" t="s">
        <v>143</v>
      </c>
      <c r="H151" s="140">
        <v>0.107</v>
      </c>
      <c r="I151" s="141"/>
      <c r="J151" s="142">
        <f t="shared" si="0"/>
        <v>0</v>
      </c>
      <c r="K151" s="138" t="s">
        <v>138</v>
      </c>
      <c r="L151" s="24"/>
      <c r="M151" s="143" t="s">
        <v>8</v>
      </c>
      <c r="N151" s="144" t="s">
        <v>46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139</v>
      </c>
      <c r="AT151" s="147" t="s">
        <v>134</v>
      </c>
      <c r="AU151" s="147" t="s">
        <v>91</v>
      </c>
      <c r="AY151" s="9" t="s">
        <v>131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9" t="s">
        <v>89</v>
      </c>
      <c r="BK151" s="148">
        <f t="shared" si="9"/>
        <v>0</v>
      </c>
      <c r="BL151" s="9" t="s">
        <v>139</v>
      </c>
      <c r="BM151" s="147" t="s">
        <v>206</v>
      </c>
    </row>
    <row r="152" spans="2:65" s="123" customFormat="1" ht="22.9" customHeight="1">
      <c r="B152" s="122"/>
      <c r="D152" s="124" t="s">
        <v>80</v>
      </c>
      <c r="E152" s="133" t="s">
        <v>207</v>
      </c>
      <c r="F152" s="133" t="s">
        <v>208</v>
      </c>
      <c r="I152" s="126"/>
      <c r="J152" s="134">
        <f>BK152</f>
        <v>0</v>
      </c>
      <c r="L152" s="122"/>
      <c r="M152" s="128"/>
      <c r="P152" s="129">
        <f>SUM(P153:P158)</f>
        <v>0</v>
      </c>
      <c r="R152" s="129">
        <f>SUM(R153:R158)</f>
        <v>7.8999999999999987E-2</v>
      </c>
      <c r="T152" s="130">
        <f>SUM(T153:T158)</f>
        <v>0</v>
      </c>
      <c r="AR152" s="124" t="s">
        <v>91</v>
      </c>
      <c r="AT152" s="131" t="s">
        <v>80</v>
      </c>
      <c r="AU152" s="131" t="s">
        <v>89</v>
      </c>
      <c r="AY152" s="124" t="s">
        <v>131</v>
      </c>
      <c r="BK152" s="132">
        <f>SUM(BK153:BK158)</f>
        <v>0</v>
      </c>
    </row>
    <row r="153" spans="2:65" s="25" customFormat="1" ht="33" customHeight="1">
      <c r="B153" s="135"/>
      <c r="C153" s="136" t="s">
        <v>209</v>
      </c>
      <c r="D153" s="136" t="s">
        <v>134</v>
      </c>
      <c r="E153" s="137" t="s">
        <v>210</v>
      </c>
      <c r="F153" s="138" t="s">
        <v>211</v>
      </c>
      <c r="G153" s="139" t="s">
        <v>159</v>
      </c>
      <c r="H153" s="140">
        <v>2</v>
      </c>
      <c r="I153" s="141"/>
      <c r="J153" s="142">
        <f t="shared" ref="J153:J158" si="10">ROUND(I153*H153,2)</f>
        <v>0</v>
      </c>
      <c r="K153" s="138" t="s">
        <v>138</v>
      </c>
      <c r="L153" s="24"/>
      <c r="M153" s="143" t="s">
        <v>8</v>
      </c>
      <c r="N153" s="144" t="s">
        <v>46</v>
      </c>
      <c r="P153" s="145">
        <f t="shared" ref="P153:P158" si="11">O153*H153</f>
        <v>0</v>
      </c>
      <c r="Q153" s="145">
        <v>9.1999999999999998E-3</v>
      </c>
      <c r="R153" s="145">
        <f t="shared" ref="R153:R158" si="12">Q153*H153</f>
        <v>1.84E-2</v>
      </c>
      <c r="S153" s="145">
        <v>0</v>
      </c>
      <c r="T153" s="146">
        <f t="shared" ref="T153:T158" si="13">S153*H153</f>
        <v>0</v>
      </c>
      <c r="AR153" s="147" t="s">
        <v>139</v>
      </c>
      <c r="AT153" s="147" t="s">
        <v>134</v>
      </c>
      <c r="AU153" s="147" t="s">
        <v>91</v>
      </c>
      <c r="AY153" s="9" t="s">
        <v>131</v>
      </c>
      <c r="BE153" s="148">
        <f t="shared" ref="BE153:BE158" si="14">IF(N153="základní",J153,0)</f>
        <v>0</v>
      </c>
      <c r="BF153" s="148">
        <f t="shared" ref="BF153:BF158" si="15">IF(N153="snížená",J153,0)</f>
        <v>0</v>
      </c>
      <c r="BG153" s="148">
        <f t="shared" ref="BG153:BG158" si="16">IF(N153="zákl. přenesená",J153,0)</f>
        <v>0</v>
      </c>
      <c r="BH153" s="148">
        <f t="shared" ref="BH153:BH158" si="17">IF(N153="sníž. přenesená",J153,0)</f>
        <v>0</v>
      </c>
      <c r="BI153" s="148">
        <f t="shared" ref="BI153:BI158" si="18">IF(N153="nulová",J153,0)</f>
        <v>0</v>
      </c>
      <c r="BJ153" s="9" t="s">
        <v>89</v>
      </c>
      <c r="BK153" s="148">
        <f t="shared" ref="BK153:BK158" si="19">ROUND(I153*H153,2)</f>
        <v>0</v>
      </c>
      <c r="BL153" s="9" t="s">
        <v>139</v>
      </c>
      <c r="BM153" s="147" t="s">
        <v>212</v>
      </c>
    </row>
    <row r="154" spans="2:65" s="25" customFormat="1" ht="33" customHeight="1">
      <c r="B154" s="135"/>
      <c r="C154" s="136" t="s">
        <v>213</v>
      </c>
      <c r="D154" s="136" t="s">
        <v>134</v>
      </c>
      <c r="E154" s="137" t="s">
        <v>214</v>
      </c>
      <c r="F154" s="138" t="s">
        <v>215</v>
      </c>
      <c r="G154" s="139" t="s">
        <v>159</v>
      </c>
      <c r="H154" s="140">
        <v>2</v>
      </c>
      <c r="I154" s="141"/>
      <c r="J154" s="142">
        <f t="shared" si="10"/>
        <v>0</v>
      </c>
      <c r="K154" s="138" t="s">
        <v>138</v>
      </c>
      <c r="L154" s="24"/>
      <c r="M154" s="143" t="s">
        <v>8</v>
      </c>
      <c r="N154" s="144" t="s">
        <v>46</v>
      </c>
      <c r="P154" s="145">
        <f t="shared" si="11"/>
        <v>0</v>
      </c>
      <c r="Q154" s="145">
        <v>1.2E-2</v>
      </c>
      <c r="R154" s="145">
        <f t="shared" si="12"/>
        <v>2.4E-2</v>
      </c>
      <c r="S154" s="145">
        <v>0</v>
      </c>
      <c r="T154" s="146">
        <f t="shared" si="13"/>
        <v>0</v>
      </c>
      <c r="AR154" s="147" t="s">
        <v>139</v>
      </c>
      <c r="AT154" s="147" t="s">
        <v>134</v>
      </c>
      <c r="AU154" s="147" t="s">
        <v>91</v>
      </c>
      <c r="AY154" s="9" t="s">
        <v>131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9" t="s">
        <v>89</v>
      </c>
      <c r="BK154" s="148">
        <f t="shared" si="19"/>
        <v>0</v>
      </c>
      <c r="BL154" s="9" t="s">
        <v>139</v>
      </c>
      <c r="BM154" s="147" t="s">
        <v>216</v>
      </c>
    </row>
    <row r="155" spans="2:65" s="25" customFormat="1" ht="33" customHeight="1">
      <c r="B155" s="135"/>
      <c r="C155" s="136" t="s">
        <v>217</v>
      </c>
      <c r="D155" s="136" t="s">
        <v>134</v>
      </c>
      <c r="E155" s="137" t="s">
        <v>218</v>
      </c>
      <c r="F155" s="138" t="s">
        <v>219</v>
      </c>
      <c r="G155" s="139" t="s">
        <v>159</v>
      </c>
      <c r="H155" s="140">
        <v>2</v>
      </c>
      <c r="I155" s="141"/>
      <c r="J155" s="142">
        <f t="shared" si="10"/>
        <v>0</v>
      </c>
      <c r="K155" s="138" t="s">
        <v>138</v>
      </c>
      <c r="L155" s="24"/>
      <c r="M155" s="143" t="s">
        <v>8</v>
      </c>
      <c r="N155" s="144" t="s">
        <v>46</v>
      </c>
      <c r="P155" s="145">
        <f t="shared" si="11"/>
        <v>0</v>
      </c>
      <c r="Q155" s="145">
        <v>1.7649999999999999E-2</v>
      </c>
      <c r="R155" s="145">
        <f t="shared" si="12"/>
        <v>3.5299999999999998E-2</v>
      </c>
      <c r="S155" s="145">
        <v>0</v>
      </c>
      <c r="T155" s="146">
        <f t="shared" si="13"/>
        <v>0</v>
      </c>
      <c r="AR155" s="147" t="s">
        <v>139</v>
      </c>
      <c r="AT155" s="147" t="s">
        <v>134</v>
      </c>
      <c r="AU155" s="147" t="s">
        <v>91</v>
      </c>
      <c r="AY155" s="9" t="s">
        <v>131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9" t="s">
        <v>89</v>
      </c>
      <c r="BK155" s="148">
        <f t="shared" si="19"/>
        <v>0</v>
      </c>
      <c r="BL155" s="9" t="s">
        <v>139</v>
      </c>
      <c r="BM155" s="147" t="s">
        <v>220</v>
      </c>
    </row>
    <row r="156" spans="2:65" s="25" customFormat="1" ht="16.5" customHeight="1">
      <c r="B156" s="135"/>
      <c r="C156" s="136" t="s">
        <v>221</v>
      </c>
      <c r="D156" s="136" t="s">
        <v>134</v>
      </c>
      <c r="E156" s="137" t="s">
        <v>222</v>
      </c>
      <c r="F156" s="138" t="s">
        <v>223</v>
      </c>
      <c r="G156" s="139" t="s">
        <v>159</v>
      </c>
      <c r="H156" s="140">
        <v>2</v>
      </c>
      <c r="I156" s="141"/>
      <c r="J156" s="142">
        <f t="shared" si="10"/>
        <v>0</v>
      </c>
      <c r="K156" s="138" t="s">
        <v>138</v>
      </c>
      <c r="L156" s="24"/>
      <c r="M156" s="143" t="s">
        <v>8</v>
      </c>
      <c r="N156" s="144" t="s">
        <v>46</v>
      </c>
      <c r="P156" s="145">
        <f t="shared" si="11"/>
        <v>0</v>
      </c>
      <c r="Q156" s="145">
        <v>1.4999999999999996E-4</v>
      </c>
      <c r="R156" s="145">
        <f t="shared" si="12"/>
        <v>2.9999999999999992E-4</v>
      </c>
      <c r="S156" s="145">
        <v>0</v>
      </c>
      <c r="T156" s="146">
        <f t="shared" si="13"/>
        <v>0</v>
      </c>
      <c r="AR156" s="147" t="s">
        <v>139</v>
      </c>
      <c r="AT156" s="147" t="s">
        <v>134</v>
      </c>
      <c r="AU156" s="147" t="s">
        <v>91</v>
      </c>
      <c r="AY156" s="9" t="s">
        <v>131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9" t="s">
        <v>89</v>
      </c>
      <c r="BK156" s="148">
        <f t="shared" si="19"/>
        <v>0</v>
      </c>
      <c r="BL156" s="9" t="s">
        <v>139</v>
      </c>
      <c r="BM156" s="147" t="s">
        <v>224</v>
      </c>
    </row>
    <row r="157" spans="2:65" s="25" customFormat="1" ht="16.5" customHeight="1">
      <c r="B157" s="135"/>
      <c r="C157" s="136" t="s">
        <v>14</v>
      </c>
      <c r="D157" s="136" t="s">
        <v>134</v>
      </c>
      <c r="E157" s="137" t="s">
        <v>225</v>
      </c>
      <c r="F157" s="138" t="s">
        <v>226</v>
      </c>
      <c r="G157" s="139" t="s">
        <v>159</v>
      </c>
      <c r="H157" s="140">
        <v>2</v>
      </c>
      <c r="I157" s="141"/>
      <c r="J157" s="142">
        <f t="shared" si="10"/>
        <v>0</v>
      </c>
      <c r="K157" s="138" t="s">
        <v>138</v>
      </c>
      <c r="L157" s="24"/>
      <c r="M157" s="143" t="s">
        <v>8</v>
      </c>
      <c r="N157" s="144" t="s">
        <v>46</v>
      </c>
      <c r="P157" s="145">
        <f t="shared" si="11"/>
        <v>0</v>
      </c>
      <c r="Q157" s="145">
        <v>5.0000000000000001E-4</v>
      </c>
      <c r="R157" s="145">
        <f t="shared" si="12"/>
        <v>1E-3</v>
      </c>
      <c r="S157" s="145">
        <v>0</v>
      </c>
      <c r="T157" s="146">
        <f t="shared" si="13"/>
        <v>0</v>
      </c>
      <c r="AR157" s="147" t="s">
        <v>139</v>
      </c>
      <c r="AT157" s="147" t="s">
        <v>134</v>
      </c>
      <c r="AU157" s="147" t="s">
        <v>91</v>
      </c>
      <c r="AY157" s="9" t="s">
        <v>131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9" t="s">
        <v>89</v>
      </c>
      <c r="BK157" s="148">
        <f t="shared" si="19"/>
        <v>0</v>
      </c>
      <c r="BL157" s="9" t="s">
        <v>139</v>
      </c>
      <c r="BM157" s="147" t="s">
        <v>227</v>
      </c>
    </row>
    <row r="158" spans="2:65" s="25" customFormat="1" ht="24.2" customHeight="1">
      <c r="B158" s="135"/>
      <c r="C158" s="136" t="s">
        <v>228</v>
      </c>
      <c r="D158" s="136" t="s">
        <v>134</v>
      </c>
      <c r="E158" s="137" t="s">
        <v>229</v>
      </c>
      <c r="F158" s="138" t="s">
        <v>230</v>
      </c>
      <c r="G158" s="139" t="s">
        <v>143</v>
      </c>
      <c r="H158" s="140">
        <v>7.9000000000000001E-2</v>
      </c>
      <c r="I158" s="141"/>
      <c r="J158" s="142">
        <f t="shared" si="10"/>
        <v>0</v>
      </c>
      <c r="K158" s="138" t="s">
        <v>138</v>
      </c>
      <c r="L158" s="24"/>
      <c r="M158" s="143" t="s">
        <v>8</v>
      </c>
      <c r="N158" s="144" t="s">
        <v>46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139</v>
      </c>
      <c r="AT158" s="147" t="s">
        <v>134</v>
      </c>
      <c r="AU158" s="147" t="s">
        <v>91</v>
      </c>
      <c r="AY158" s="9" t="s">
        <v>131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9" t="s">
        <v>89</v>
      </c>
      <c r="BK158" s="148">
        <f t="shared" si="19"/>
        <v>0</v>
      </c>
      <c r="BL158" s="9" t="s">
        <v>139</v>
      </c>
      <c r="BM158" s="147" t="s">
        <v>231</v>
      </c>
    </row>
    <row r="159" spans="2:65" s="123" customFormat="1" ht="22.9" customHeight="1">
      <c r="B159" s="122"/>
      <c r="D159" s="124" t="s">
        <v>80</v>
      </c>
      <c r="E159" s="133" t="s">
        <v>232</v>
      </c>
      <c r="F159" s="133" t="s">
        <v>233</v>
      </c>
      <c r="I159" s="126"/>
      <c r="J159" s="134">
        <f>BK159</f>
        <v>0</v>
      </c>
      <c r="L159" s="122"/>
      <c r="M159" s="128"/>
      <c r="P159" s="129">
        <f>SUM(P160:P209)</f>
        <v>0</v>
      </c>
      <c r="R159" s="129">
        <f>SUM(R160:R209)</f>
        <v>6.8559999999999982E-2</v>
      </c>
      <c r="T159" s="130">
        <f>SUM(T160:T209)</f>
        <v>0</v>
      </c>
      <c r="AR159" s="124" t="s">
        <v>91</v>
      </c>
      <c r="AT159" s="131" t="s">
        <v>80</v>
      </c>
      <c r="AU159" s="131" t="s">
        <v>89</v>
      </c>
      <c r="AY159" s="124" t="s">
        <v>131</v>
      </c>
      <c r="BK159" s="132">
        <f>SUM(BK160:BK209)</f>
        <v>0</v>
      </c>
    </row>
    <row r="160" spans="2:65" s="25" customFormat="1" ht="24.2" customHeight="1">
      <c r="B160" s="135"/>
      <c r="C160" s="136" t="s">
        <v>234</v>
      </c>
      <c r="D160" s="136" t="s">
        <v>134</v>
      </c>
      <c r="E160" s="137" t="s">
        <v>235</v>
      </c>
      <c r="F160" s="138" t="s">
        <v>236</v>
      </c>
      <c r="G160" s="139" t="s">
        <v>237</v>
      </c>
      <c r="H160" s="140">
        <v>70</v>
      </c>
      <c r="I160" s="141"/>
      <c r="J160" s="142">
        <f>ROUND(I160*H160,2)</f>
        <v>0</v>
      </c>
      <c r="K160" s="138" t="s">
        <v>138</v>
      </c>
      <c r="L160" s="24"/>
      <c r="M160" s="143" t="s">
        <v>8</v>
      </c>
      <c r="N160" s="144" t="s">
        <v>46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139</v>
      </c>
      <c r="AT160" s="147" t="s">
        <v>134</v>
      </c>
      <c r="AU160" s="147" t="s">
        <v>91</v>
      </c>
      <c r="AY160" s="9" t="s">
        <v>131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9" t="s">
        <v>89</v>
      </c>
      <c r="BK160" s="148">
        <f>ROUND(I160*H160,2)</f>
        <v>0</v>
      </c>
      <c r="BL160" s="9" t="s">
        <v>139</v>
      </c>
      <c r="BM160" s="147" t="s">
        <v>238</v>
      </c>
    </row>
    <row r="161" spans="2:65" s="25" customFormat="1" ht="24.2" customHeight="1">
      <c r="B161" s="135"/>
      <c r="C161" s="166" t="s">
        <v>239</v>
      </c>
      <c r="D161" s="166" t="s">
        <v>240</v>
      </c>
      <c r="E161" s="167" t="s">
        <v>241</v>
      </c>
      <c r="F161" s="168" t="s">
        <v>242</v>
      </c>
      <c r="G161" s="169" t="s">
        <v>237</v>
      </c>
      <c r="H161" s="170">
        <v>24</v>
      </c>
      <c r="I161" s="171"/>
      <c r="J161" s="172">
        <f>ROUND(I161*H161,2)</f>
        <v>0</v>
      </c>
      <c r="K161" s="168" t="s">
        <v>138</v>
      </c>
      <c r="L161" s="173"/>
      <c r="M161" s="174" t="s">
        <v>8</v>
      </c>
      <c r="N161" s="175" t="s">
        <v>46</v>
      </c>
      <c r="P161" s="145">
        <f>O161*H161</f>
        <v>0</v>
      </c>
      <c r="Q161" s="145">
        <v>1.2E-4</v>
      </c>
      <c r="R161" s="145">
        <f>Q161*H161</f>
        <v>2.8800000000000002E-3</v>
      </c>
      <c r="S161" s="145">
        <v>0</v>
      </c>
      <c r="T161" s="146">
        <f>S161*H161</f>
        <v>0</v>
      </c>
      <c r="AR161" s="147" t="s">
        <v>243</v>
      </c>
      <c r="AT161" s="147" t="s">
        <v>240</v>
      </c>
      <c r="AU161" s="147" t="s">
        <v>91</v>
      </c>
      <c r="AY161" s="9" t="s">
        <v>131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9" t="s">
        <v>89</v>
      </c>
      <c r="BK161" s="148">
        <f>ROUND(I161*H161,2)</f>
        <v>0</v>
      </c>
      <c r="BL161" s="9" t="s">
        <v>139</v>
      </c>
      <c r="BM161" s="147" t="s">
        <v>244</v>
      </c>
    </row>
    <row r="162" spans="2:65" s="150" customFormat="1">
      <c r="B162" s="149"/>
      <c r="D162" s="151" t="s">
        <v>151</v>
      </c>
      <c r="F162" s="153" t="s">
        <v>245</v>
      </c>
      <c r="H162" s="154">
        <v>24</v>
      </c>
      <c r="I162" s="155"/>
      <c r="L162" s="149"/>
      <c r="M162" s="156"/>
      <c r="T162" s="157"/>
      <c r="AT162" s="152" t="s">
        <v>151</v>
      </c>
      <c r="AU162" s="152" t="s">
        <v>91</v>
      </c>
      <c r="AV162" s="150" t="s">
        <v>91</v>
      </c>
      <c r="AW162" s="150" t="s">
        <v>10</v>
      </c>
      <c r="AX162" s="150" t="s">
        <v>89</v>
      </c>
      <c r="AY162" s="152" t="s">
        <v>131</v>
      </c>
    </row>
    <row r="163" spans="2:65" s="25" customFormat="1" ht="24.2" customHeight="1">
      <c r="B163" s="135"/>
      <c r="C163" s="166" t="s">
        <v>246</v>
      </c>
      <c r="D163" s="166" t="s">
        <v>240</v>
      </c>
      <c r="E163" s="167" t="s">
        <v>247</v>
      </c>
      <c r="F163" s="168" t="s">
        <v>248</v>
      </c>
      <c r="G163" s="169" t="s">
        <v>237</v>
      </c>
      <c r="H163" s="170">
        <v>32</v>
      </c>
      <c r="I163" s="171"/>
      <c r="J163" s="172">
        <f>ROUND(I163*H163,2)</f>
        <v>0</v>
      </c>
      <c r="K163" s="168" t="s">
        <v>138</v>
      </c>
      <c r="L163" s="173"/>
      <c r="M163" s="174" t="s">
        <v>8</v>
      </c>
      <c r="N163" s="175" t="s">
        <v>46</v>
      </c>
      <c r="P163" s="145">
        <f>O163*H163</f>
        <v>0</v>
      </c>
      <c r="Q163" s="145">
        <v>2.1000000000000001E-4</v>
      </c>
      <c r="R163" s="145">
        <f>Q163*H163</f>
        <v>6.7200000000000003E-3</v>
      </c>
      <c r="S163" s="145">
        <v>0</v>
      </c>
      <c r="T163" s="146">
        <f>S163*H163</f>
        <v>0</v>
      </c>
      <c r="AR163" s="147" t="s">
        <v>243</v>
      </c>
      <c r="AT163" s="147" t="s">
        <v>240</v>
      </c>
      <c r="AU163" s="147" t="s">
        <v>91</v>
      </c>
      <c r="AY163" s="9" t="s">
        <v>131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9" t="s">
        <v>89</v>
      </c>
      <c r="BK163" s="148">
        <f>ROUND(I163*H163,2)</f>
        <v>0</v>
      </c>
      <c r="BL163" s="9" t="s">
        <v>139</v>
      </c>
      <c r="BM163" s="147" t="s">
        <v>249</v>
      </c>
    </row>
    <row r="164" spans="2:65" s="150" customFormat="1">
      <c r="B164" s="149"/>
      <c r="D164" s="151" t="s">
        <v>151</v>
      </c>
      <c r="F164" s="153" t="s">
        <v>250</v>
      </c>
      <c r="H164" s="154">
        <v>32</v>
      </c>
      <c r="I164" s="155"/>
      <c r="L164" s="149"/>
      <c r="M164" s="156"/>
      <c r="T164" s="157"/>
      <c r="AT164" s="152" t="s">
        <v>151</v>
      </c>
      <c r="AU164" s="152" t="s">
        <v>91</v>
      </c>
      <c r="AV164" s="150" t="s">
        <v>91</v>
      </c>
      <c r="AW164" s="150" t="s">
        <v>10</v>
      </c>
      <c r="AX164" s="150" t="s">
        <v>89</v>
      </c>
      <c r="AY164" s="152" t="s">
        <v>131</v>
      </c>
    </row>
    <row r="165" spans="2:65" s="25" customFormat="1" ht="24.2" customHeight="1">
      <c r="B165" s="135"/>
      <c r="C165" s="166" t="s">
        <v>251</v>
      </c>
      <c r="D165" s="166" t="s">
        <v>240</v>
      </c>
      <c r="E165" s="167" t="s">
        <v>252</v>
      </c>
      <c r="F165" s="168" t="s">
        <v>253</v>
      </c>
      <c r="G165" s="169" t="s">
        <v>237</v>
      </c>
      <c r="H165" s="170">
        <v>14</v>
      </c>
      <c r="I165" s="171"/>
      <c r="J165" s="172">
        <f>ROUND(I165*H165,2)</f>
        <v>0</v>
      </c>
      <c r="K165" s="168" t="s">
        <v>138</v>
      </c>
      <c r="L165" s="173"/>
      <c r="M165" s="174" t="s">
        <v>8</v>
      </c>
      <c r="N165" s="175" t="s">
        <v>46</v>
      </c>
      <c r="P165" s="145">
        <f>O165*H165</f>
        <v>0</v>
      </c>
      <c r="Q165" s="145">
        <v>3.4000000000000002E-4</v>
      </c>
      <c r="R165" s="145">
        <f>Q165*H165</f>
        <v>4.7600000000000003E-3</v>
      </c>
      <c r="S165" s="145">
        <v>0</v>
      </c>
      <c r="T165" s="146">
        <f>S165*H165</f>
        <v>0</v>
      </c>
      <c r="AR165" s="147" t="s">
        <v>243</v>
      </c>
      <c r="AT165" s="147" t="s">
        <v>240</v>
      </c>
      <c r="AU165" s="147" t="s">
        <v>91</v>
      </c>
      <c r="AY165" s="9" t="s">
        <v>131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9" t="s">
        <v>89</v>
      </c>
      <c r="BK165" s="148">
        <f>ROUND(I165*H165,2)</f>
        <v>0</v>
      </c>
      <c r="BL165" s="9" t="s">
        <v>139</v>
      </c>
      <c r="BM165" s="147" t="s">
        <v>254</v>
      </c>
    </row>
    <row r="166" spans="2:65" s="150" customFormat="1">
      <c r="B166" s="149"/>
      <c r="D166" s="151" t="s">
        <v>151</v>
      </c>
      <c r="F166" s="153" t="s">
        <v>255</v>
      </c>
      <c r="H166" s="154">
        <v>14</v>
      </c>
      <c r="I166" s="155"/>
      <c r="L166" s="149"/>
      <c r="M166" s="156"/>
      <c r="T166" s="157"/>
      <c r="AT166" s="152" t="s">
        <v>151</v>
      </c>
      <c r="AU166" s="152" t="s">
        <v>91</v>
      </c>
      <c r="AV166" s="150" t="s">
        <v>91</v>
      </c>
      <c r="AW166" s="150" t="s">
        <v>10</v>
      </c>
      <c r="AX166" s="150" t="s">
        <v>89</v>
      </c>
      <c r="AY166" s="152" t="s">
        <v>131</v>
      </c>
    </row>
    <row r="167" spans="2:65" s="25" customFormat="1" ht="16.5" customHeight="1">
      <c r="B167" s="135"/>
      <c r="C167" s="136" t="s">
        <v>256</v>
      </c>
      <c r="D167" s="136" t="s">
        <v>134</v>
      </c>
      <c r="E167" s="137" t="s">
        <v>257</v>
      </c>
      <c r="F167" s="138" t="s">
        <v>258</v>
      </c>
      <c r="G167" s="139" t="s">
        <v>137</v>
      </c>
      <c r="H167" s="140">
        <v>14</v>
      </c>
      <c r="I167" s="141"/>
      <c r="J167" s="142">
        <f>ROUND(I167*H167,2)</f>
        <v>0</v>
      </c>
      <c r="K167" s="138" t="s">
        <v>138</v>
      </c>
      <c r="L167" s="24"/>
      <c r="M167" s="143" t="s">
        <v>8</v>
      </c>
      <c r="N167" s="144" t="s">
        <v>46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139</v>
      </c>
      <c r="AT167" s="147" t="s">
        <v>134</v>
      </c>
      <c r="AU167" s="147" t="s">
        <v>91</v>
      </c>
      <c r="AY167" s="9" t="s">
        <v>131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9" t="s">
        <v>89</v>
      </c>
      <c r="BK167" s="148">
        <f>ROUND(I167*H167,2)</f>
        <v>0</v>
      </c>
      <c r="BL167" s="9" t="s">
        <v>139</v>
      </c>
      <c r="BM167" s="147" t="s">
        <v>259</v>
      </c>
    </row>
    <row r="168" spans="2:65" s="25" customFormat="1" ht="24.2" customHeight="1">
      <c r="B168" s="135"/>
      <c r="C168" s="166" t="s">
        <v>260</v>
      </c>
      <c r="D168" s="166" t="s">
        <v>240</v>
      </c>
      <c r="E168" s="167" t="s">
        <v>261</v>
      </c>
      <c r="F168" s="168" t="s">
        <v>262</v>
      </c>
      <c r="G168" s="169" t="s">
        <v>137</v>
      </c>
      <c r="H168" s="170">
        <v>14</v>
      </c>
      <c r="I168" s="171"/>
      <c r="J168" s="172">
        <f>ROUND(I168*H168,2)</f>
        <v>0</v>
      </c>
      <c r="K168" s="168" t="s">
        <v>138</v>
      </c>
      <c r="L168" s="173"/>
      <c r="M168" s="174" t="s">
        <v>8</v>
      </c>
      <c r="N168" s="175" t="s">
        <v>46</v>
      </c>
      <c r="P168" s="145">
        <f>O168*H168</f>
        <v>0</v>
      </c>
      <c r="Q168" s="145">
        <v>4.0000000000000003E-5</v>
      </c>
      <c r="R168" s="145">
        <f>Q168*H168</f>
        <v>5.6000000000000006E-4</v>
      </c>
      <c r="S168" s="145">
        <v>0</v>
      </c>
      <c r="T168" s="146">
        <f>S168*H168</f>
        <v>0</v>
      </c>
      <c r="AR168" s="147" t="s">
        <v>243</v>
      </c>
      <c r="AT168" s="147" t="s">
        <v>240</v>
      </c>
      <c r="AU168" s="147" t="s">
        <v>91</v>
      </c>
      <c r="AY168" s="9" t="s">
        <v>131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9" t="s">
        <v>89</v>
      </c>
      <c r="BK168" s="148">
        <f>ROUND(I168*H168,2)</f>
        <v>0</v>
      </c>
      <c r="BL168" s="9" t="s">
        <v>139</v>
      </c>
      <c r="BM168" s="147" t="s">
        <v>263</v>
      </c>
    </row>
    <row r="169" spans="2:65" s="25" customFormat="1" ht="24.2" customHeight="1">
      <c r="B169" s="135"/>
      <c r="C169" s="136" t="s">
        <v>264</v>
      </c>
      <c r="D169" s="136" t="s">
        <v>134</v>
      </c>
      <c r="E169" s="137" t="s">
        <v>265</v>
      </c>
      <c r="F169" s="138" t="s">
        <v>266</v>
      </c>
      <c r="G169" s="139" t="s">
        <v>237</v>
      </c>
      <c r="H169" s="140">
        <v>20</v>
      </c>
      <c r="I169" s="141"/>
      <c r="J169" s="142">
        <f>ROUND(I169*H169,2)</f>
        <v>0</v>
      </c>
      <c r="K169" s="138" t="s">
        <v>138</v>
      </c>
      <c r="L169" s="24"/>
      <c r="M169" s="143" t="s">
        <v>8</v>
      </c>
      <c r="N169" s="144" t="s">
        <v>46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139</v>
      </c>
      <c r="AT169" s="147" t="s">
        <v>134</v>
      </c>
      <c r="AU169" s="147" t="s">
        <v>91</v>
      </c>
      <c r="AY169" s="9" t="s">
        <v>131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9" t="s">
        <v>89</v>
      </c>
      <c r="BK169" s="148">
        <f>ROUND(I169*H169,2)</f>
        <v>0</v>
      </c>
      <c r="BL169" s="9" t="s">
        <v>139</v>
      </c>
      <c r="BM169" s="147" t="s">
        <v>267</v>
      </c>
    </row>
    <row r="170" spans="2:65" s="25" customFormat="1" ht="24.2" customHeight="1">
      <c r="B170" s="135"/>
      <c r="C170" s="166" t="s">
        <v>268</v>
      </c>
      <c r="D170" s="166" t="s">
        <v>240</v>
      </c>
      <c r="E170" s="167" t="s">
        <v>269</v>
      </c>
      <c r="F170" s="168" t="s">
        <v>270</v>
      </c>
      <c r="G170" s="169" t="s">
        <v>237</v>
      </c>
      <c r="H170" s="170">
        <v>23</v>
      </c>
      <c r="I170" s="171"/>
      <c r="J170" s="172">
        <f>ROUND(I170*H170,2)</f>
        <v>0</v>
      </c>
      <c r="K170" s="168" t="s">
        <v>138</v>
      </c>
      <c r="L170" s="173"/>
      <c r="M170" s="174" t="s">
        <v>8</v>
      </c>
      <c r="N170" s="175" t="s">
        <v>46</v>
      </c>
      <c r="P170" s="145">
        <f>O170*H170</f>
        <v>0</v>
      </c>
      <c r="Q170" s="145">
        <v>5.0000000000000002E-5</v>
      </c>
      <c r="R170" s="145">
        <f>Q170*H170</f>
        <v>1.15E-3</v>
      </c>
      <c r="S170" s="145">
        <v>0</v>
      </c>
      <c r="T170" s="146">
        <f>S170*H170</f>
        <v>0</v>
      </c>
      <c r="AR170" s="147" t="s">
        <v>243</v>
      </c>
      <c r="AT170" s="147" t="s">
        <v>240</v>
      </c>
      <c r="AU170" s="147" t="s">
        <v>91</v>
      </c>
      <c r="AY170" s="9" t="s">
        <v>131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9" t="s">
        <v>89</v>
      </c>
      <c r="BK170" s="148">
        <f>ROUND(I170*H170,2)</f>
        <v>0</v>
      </c>
      <c r="BL170" s="9" t="s">
        <v>139</v>
      </c>
      <c r="BM170" s="147" t="s">
        <v>271</v>
      </c>
    </row>
    <row r="171" spans="2:65" s="150" customFormat="1">
      <c r="B171" s="149"/>
      <c r="D171" s="151" t="s">
        <v>151</v>
      </c>
      <c r="F171" s="153" t="s">
        <v>272</v>
      </c>
      <c r="H171" s="154">
        <v>23</v>
      </c>
      <c r="I171" s="155"/>
      <c r="L171" s="149"/>
      <c r="M171" s="156"/>
      <c r="T171" s="157"/>
      <c r="AT171" s="152" t="s">
        <v>151</v>
      </c>
      <c r="AU171" s="152" t="s">
        <v>91</v>
      </c>
      <c r="AV171" s="150" t="s">
        <v>91</v>
      </c>
      <c r="AW171" s="150" t="s">
        <v>10</v>
      </c>
      <c r="AX171" s="150" t="s">
        <v>89</v>
      </c>
      <c r="AY171" s="152" t="s">
        <v>131</v>
      </c>
    </row>
    <row r="172" spans="2:65" s="25" customFormat="1" ht="24.2" customHeight="1">
      <c r="B172" s="135"/>
      <c r="C172" s="136" t="s">
        <v>273</v>
      </c>
      <c r="D172" s="136" t="s">
        <v>134</v>
      </c>
      <c r="E172" s="137" t="s">
        <v>274</v>
      </c>
      <c r="F172" s="138" t="s">
        <v>275</v>
      </c>
      <c r="G172" s="139" t="s">
        <v>237</v>
      </c>
      <c r="H172" s="140">
        <v>180</v>
      </c>
      <c r="I172" s="141"/>
      <c r="J172" s="142">
        <f>ROUND(I172*H172,2)</f>
        <v>0</v>
      </c>
      <c r="K172" s="138" t="s">
        <v>138</v>
      </c>
      <c r="L172" s="24"/>
      <c r="M172" s="143" t="s">
        <v>8</v>
      </c>
      <c r="N172" s="144" t="s">
        <v>46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139</v>
      </c>
      <c r="AT172" s="147" t="s">
        <v>134</v>
      </c>
      <c r="AU172" s="147" t="s">
        <v>91</v>
      </c>
      <c r="AY172" s="9" t="s">
        <v>131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9" t="s">
        <v>89</v>
      </c>
      <c r="BK172" s="148">
        <f>ROUND(I172*H172,2)</f>
        <v>0</v>
      </c>
      <c r="BL172" s="9" t="s">
        <v>139</v>
      </c>
      <c r="BM172" s="147" t="s">
        <v>276</v>
      </c>
    </row>
    <row r="173" spans="2:65" s="25" customFormat="1" ht="24.2" customHeight="1">
      <c r="B173" s="135"/>
      <c r="C173" s="166" t="s">
        <v>243</v>
      </c>
      <c r="D173" s="166" t="s">
        <v>240</v>
      </c>
      <c r="E173" s="167" t="s">
        <v>277</v>
      </c>
      <c r="F173" s="168" t="s">
        <v>278</v>
      </c>
      <c r="G173" s="169" t="s">
        <v>237</v>
      </c>
      <c r="H173" s="170">
        <v>207</v>
      </c>
      <c r="I173" s="171"/>
      <c r="J173" s="172">
        <f>ROUND(I173*H173,2)</f>
        <v>0</v>
      </c>
      <c r="K173" s="168" t="s">
        <v>138</v>
      </c>
      <c r="L173" s="173"/>
      <c r="M173" s="174" t="s">
        <v>8</v>
      </c>
      <c r="N173" s="175" t="s">
        <v>46</v>
      </c>
      <c r="P173" s="145">
        <f>O173*H173</f>
        <v>0</v>
      </c>
      <c r="Q173" s="145">
        <v>1.2E-4</v>
      </c>
      <c r="R173" s="145">
        <f>Q173*H173</f>
        <v>2.4840000000000001E-2</v>
      </c>
      <c r="S173" s="145">
        <v>0</v>
      </c>
      <c r="T173" s="146">
        <f>S173*H173</f>
        <v>0</v>
      </c>
      <c r="AR173" s="147" t="s">
        <v>243</v>
      </c>
      <c r="AT173" s="147" t="s">
        <v>240</v>
      </c>
      <c r="AU173" s="147" t="s">
        <v>91</v>
      </c>
      <c r="AY173" s="9" t="s">
        <v>131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9" t="s">
        <v>89</v>
      </c>
      <c r="BK173" s="148">
        <f>ROUND(I173*H173,2)</f>
        <v>0</v>
      </c>
      <c r="BL173" s="9" t="s">
        <v>139</v>
      </c>
      <c r="BM173" s="147" t="s">
        <v>279</v>
      </c>
    </row>
    <row r="174" spans="2:65" s="150" customFormat="1">
      <c r="B174" s="149"/>
      <c r="D174" s="151" t="s">
        <v>151</v>
      </c>
      <c r="F174" s="153" t="s">
        <v>280</v>
      </c>
      <c r="H174" s="154">
        <v>207</v>
      </c>
      <c r="I174" s="155"/>
      <c r="L174" s="149"/>
      <c r="M174" s="156"/>
      <c r="T174" s="157"/>
      <c r="AT174" s="152" t="s">
        <v>151</v>
      </c>
      <c r="AU174" s="152" t="s">
        <v>91</v>
      </c>
      <c r="AV174" s="150" t="s">
        <v>91</v>
      </c>
      <c r="AW174" s="150" t="s">
        <v>10</v>
      </c>
      <c r="AX174" s="150" t="s">
        <v>89</v>
      </c>
      <c r="AY174" s="152" t="s">
        <v>131</v>
      </c>
    </row>
    <row r="175" spans="2:65" s="25" customFormat="1" ht="33" customHeight="1">
      <c r="B175" s="135"/>
      <c r="C175" s="136" t="s">
        <v>281</v>
      </c>
      <c r="D175" s="136" t="s">
        <v>134</v>
      </c>
      <c r="E175" s="137" t="s">
        <v>282</v>
      </c>
      <c r="F175" s="138" t="s">
        <v>283</v>
      </c>
      <c r="G175" s="139" t="s">
        <v>237</v>
      </c>
      <c r="H175" s="140">
        <v>100</v>
      </c>
      <c r="I175" s="141"/>
      <c r="J175" s="142">
        <f>ROUND(I175*H175,2)</f>
        <v>0</v>
      </c>
      <c r="K175" s="138" t="s">
        <v>138</v>
      </c>
      <c r="L175" s="24"/>
      <c r="M175" s="143" t="s">
        <v>8</v>
      </c>
      <c r="N175" s="144" t="s">
        <v>46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139</v>
      </c>
      <c r="AT175" s="147" t="s">
        <v>134</v>
      </c>
      <c r="AU175" s="147" t="s">
        <v>91</v>
      </c>
      <c r="AY175" s="9" t="s">
        <v>131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9" t="s">
        <v>89</v>
      </c>
      <c r="BK175" s="148">
        <f>ROUND(I175*H175,2)</f>
        <v>0</v>
      </c>
      <c r="BL175" s="9" t="s">
        <v>139</v>
      </c>
      <c r="BM175" s="147" t="s">
        <v>284</v>
      </c>
    </row>
    <row r="176" spans="2:65" s="25" customFormat="1" ht="24.2" customHeight="1">
      <c r="B176" s="135"/>
      <c r="C176" s="166" t="s">
        <v>285</v>
      </c>
      <c r="D176" s="166" t="s">
        <v>240</v>
      </c>
      <c r="E176" s="167" t="s">
        <v>286</v>
      </c>
      <c r="F176" s="168" t="s">
        <v>287</v>
      </c>
      <c r="G176" s="169" t="s">
        <v>237</v>
      </c>
      <c r="H176" s="170">
        <v>115</v>
      </c>
      <c r="I176" s="171"/>
      <c r="J176" s="172">
        <f>ROUND(I176*H176,2)</f>
        <v>0</v>
      </c>
      <c r="K176" s="168" t="s">
        <v>138</v>
      </c>
      <c r="L176" s="173"/>
      <c r="M176" s="174" t="s">
        <v>8</v>
      </c>
      <c r="N176" s="175" t="s">
        <v>46</v>
      </c>
      <c r="P176" s="145">
        <f>O176*H176</f>
        <v>0</v>
      </c>
      <c r="Q176" s="145">
        <v>1.7000000000000001E-4</v>
      </c>
      <c r="R176" s="145">
        <f>Q176*H176</f>
        <v>1.9550000000000001E-2</v>
      </c>
      <c r="S176" s="145">
        <v>0</v>
      </c>
      <c r="T176" s="146">
        <f>S176*H176</f>
        <v>0</v>
      </c>
      <c r="AR176" s="147" t="s">
        <v>243</v>
      </c>
      <c r="AT176" s="147" t="s">
        <v>240</v>
      </c>
      <c r="AU176" s="147" t="s">
        <v>91</v>
      </c>
      <c r="AY176" s="9" t="s">
        <v>131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9" t="s">
        <v>89</v>
      </c>
      <c r="BK176" s="148">
        <f>ROUND(I176*H176,2)</f>
        <v>0</v>
      </c>
      <c r="BL176" s="9" t="s">
        <v>139</v>
      </c>
      <c r="BM176" s="147" t="s">
        <v>288</v>
      </c>
    </row>
    <row r="177" spans="2:65" s="150" customFormat="1">
      <c r="B177" s="149"/>
      <c r="D177" s="151" t="s">
        <v>151</v>
      </c>
      <c r="F177" s="153" t="s">
        <v>289</v>
      </c>
      <c r="H177" s="154">
        <v>115</v>
      </c>
      <c r="I177" s="155"/>
      <c r="L177" s="149"/>
      <c r="M177" s="156"/>
      <c r="T177" s="157"/>
      <c r="AT177" s="152" t="s">
        <v>151</v>
      </c>
      <c r="AU177" s="152" t="s">
        <v>91</v>
      </c>
      <c r="AV177" s="150" t="s">
        <v>91</v>
      </c>
      <c r="AW177" s="150" t="s">
        <v>10</v>
      </c>
      <c r="AX177" s="150" t="s">
        <v>89</v>
      </c>
      <c r="AY177" s="152" t="s">
        <v>131</v>
      </c>
    </row>
    <row r="178" spans="2:65" s="25" customFormat="1" ht="33" customHeight="1">
      <c r="B178" s="135"/>
      <c r="C178" s="136" t="s">
        <v>290</v>
      </c>
      <c r="D178" s="136" t="s">
        <v>134</v>
      </c>
      <c r="E178" s="137" t="s">
        <v>291</v>
      </c>
      <c r="F178" s="138" t="s">
        <v>292</v>
      </c>
      <c r="G178" s="139" t="s">
        <v>237</v>
      </c>
      <c r="H178" s="140">
        <v>20</v>
      </c>
      <c r="I178" s="141"/>
      <c r="J178" s="142">
        <f>ROUND(I178*H178,2)</f>
        <v>0</v>
      </c>
      <c r="K178" s="138" t="s">
        <v>138</v>
      </c>
      <c r="L178" s="24"/>
      <c r="M178" s="143" t="s">
        <v>8</v>
      </c>
      <c r="N178" s="144" t="s">
        <v>46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139</v>
      </c>
      <c r="AT178" s="147" t="s">
        <v>134</v>
      </c>
      <c r="AU178" s="147" t="s">
        <v>91</v>
      </c>
      <c r="AY178" s="9" t="s">
        <v>131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9" t="s">
        <v>89</v>
      </c>
      <c r="BK178" s="148">
        <f>ROUND(I178*H178,2)</f>
        <v>0</v>
      </c>
      <c r="BL178" s="9" t="s">
        <v>139</v>
      </c>
      <c r="BM178" s="147" t="s">
        <v>293</v>
      </c>
    </row>
    <row r="179" spans="2:65" s="25" customFormat="1" ht="24.2" customHeight="1">
      <c r="B179" s="135"/>
      <c r="C179" s="166" t="s">
        <v>294</v>
      </c>
      <c r="D179" s="166" t="s">
        <v>240</v>
      </c>
      <c r="E179" s="167" t="s">
        <v>295</v>
      </c>
      <c r="F179" s="168" t="s">
        <v>296</v>
      </c>
      <c r="G179" s="169" t="s">
        <v>237</v>
      </c>
      <c r="H179" s="170">
        <v>23</v>
      </c>
      <c r="I179" s="171"/>
      <c r="J179" s="172">
        <f>ROUND(I179*H179,2)</f>
        <v>0</v>
      </c>
      <c r="K179" s="168" t="s">
        <v>138</v>
      </c>
      <c r="L179" s="173"/>
      <c r="M179" s="174" t="s">
        <v>8</v>
      </c>
      <c r="N179" s="175" t="s">
        <v>46</v>
      </c>
      <c r="P179" s="145">
        <f>O179*H179</f>
        <v>0</v>
      </c>
      <c r="Q179" s="145">
        <v>1.6000000000000001E-4</v>
      </c>
      <c r="R179" s="145">
        <f>Q179*H179</f>
        <v>3.6800000000000001E-3</v>
      </c>
      <c r="S179" s="145">
        <v>0</v>
      </c>
      <c r="T179" s="146">
        <f>S179*H179</f>
        <v>0</v>
      </c>
      <c r="AR179" s="147" t="s">
        <v>243</v>
      </c>
      <c r="AT179" s="147" t="s">
        <v>240</v>
      </c>
      <c r="AU179" s="147" t="s">
        <v>91</v>
      </c>
      <c r="AY179" s="9" t="s">
        <v>131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9" t="s">
        <v>89</v>
      </c>
      <c r="BK179" s="148">
        <f>ROUND(I179*H179,2)</f>
        <v>0</v>
      </c>
      <c r="BL179" s="9" t="s">
        <v>139</v>
      </c>
      <c r="BM179" s="147" t="s">
        <v>297</v>
      </c>
    </row>
    <row r="180" spans="2:65" s="150" customFormat="1">
      <c r="B180" s="149"/>
      <c r="D180" s="151" t="s">
        <v>151</v>
      </c>
      <c r="F180" s="153" t="s">
        <v>272</v>
      </c>
      <c r="H180" s="154">
        <v>23</v>
      </c>
      <c r="I180" s="155"/>
      <c r="L180" s="149"/>
      <c r="M180" s="156"/>
      <c r="T180" s="157"/>
      <c r="AT180" s="152" t="s">
        <v>151</v>
      </c>
      <c r="AU180" s="152" t="s">
        <v>91</v>
      </c>
      <c r="AV180" s="150" t="s">
        <v>91</v>
      </c>
      <c r="AW180" s="150" t="s">
        <v>10</v>
      </c>
      <c r="AX180" s="150" t="s">
        <v>89</v>
      </c>
      <c r="AY180" s="152" t="s">
        <v>131</v>
      </c>
    </row>
    <row r="181" spans="2:65" s="25" customFormat="1" ht="24.2" customHeight="1">
      <c r="B181" s="135"/>
      <c r="C181" s="136" t="s">
        <v>298</v>
      </c>
      <c r="D181" s="136" t="s">
        <v>134</v>
      </c>
      <c r="E181" s="137" t="s">
        <v>299</v>
      </c>
      <c r="F181" s="138" t="s">
        <v>300</v>
      </c>
      <c r="G181" s="139" t="s">
        <v>137</v>
      </c>
      <c r="H181" s="140">
        <v>4</v>
      </c>
      <c r="I181" s="141"/>
      <c r="J181" s="142">
        <f t="shared" ref="J181:J209" si="20">ROUND(I181*H181,2)</f>
        <v>0</v>
      </c>
      <c r="K181" s="138" t="s">
        <v>138</v>
      </c>
      <c r="L181" s="24"/>
      <c r="M181" s="143" t="s">
        <v>8</v>
      </c>
      <c r="N181" s="144" t="s">
        <v>46</v>
      </c>
      <c r="P181" s="145">
        <f t="shared" ref="P181:P209" si="21">O181*H181</f>
        <v>0</v>
      </c>
      <c r="Q181" s="145">
        <v>0</v>
      </c>
      <c r="R181" s="145">
        <f t="shared" ref="R181:R209" si="22">Q181*H181</f>
        <v>0</v>
      </c>
      <c r="S181" s="145">
        <v>0</v>
      </c>
      <c r="T181" s="146">
        <f t="shared" ref="T181:T209" si="23">S181*H181</f>
        <v>0</v>
      </c>
      <c r="AR181" s="147" t="s">
        <v>139</v>
      </c>
      <c r="AT181" s="147" t="s">
        <v>134</v>
      </c>
      <c r="AU181" s="147" t="s">
        <v>91</v>
      </c>
      <c r="AY181" s="9" t="s">
        <v>131</v>
      </c>
      <c r="BE181" s="148">
        <f t="shared" ref="BE181:BE209" si="24">IF(N181="základní",J181,0)</f>
        <v>0</v>
      </c>
      <c r="BF181" s="148">
        <f t="shared" ref="BF181:BF209" si="25">IF(N181="snížená",J181,0)</f>
        <v>0</v>
      </c>
      <c r="BG181" s="148">
        <f t="shared" ref="BG181:BG209" si="26">IF(N181="zákl. přenesená",J181,0)</f>
        <v>0</v>
      </c>
      <c r="BH181" s="148">
        <f t="shared" ref="BH181:BH209" si="27">IF(N181="sníž. přenesená",J181,0)</f>
        <v>0</v>
      </c>
      <c r="BI181" s="148">
        <f t="shared" ref="BI181:BI209" si="28">IF(N181="nulová",J181,0)</f>
        <v>0</v>
      </c>
      <c r="BJ181" s="9" t="s">
        <v>89</v>
      </c>
      <c r="BK181" s="148">
        <f t="shared" ref="BK181:BK209" si="29">ROUND(I181*H181,2)</f>
        <v>0</v>
      </c>
      <c r="BL181" s="9" t="s">
        <v>139</v>
      </c>
      <c r="BM181" s="147" t="s">
        <v>301</v>
      </c>
    </row>
    <row r="182" spans="2:65" s="25" customFormat="1" ht="24.2" customHeight="1">
      <c r="B182" s="135"/>
      <c r="C182" s="166" t="s">
        <v>302</v>
      </c>
      <c r="D182" s="166" t="s">
        <v>240</v>
      </c>
      <c r="E182" s="167" t="s">
        <v>303</v>
      </c>
      <c r="F182" s="168" t="s">
        <v>304</v>
      </c>
      <c r="G182" s="169" t="s">
        <v>137</v>
      </c>
      <c r="H182" s="170">
        <v>4</v>
      </c>
      <c r="I182" s="171"/>
      <c r="J182" s="172">
        <f t="shared" si="20"/>
        <v>0</v>
      </c>
      <c r="K182" s="168" t="s">
        <v>138</v>
      </c>
      <c r="L182" s="173"/>
      <c r="M182" s="174" t="s">
        <v>8</v>
      </c>
      <c r="N182" s="175" t="s">
        <v>46</v>
      </c>
      <c r="P182" s="145">
        <f t="shared" si="21"/>
        <v>0</v>
      </c>
      <c r="Q182" s="145">
        <v>9.0000000000000006E-5</v>
      </c>
      <c r="R182" s="145">
        <f t="shared" si="22"/>
        <v>3.6000000000000002E-4</v>
      </c>
      <c r="S182" s="145">
        <v>0</v>
      </c>
      <c r="T182" s="146">
        <f t="shared" si="23"/>
        <v>0</v>
      </c>
      <c r="AR182" s="147" t="s">
        <v>243</v>
      </c>
      <c r="AT182" s="147" t="s">
        <v>240</v>
      </c>
      <c r="AU182" s="147" t="s">
        <v>91</v>
      </c>
      <c r="AY182" s="9" t="s">
        <v>131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9" t="s">
        <v>89</v>
      </c>
      <c r="BK182" s="148">
        <f t="shared" si="29"/>
        <v>0</v>
      </c>
      <c r="BL182" s="9" t="s">
        <v>139</v>
      </c>
      <c r="BM182" s="147" t="s">
        <v>305</v>
      </c>
    </row>
    <row r="183" spans="2:65" s="25" customFormat="1" ht="24.2" customHeight="1">
      <c r="B183" s="135"/>
      <c r="C183" s="136" t="s">
        <v>306</v>
      </c>
      <c r="D183" s="136" t="s">
        <v>134</v>
      </c>
      <c r="E183" s="137" t="s">
        <v>307</v>
      </c>
      <c r="F183" s="138" t="s">
        <v>308</v>
      </c>
      <c r="G183" s="139" t="s">
        <v>137</v>
      </c>
      <c r="H183" s="140">
        <v>2</v>
      </c>
      <c r="I183" s="141"/>
      <c r="J183" s="142">
        <f t="shared" si="20"/>
        <v>0</v>
      </c>
      <c r="K183" s="138" t="s">
        <v>138</v>
      </c>
      <c r="L183" s="24"/>
      <c r="M183" s="143" t="s">
        <v>8</v>
      </c>
      <c r="N183" s="144" t="s">
        <v>46</v>
      </c>
      <c r="P183" s="145">
        <f t="shared" si="21"/>
        <v>0</v>
      </c>
      <c r="Q183" s="145">
        <v>0</v>
      </c>
      <c r="R183" s="145">
        <f t="shared" si="22"/>
        <v>0</v>
      </c>
      <c r="S183" s="145">
        <v>0</v>
      </c>
      <c r="T183" s="146">
        <f t="shared" si="23"/>
        <v>0</v>
      </c>
      <c r="AR183" s="147" t="s">
        <v>139</v>
      </c>
      <c r="AT183" s="147" t="s">
        <v>134</v>
      </c>
      <c r="AU183" s="147" t="s">
        <v>91</v>
      </c>
      <c r="AY183" s="9" t="s">
        <v>131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9" t="s">
        <v>89</v>
      </c>
      <c r="BK183" s="148">
        <f t="shared" si="29"/>
        <v>0</v>
      </c>
      <c r="BL183" s="9" t="s">
        <v>139</v>
      </c>
      <c r="BM183" s="147" t="s">
        <v>309</v>
      </c>
    </row>
    <row r="184" spans="2:65" s="25" customFormat="1" ht="24.2" customHeight="1">
      <c r="B184" s="135"/>
      <c r="C184" s="166" t="s">
        <v>310</v>
      </c>
      <c r="D184" s="166" t="s">
        <v>240</v>
      </c>
      <c r="E184" s="167" t="s">
        <v>311</v>
      </c>
      <c r="F184" s="168" t="s">
        <v>312</v>
      </c>
      <c r="G184" s="169" t="s">
        <v>137</v>
      </c>
      <c r="H184" s="170">
        <v>2</v>
      </c>
      <c r="I184" s="171"/>
      <c r="J184" s="172">
        <f t="shared" si="20"/>
        <v>0</v>
      </c>
      <c r="K184" s="168" t="s">
        <v>138</v>
      </c>
      <c r="L184" s="173"/>
      <c r="M184" s="174" t="s">
        <v>8</v>
      </c>
      <c r="N184" s="175" t="s">
        <v>46</v>
      </c>
      <c r="P184" s="145">
        <f t="shared" si="21"/>
        <v>0</v>
      </c>
      <c r="Q184" s="145">
        <v>1E-4</v>
      </c>
      <c r="R184" s="145">
        <f t="shared" si="22"/>
        <v>2.0000000000000001E-4</v>
      </c>
      <c r="S184" s="145">
        <v>0</v>
      </c>
      <c r="T184" s="146">
        <f t="shared" si="23"/>
        <v>0</v>
      </c>
      <c r="AR184" s="147" t="s">
        <v>243</v>
      </c>
      <c r="AT184" s="147" t="s">
        <v>240</v>
      </c>
      <c r="AU184" s="147" t="s">
        <v>91</v>
      </c>
      <c r="AY184" s="9" t="s">
        <v>131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9" t="s">
        <v>89</v>
      </c>
      <c r="BK184" s="148">
        <f t="shared" si="29"/>
        <v>0</v>
      </c>
      <c r="BL184" s="9" t="s">
        <v>139</v>
      </c>
      <c r="BM184" s="147" t="s">
        <v>313</v>
      </c>
    </row>
    <row r="185" spans="2:65" s="25" customFormat="1" ht="24.2" customHeight="1">
      <c r="B185" s="135"/>
      <c r="C185" s="136" t="s">
        <v>314</v>
      </c>
      <c r="D185" s="136" t="s">
        <v>134</v>
      </c>
      <c r="E185" s="137" t="s">
        <v>315</v>
      </c>
      <c r="F185" s="138" t="s">
        <v>316</v>
      </c>
      <c r="G185" s="139" t="s">
        <v>137</v>
      </c>
      <c r="H185" s="140">
        <v>8</v>
      </c>
      <c r="I185" s="141"/>
      <c r="J185" s="142">
        <f t="shared" si="20"/>
        <v>0</v>
      </c>
      <c r="K185" s="138" t="s">
        <v>138</v>
      </c>
      <c r="L185" s="24"/>
      <c r="M185" s="143" t="s">
        <v>8</v>
      </c>
      <c r="N185" s="144" t="s">
        <v>46</v>
      </c>
      <c r="P185" s="145">
        <f t="shared" si="21"/>
        <v>0</v>
      </c>
      <c r="Q185" s="145">
        <v>0</v>
      </c>
      <c r="R185" s="145">
        <f t="shared" si="22"/>
        <v>0</v>
      </c>
      <c r="S185" s="145">
        <v>0</v>
      </c>
      <c r="T185" s="146">
        <f t="shared" si="23"/>
        <v>0</v>
      </c>
      <c r="AR185" s="147" t="s">
        <v>139</v>
      </c>
      <c r="AT185" s="147" t="s">
        <v>134</v>
      </c>
      <c r="AU185" s="147" t="s">
        <v>91</v>
      </c>
      <c r="AY185" s="9" t="s">
        <v>131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9" t="s">
        <v>89</v>
      </c>
      <c r="BK185" s="148">
        <f t="shared" si="29"/>
        <v>0</v>
      </c>
      <c r="BL185" s="9" t="s">
        <v>139</v>
      </c>
      <c r="BM185" s="147" t="s">
        <v>317</v>
      </c>
    </row>
    <row r="186" spans="2:65" s="25" customFormat="1" ht="24.2" customHeight="1">
      <c r="B186" s="135"/>
      <c r="C186" s="166" t="s">
        <v>318</v>
      </c>
      <c r="D186" s="166" t="s">
        <v>240</v>
      </c>
      <c r="E186" s="167" t="s">
        <v>319</v>
      </c>
      <c r="F186" s="168" t="s">
        <v>320</v>
      </c>
      <c r="G186" s="169" t="s">
        <v>137</v>
      </c>
      <c r="H186" s="170">
        <v>8</v>
      </c>
      <c r="I186" s="171"/>
      <c r="J186" s="172">
        <f t="shared" si="20"/>
        <v>0</v>
      </c>
      <c r="K186" s="168" t="s">
        <v>138</v>
      </c>
      <c r="L186" s="173"/>
      <c r="M186" s="174" t="s">
        <v>8</v>
      </c>
      <c r="N186" s="175" t="s">
        <v>46</v>
      </c>
      <c r="P186" s="145">
        <f t="shared" si="21"/>
        <v>0</v>
      </c>
      <c r="Q186" s="145">
        <v>9.0000000000000006E-5</v>
      </c>
      <c r="R186" s="145">
        <f t="shared" si="22"/>
        <v>7.2000000000000005E-4</v>
      </c>
      <c r="S186" s="145">
        <v>0</v>
      </c>
      <c r="T186" s="146">
        <f t="shared" si="23"/>
        <v>0</v>
      </c>
      <c r="AR186" s="147" t="s">
        <v>243</v>
      </c>
      <c r="AT186" s="147" t="s">
        <v>240</v>
      </c>
      <c r="AU186" s="147" t="s">
        <v>91</v>
      </c>
      <c r="AY186" s="9" t="s">
        <v>131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9" t="s">
        <v>89</v>
      </c>
      <c r="BK186" s="148">
        <f t="shared" si="29"/>
        <v>0</v>
      </c>
      <c r="BL186" s="9" t="s">
        <v>139</v>
      </c>
      <c r="BM186" s="147" t="s">
        <v>321</v>
      </c>
    </row>
    <row r="187" spans="2:65" s="25" customFormat="1" ht="24.2" customHeight="1">
      <c r="B187" s="135"/>
      <c r="C187" s="136" t="s">
        <v>322</v>
      </c>
      <c r="D187" s="136" t="s">
        <v>134</v>
      </c>
      <c r="E187" s="137" t="s">
        <v>323</v>
      </c>
      <c r="F187" s="138" t="s">
        <v>324</v>
      </c>
      <c r="G187" s="139" t="s">
        <v>137</v>
      </c>
      <c r="H187" s="140">
        <v>8</v>
      </c>
      <c r="I187" s="141"/>
      <c r="J187" s="142">
        <f t="shared" si="20"/>
        <v>0</v>
      </c>
      <c r="K187" s="138" t="s">
        <v>138</v>
      </c>
      <c r="L187" s="24"/>
      <c r="M187" s="143" t="s">
        <v>8</v>
      </c>
      <c r="N187" s="144" t="s">
        <v>46</v>
      </c>
      <c r="P187" s="145">
        <f t="shared" si="21"/>
        <v>0</v>
      </c>
      <c r="Q187" s="145">
        <v>0</v>
      </c>
      <c r="R187" s="145">
        <f t="shared" si="22"/>
        <v>0</v>
      </c>
      <c r="S187" s="145">
        <v>0</v>
      </c>
      <c r="T187" s="146">
        <f t="shared" si="23"/>
        <v>0</v>
      </c>
      <c r="AR187" s="147" t="s">
        <v>139</v>
      </c>
      <c r="AT187" s="147" t="s">
        <v>134</v>
      </c>
      <c r="AU187" s="147" t="s">
        <v>91</v>
      </c>
      <c r="AY187" s="9" t="s">
        <v>131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9" t="s">
        <v>89</v>
      </c>
      <c r="BK187" s="148">
        <f t="shared" si="29"/>
        <v>0</v>
      </c>
      <c r="BL187" s="9" t="s">
        <v>139</v>
      </c>
      <c r="BM187" s="147" t="s">
        <v>325</v>
      </c>
    </row>
    <row r="188" spans="2:65" s="25" customFormat="1" ht="24.2" customHeight="1">
      <c r="B188" s="135"/>
      <c r="C188" s="166" t="s">
        <v>326</v>
      </c>
      <c r="D188" s="166" t="s">
        <v>240</v>
      </c>
      <c r="E188" s="167" t="s">
        <v>327</v>
      </c>
      <c r="F188" s="168" t="s">
        <v>328</v>
      </c>
      <c r="G188" s="169" t="s">
        <v>137</v>
      </c>
      <c r="H188" s="170">
        <v>8</v>
      </c>
      <c r="I188" s="171"/>
      <c r="J188" s="172">
        <f t="shared" si="20"/>
        <v>0</v>
      </c>
      <c r="K188" s="168" t="s">
        <v>138</v>
      </c>
      <c r="L188" s="173"/>
      <c r="M188" s="174" t="s">
        <v>8</v>
      </c>
      <c r="N188" s="175" t="s">
        <v>46</v>
      </c>
      <c r="P188" s="145">
        <f t="shared" si="21"/>
        <v>0</v>
      </c>
      <c r="Q188" s="145">
        <v>6.0000000000000002E-5</v>
      </c>
      <c r="R188" s="145">
        <f t="shared" si="22"/>
        <v>4.8000000000000001E-4</v>
      </c>
      <c r="S188" s="145">
        <v>0</v>
      </c>
      <c r="T188" s="146">
        <f t="shared" si="23"/>
        <v>0</v>
      </c>
      <c r="AR188" s="147" t="s">
        <v>243</v>
      </c>
      <c r="AT188" s="147" t="s">
        <v>240</v>
      </c>
      <c r="AU188" s="147" t="s">
        <v>91</v>
      </c>
      <c r="AY188" s="9" t="s">
        <v>131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9" t="s">
        <v>89</v>
      </c>
      <c r="BK188" s="148">
        <f t="shared" si="29"/>
        <v>0</v>
      </c>
      <c r="BL188" s="9" t="s">
        <v>139</v>
      </c>
      <c r="BM188" s="147" t="s">
        <v>329</v>
      </c>
    </row>
    <row r="189" spans="2:65" s="25" customFormat="1" ht="16.5" customHeight="1">
      <c r="B189" s="135"/>
      <c r="C189" s="166" t="s">
        <v>330</v>
      </c>
      <c r="D189" s="166" t="s">
        <v>240</v>
      </c>
      <c r="E189" s="167" t="s">
        <v>331</v>
      </c>
      <c r="F189" s="168" t="s">
        <v>332</v>
      </c>
      <c r="G189" s="169" t="s">
        <v>137</v>
      </c>
      <c r="H189" s="170">
        <v>8</v>
      </c>
      <c r="I189" s="171"/>
      <c r="J189" s="172">
        <f t="shared" si="20"/>
        <v>0</v>
      </c>
      <c r="K189" s="168" t="s">
        <v>138</v>
      </c>
      <c r="L189" s="173"/>
      <c r="M189" s="174" t="s">
        <v>8</v>
      </c>
      <c r="N189" s="175" t="s">
        <v>46</v>
      </c>
      <c r="P189" s="145">
        <f t="shared" si="21"/>
        <v>0</v>
      </c>
      <c r="Q189" s="145">
        <v>1.0000000000000001E-5</v>
      </c>
      <c r="R189" s="145">
        <f t="shared" si="22"/>
        <v>8.0000000000000007E-5</v>
      </c>
      <c r="S189" s="145">
        <v>0</v>
      </c>
      <c r="T189" s="146">
        <f t="shared" si="23"/>
        <v>0</v>
      </c>
      <c r="AR189" s="147" t="s">
        <v>243</v>
      </c>
      <c r="AT189" s="147" t="s">
        <v>240</v>
      </c>
      <c r="AU189" s="147" t="s">
        <v>91</v>
      </c>
      <c r="AY189" s="9" t="s">
        <v>131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9" t="s">
        <v>89</v>
      </c>
      <c r="BK189" s="148">
        <f t="shared" si="29"/>
        <v>0</v>
      </c>
      <c r="BL189" s="9" t="s">
        <v>139</v>
      </c>
      <c r="BM189" s="147" t="s">
        <v>333</v>
      </c>
    </row>
    <row r="190" spans="2:65" s="25" customFormat="1" ht="33" customHeight="1">
      <c r="B190" s="135"/>
      <c r="C190" s="136" t="s">
        <v>334</v>
      </c>
      <c r="D190" s="136" t="s">
        <v>134</v>
      </c>
      <c r="E190" s="137" t="s">
        <v>335</v>
      </c>
      <c r="F190" s="138" t="s">
        <v>336</v>
      </c>
      <c r="G190" s="139" t="s">
        <v>137</v>
      </c>
      <c r="H190" s="140">
        <v>8</v>
      </c>
      <c r="I190" s="141"/>
      <c r="J190" s="142">
        <f t="shared" si="20"/>
        <v>0</v>
      </c>
      <c r="K190" s="138" t="s">
        <v>138</v>
      </c>
      <c r="L190" s="24"/>
      <c r="M190" s="143" t="s">
        <v>8</v>
      </c>
      <c r="N190" s="144" t="s">
        <v>46</v>
      </c>
      <c r="P190" s="145">
        <f t="shared" si="21"/>
        <v>0</v>
      </c>
      <c r="Q190" s="145">
        <v>0</v>
      </c>
      <c r="R190" s="145">
        <f t="shared" si="22"/>
        <v>0</v>
      </c>
      <c r="S190" s="145">
        <v>0</v>
      </c>
      <c r="T190" s="146">
        <f t="shared" si="23"/>
        <v>0</v>
      </c>
      <c r="AR190" s="147" t="s">
        <v>139</v>
      </c>
      <c r="AT190" s="147" t="s">
        <v>134</v>
      </c>
      <c r="AU190" s="147" t="s">
        <v>91</v>
      </c>
      <c r="AY190" s="9" t="s">
        <v>131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9" t="s">
        <v>89</v>
      </c>
      <c r="BK190" s="148">
        <f t="shared" si="29"/>
        <v>0</v>
      </c>
      <c r="BL190" s="9" t="s">
        <v>139</v>
      </c>
      <c r="BM190" s="147" t="s">
        <v>337</v>
      </c>
    </row>
    <row r="191" spans="2:65" s="25" customFormat="1" ht="16.5" customHeight="1">
      <c r="B191" s="135"/>
      <c r="C191" s="166" t="s">
        <v>338</v>
      </c>
      <c r="D191" s="166" t="s">
        <v>240</v>
      </c>
      <c r="E191" s="167" t="s">
        <v>339</v>
      </c>
      <c r="F191" s="168" t="s">
        <v>340</v>
      </c>
      <c r="G191" s="169" t="s">
        <v>137</v>
      </c>
      <c r="H191" s="170">
        <v>8</v>
      </c>
      <c r="I191" s="171"/>
      <c r="J191" s="172">
        <f t="shared" si="20"/>
        <v>0</v>
      </c>
      <c r="K191" s="168" t="s">
        <v>8</v>
      </c>
      <c r="L191" s="173"/>
      <c r="M191" s="174" t="s">
        <v>8</v>
      </c>
      <c r="N191" s="175" t="s">
        <v>46</v>
      </c>
      <c r="P191" s="145">
        <f t="shared" si="21"/>
        <v>0</v>
      </c>
      <c r="Q191" s="145">
        <v>0</v>
      </c>
      <c r="R191" s="145">
        <f t="shared" si="22"/>
        <v>0</v>
      </c>
      <c r="S191" s="145">
        <v>0</v>
      </c>
      <c r="T191" s="146">
        <f t="shared" si="23"/>
        <v>0</v>
      </c>
      <c r="AR191" s="147" t="s">
        <v>243</v>
      </c>
      <c r="AT191" s="147" t="s">
        <v>240</v>
      </c>
      <c r="AU191" s="147" t="s">
        <v>91</v>
      </c>
      <c r="AY191" s="9" t="s">
        <v>131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9" t="s">
        <v>89</v>
      </c>
      <c r="BK191" s="148">
        <f t="shared" si="29"/>
        <v>0</v>
      </c>
      <c r="BL191" s="9" t="s">
        <v>139</v>
      </c>
      <c r="BM191" s="147" t="s">
        <v>341</v>
      </c>
    </row>
    <row r="192" spans="2:65" s="25" customFormat="1" ht="16.5" customHeight="1">
      <c r="B192" s="135"/>
      <c r="C192" s="166" t="s">
        <v>342</v>
      </c>
      <c r="D192" s="166" t="s">
        <v>240</v>
      </c>
      <c r="E192" s="167" t="s">
        <v>343</v>
      </c>
      <c r="F192" s="168" t="s">
        <v>344</v>
      </c>
      <c r="G192" s="169" t="s">
        <v>137</v>
      </c>
      <c r="H192" s="170">
        <v>8</v>
      </c>
      <c r="I192" s="171"/>
      <c r="J192" s="172">
        <f t="shared" si="20"/>
        <v>0</v>
      </c>
      <c r="K192" s="168" t="s">
        <v>138</v>
      </c>
      <c r="L192" s="173"/>
      <c r="M192" s="174" t="s">
        <v>8</v>
      </c>
      <c r="N192" s="175" t="s">
        <v>46</v>
      </c>
      <c r="P192" s="145">
        <f t="shared" si="21"/>
        <v>0</v>
      </c>
      <c r="Q192" s="145">
        <v>2.0000000000000002E-5</v>
      </c>
      <c r="R192" s="145">
        <f t="shared" si="22"/>
        <v>1.6000000000000001E-4</v>
      </c>
      <c r="S192" s="145">
        <v>0</v>
      </c>
      <c r="T192" s="146">
        <f t="shared" si="23"/>
        <v>0</v>
      </c>
      <c r="AR192" s="147" t="s">
        <v>243</v>
      </c>
      <c r="AT192" s="147" t="s">
        <v>240</v>
      </c>
      <c r="AU192" s="147" t="s">
        <v>91</v>
      </c>
      <c r="AY192" s="9" t="s">
        <v>131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9" t="s">
        <v>89</v>
      </c>
      <c r="BK192" s="148">
        <f t="shared" si="29"/>
        <v>0</v>
      </c>
      <c r="BL192" s="9" t="s">
        <v>139</v>
      </c>
      <c r="BM192" s="147" t="s">
        <v>345</v>
      </c>
    </row>
    <row r="193" spans="2:65" s="25" customFormat="1" ht="24.2" customHeight="1">
      <c r="B193" s="135"/>
      <c r="C193" s="136" t="s">
        <v>346</v>
      </c>
      <c r="D193" s="136" t="s">
        <v>134</v>
      </c>
      <c r="E193" s="137" t="s">
        <v>347</v>
      </c>
      <c r="F193" s="138" t="s">
        <v>348</v>
      </c>
      <c r="G193" s="139" t="s">
        <v>137</v>
      </c>
      <c r="H193" s="140">
        <v>2</v>
      </c>
      <c r="I193" s="141"/>
      <c r="J193" s="142">
        <f t="shared" si="20"/>
        <v>0</v>
      </c>
      <c r="K193" s="138" t="s">
        <v>138</v>
      </c>
      <c r="L193" s="24"/>
      <c r="M193" s="143" t="s">
        <v>8</v>
      </c>
      <c r="N193" s="144" t="s">
        <v>46</v>
      </c>
      <c r="P193" s="145">
        <f t="shared" si="21"/>
        <v>0</v>
      </c>
      <c r="Q193" s="145">
        <v>0</v>
      </c>
      <c r="R193" s="145">
        <f t="shared" si="22"/>
        <v>0</v>
      </c>
      <c r="S193" s="145">
        <v>0</v>
      </c>
      <c r="T193" s="146">
        <f t="shared" si="23"/>
        <v>0</v>
      </c>
      <c r="AR193" s="147" t="s">
        <v>139</v>
      </c>
      <c r="AT193" s="147" t="s">
        <v>134</v>
      </c>
      <c r="AU193" s="147" t="s">
        <v>91</v>
      </c>
      <c r="AY193" s="9" t="s">
        <v>131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9" t="s">
        <v>89</v>
      </c>
      <c r="BK193" s="148">
        <f t="shared" si="29"/>
        <v>0</v>
      </c>
      <c r="BL193" s="9" t="s">
        <v>139</v>
      </c>
      <c r="BM193" s="147" t="s">
        <v>349</v>
      </c>
    </row>
    <row r="194" spans="2:65" s="25" customFormat="1" ht="24.2" customHeight="1">
      <c r="B194" s="135"/>
      <c r="C194" s="166" t="s">
        <v>350</v>
      </c>
      <c r="D194" s="166" t="s">
        <v>240</v>
      </c>
      <c r="E194" s="167" t="s">
        <v>351</v>
      </c>
      <c r="F194" s="168" t="s">
        <v>352</v>
      </c>
      <c r="G194" s="169" t="s">
        <v>137</v>
      </c>
      <c r="H194" s="170">
        <v>2</v>
      </c>
      <c r="I194" s="171"/>
      <c r="J194" s="172">
        <f t="shared" si="20"/>
        <v>0</v>
      </c>
      <c r="K194" s="168" t="s">
        <v>138</v>
      </c>
      <c r="L194" s="173"/>
      <c r="M194" s="174" t="s">
        <v>8</v>
      </c>
      <c r="N194" s="175" t="s">
        <v>46</v>
      </c>
      <c r="P194" s="145">
        <f t="shared" si="21"/>
        <v>0</v>
      </c>
      <c r="Q194" s="145">
        <v>4.0000000000000002E-4</v>
      </c>
      <c r="R194" s="145">
        <f t="shared" si="22"/>
        <v>8.0000000000000004E-4</v>
      </c>
      <c r="S194" s="145">
        <v>0</v>
      </c>
      <c r="T194" s="146">
        <f t="shared" si="23"/>
        <v>0</v>
      </c>
      <c r="AR194" s="147" t="s">
        <v>243</v>
      </c>
      <c r="AT194" s="147" t="s">
        <v>240</v>
      </c>
      <c r="AU194" s="147" t="s">
        <v>91</v>
      </c>
      <c r="AY194" s="9" t="s">
        <v>131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9" t="s">
        <v>89</v>
      </c>
      <c r="BK194" s="148">
        <f t="shared" si="29"/>
        <v>0</v>
      </c>
      <c r="BL194" s="9" t="s">
        <v>139</v>
      </c>
      <c r="BM194" s="147" t="s">
        <v>353</v>
      </c>
    </row>
    <row r="195" spans="2:65" s="25" customFormat="1" ht="24.2" customHeight="1">
      <c r="B195" s="135"/>
      <c r="C195" s="136" t="s">
        <v>354</v>
      </c>
      <c r="D195" s="136" t="s">
        <v>134</v>
      </c>
      <c r="E195" s="137" t="s">
        <v>355</v>
      </c>
      <c r="F195" s="138" t="s">
        <v>356</v>
      </c>
      <c r="G195" s="139" t="s">
        <v>137</v>
      </c>
      <c r="H195" s="140">
        <v>2</v>
      </c>
      <c r="I195" s="141"/>
      <c r="J195" s="142">
        <f t="shared" si="20"/>
        <v>0</v>
      </c>
      <c r="K195" s="138" t="s">
        <v>138</v>
      </c>
      <c r="L195" s="24"/>
      <c r="M195" s="143" t="s">
        <v>8</v>
      </c>
      <c r="N195" s="144" t="s">
        <v>46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139</v>
      </c>
      <c r="AT195" s="147" t="s">
        <v>134</v>
      </c>
      <c r="AU195" s="147" t="s">
        <v>91</v>
      </c>
      <c r="AY195" s="9" t="s">
        <v>131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9" t="s">
        <v>89</v>
      </c>
      <c r="BK195" s="148">
        <f t="shared" si="29"/>
        <v>0</v>
      </c>
      <c r="BL195" s="9" t="s">
        <v>139</v>
      </c>
      <c r="BM195" s="147" t="s">
        <v>357</v>
      </c>
    </row>
    <row r="196" spans="2:65" s="25" customFormat="1" ht="21.75" customHeight="1">
      <c r="B196" s="135"/>
      <c r="C196" s="166" t="s">
        <v>358</v>
      </c>
      <c r="D196" s="166" t="s">
        <v>240</v>
      </c>
      <c r="E196" s="167" t="s">
        <v>359</v>
      </c>
      <c r="F196" s="168" t="s">
        <v>360</v>
      </c>
      <c r="G196" s="169" t="s">
        <v>137</v>
      </c>
      <c r="H196" s="170">
        <v>2</v>
      </c>
      <c r="I196" s="171"/>
      <c r="J196" s="172">
        <f t="shared" si="20"/>
        <v>0</v>
      </c>
      <c r="K196" s="168" t="s">
        <v>138</v>
      </c>
      <c r="L196" s="173"/>
      <c r="M196" s="174" t="s">
        <v>8</v>
      </c>
      <c r="N196" s="175" t="s">
        <v>46</v>
      </c>
      <c r="P196" s="145">
        <f t="shared" si="21"/>
        <v>0</v>
      </c>
      <c r="Q196" s="145">
        <v>8.0999999999999996E-4</v>
      </c>
      <c r="R196" s="145">
        <f t="shared" si="22"/>
        <v>1.6199999999999999E-3</v>
      </c>
      <c r="S196" s="145">
        <v>0</v>
      </c>
      <c r="T196" s="146">
        <f t="shared" si="23"/>
        <v>0</v>
      </c>
      <c r="AR196" s="147" t="s">
        <v>243</v>
      </c>
      <c r="AT196" s="147" t="s">
        <v>240</v>
      </c>
      <c r="AU196" s="147" t="s">
        <v>91</v>
      </c>
      <c r="AY196" s="9" t="s">
        <v>131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9" t="s">
        <v>89</v>
      </c>
      <c r="BK196" s="148">
        <f t="shared" si="29"/>
        <v>0</v>
      </c>
      <c r="BL196" s="9" t="s">
        <v>139</v>
      </c>
      <c r="BM196" s="147" t="s">
        <v>361</v>
      </c>
    </row>
    <row r="197" spans="2:65" s="25" customFormat="1" ht="24.2" customHeight="1">
      <c r="B197" s="135"/>
      <c r="C197" s="136" t="s">
        <v>362</v>
      </c>
      <c r="D197" s="136" t="s">
        <v>134</v>
      </c>
      <c r="E197" s="137" t="s">
        <v>363</v>
      </c>
      <c r="F197" s="138" t="s">
        <v>364</v>
      </c>
      <c r="G197" s="139" t="s">
        <v>137</v>
      </c>
      <c r="H197" s="140">
        <v>1</v>
      </c>
      <c r="I197" s="141"/>
      <c r="J197" s="142">
        <f t="shared" si="20"/>
        <v>0</v>
      </c>
      <c r="K197" s="138" t="s">
        <v>138</v>
      </c>
      <c r="L197" s="24"/>
      <c r="M197" s="143" t="s">
        <v>8</v>
      </c>
      <c r="N197" s="144" t="s">
        <v>46</v>
      </c>
      <c r="P197" s="145">
        <f t="shared" si="21"/>
        <v>0</v>
      </c>
      <c r="Q197" s="145">
        <v>0</v>
      </c>
      <c r="R197" s="145">
        <f t="shared" si="22"/>
        <v>0</v>
      </c>
      <c r="S197" s="145">
        <v>0</v>
      </c>
      <c r="T197" s="146">
        <f t="shared" si="23"/>
        <v>0</v>
      </c>
      <c r="AR197" s="147" t="s">
        <v>139</v>
      </c>
      <c r="AT197" s="147" t="s">
        <v>134</v>
      </c>
      <c r="AU197" s="147" t="s">
        <v>91</v>
      </c>
      <c r="AY197" s="9" t="s">
        <v>131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9" t="s">
        <v>89</v>
      </c>
      <c r="BK197" s="148">
        <f t="shared" si="29"/>
        <v>0</v>
      </c>
      <c r="BL197" s="9" t="s">
        <v>139</v>
      </c>
      <c r="BM197" s="147" t="s">
        <v>365</v>
      </c>
    </row>
    <row r="198" spans="2:65" s="25" customFormat="1" ht="24.2" customHeight="1">
      <c r="B198" s="135"/>
      <c r="C198" s="136" t="s">
        <v>366</v>
      </c>
      <c r="D198" s="136" t="s">
        <v>134</v>
      </c>
      <c r="E198" s="137" t="s">
        <v>367</v>
      </c>
      <c r="F198" s="138" t="s">
        <v>368</v>
      </c>
      <c r="G198" s="139" t="s">
        <v>137</v>
      </c>
      <c r="H198" s="140">
        <v>2</v>
      </c>
      <c r="I198" s="141"/>
      <c r="J198" s="142">
        <f t="shared" si="20"/>
        <v>0</v>
      </c>
      <c r="K198" s="138" t="s">
        <v>8</v>
      </c>
      <c r="L198" s="24"/>
      <c r="M198" s="143" t="s">
        <v>8</v>
      </c>
      <c r="N198" s="144" t="s">
        <v>46</v>
      </c>
      <c r="P198" s="145">
        <f t="shared" si="21"/>
        <v>0</v>
      </c>
      <c r="Q198" s="145">
        <v>0</v>
      </c>
      <c r="R198" s="145">
        <f t="shared" si="22"/>
        <v>0</v>
      </c>
      <c r="S198" s="145">
        <v>0</v>
      </c>
      <c r="T198" s="146">
        <f t="shared" si="23"/>
        <v>0</v>
      </c>
      <c r="AR198" s="147" t="s">
        <v>139</v>
      </c>
      <c r="AT198" s="147" t="s">
        <v>134</v>
      </c>
      <c r="AU198" s="147" t="s">
        <v>91</v>
      </c>
      <c r="AY198" s="9" t="s">
        <v>131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9" t="s">
        <v>89</v>
      </c>
      <c r="BK198" s="148">
        <f t="shared" si="29"/>
        <v>0</v>
      </c>
      <c r="BL198" s="9" t="s">
        <v>139</v>
      </c>
      <c r="BM198" s="147" t="s">
        <v>369</v>
      </c>
    </row>
    <row r="199" spans="2:65" s="25" customFormat="1" ht="24.2" customHeight="1">
      <c r="B199" s="135"/>
      <c r="C199" s="136" t="s">
        <v>370</v>
      </c>
      <c r="D199" s="136" t="s">
        <v>134</v>
      </c>
      <c r="E199" s="137" t="s">
        <v>371</v>
      </c>
      <c r="F199" s="138" t="s">
        <v>372</v>
      </c>
      <c r="G199" s="139" t="s">
        <v>137</v>
      </c>
      <c r="H199" s="140">
        <v>2</v>
      </c>
      <c r="I199" s="141"/>
      <c r="J199" s="142">
        <f t="shared" si="20"/>
        <v>0</v>
      </c>
      <c r="K199" s="138" t="s">
        <v>8</v>
      </c>
      <c r="L199" s="24"/>
      <c r="M199" s="143" t="s">
        <v>8</v>
      </c>
      <c r="N199" s="144" t="s">
        <v>46</v>
      </c>
      <c r="P199" s="145">
        <f t="shared" si="21"/>
        <v>0</v>
      </c>
      <c r="Q199" s="145">
        <v>0</v>
      </c>
      <c r="R199" s="145">
        <f t="shared" si="22"/>
        <v>0</v>
      </c>
      <c r="S199" s="145">
        <v>0</v>
      </c>
      <c r="T199" s="146">
        <f t="shared" si="23"/>
        <v>0</v>
      </c>
      <c r="AR199" s="147" t="s">
        <v>139</v>
      </c>
      <c r="AT199" s="147" t="s">
        <v>134</v>
      </c>
      <c r="AU199" s="147" t="s">
        <v>91</v>
      </c>
      <c r="AY199" s="9" t="s">
        <v>131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9" t="s">
        <v>89</v>
      </c>
      <c r="BK199" s="148">
        <f t="shared" si="29"/>
        <v>0</v>
      </c>
      <c r="BL199" s="9" t="s">
        <v>139</v>
      </c>
      <c r="BM199" s="147" t="s">
        <v>373</v>
      </c>
    </row>
    <row r="200" spans="2:65" s="25" customFormat="1" ht="24.2" customHeight="1">
      <c r="B200" s="135"/>
      <c r="C200" s="136" t="s">
        <v>374</v>
      </c>
      <c r="D200" s="136" t="s">
        <v>134</v>
      </c>
      <c r="E200" s="137" t="s">
        <v>375</v>
      </c>
      <c r="F200" s="138" t="s">
        <v>376</v>
      </c>
      <c r="G200" s="139" t="s">
        <v>137</v>
      </c>
      <c r="H200" s="140">
        <v>2</v>
      </c>
      <c r="I200" s="141"/>
      <c r="J200" s="142">
        <f t="shared" si="20"/>
        <v>0</v>
      </c>
      <c r="K200" s="138" t="s">
        <v>8</v>
      </c>
      <c r="L200" s="24"/>
      <c r="M200" s="143" t="s">
        <v>8</v>
      </c>
      <c r="N200" s="144" t="s">
        <v>46</v>
      </c>
      <c r="P200" s="145">
        <f t="shared" si="21"/>
        <v>0</v>
      </c>
      <c r="Q200" s="145">
        <v>0</v>
      </c>
      <c r="R200" s="145">
        <f t="shared" si="22"/>
        <v>0</v>
      </c>
      <c r="S200" s="145">
        <v>0</v>
      </c>
      <c r="T200" s="146">
        <f t="shared" si="23"/>
        <v>0</v>
      </c>
      <c r="AR200" s="147" t="s">
        <v>139</v>
      </c>
      <c r="AT200" s="147" t="s">
        <v>134</v>
      </c>
      <c r="AU200" s="147" t="s">
        <v>91</v>
      </c>
      <c r="AY200" s="9" t="s">
        <v>131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9" t="s">
        <v>89</v>
      </c>
      <c r="BK200" s="148">
        <f t="shared" si="29"/>
        <v>0</v>
      </c>
      <c r="BL200" s="9" t="s">
        <v>139</v>
      </c>
      <c r="BM200" s="147" t="s">
        <v>377</v>
      </c>
    </row>
    <row r="201" spans="2:65" s="25" customFormat="1" ht="24.2" customHeight="1">
      <c r="B201" s="135"/>
      <c r="C201" s="136" t="s">
        <v>378</v>
      </c>
      <c r="D201" s="136" t="s">
        <v>134</v>
      </c>
      <c r="E201" s="137" t="s">
        <v>379</v>
      </c>
      <c r="F201" s="138" t="s">
        <v>380</v>
      </c>
      <c r="G201" s="139" t="s">
        <v>137</v>
      </c>
      <c r="H201" s="140">
        <v>2</v>
      </c>
      <c r="I201" s="141"/>
      <c r="J201" s="142">
        <f t="shared" si="20"/>
        <v>0</v>
      </c>
      <c r="K201" s="138" t="s">
        <v>8</v>
      </c>
      <c r="L201" s="24"/>
      <c r="M201" s="143" t="s">
        <v>8</v>
      </c>
      <c r="N201" s="144" t="s">
        <v>46</v>
      </c>
      <c r="P201" s="145">
        <f t="shared" si="21"/>
        <v>0</v>
      </c>
      <c r="Q201" s="145">
        <v>0</v>
      </c>
      <c r="R201" s="145">
        <f t="shared" si="22"/>
        <v>0</v>
      </c>
      <c r="S201" s="145">
        <v>0</v>
      </c>
      <c r="T201" s="146">
        <f t="shared" si="23"/>
        <v>0</v>
      </c>
      <c r="AR201" s="147" t="s">
        <v>139</v>
      </c>
      <c r="AT201" s="147" t="s">
        <v>134</v>
      </c>
      <c r="AU201" s="147" t="s">
        <v>91</v>
      </c>
      <c r="AY201" s="9" t="s">
        <v>131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9" t="s">
        <v>89</v>
      </c>
      <c r="BK201" s="148">
        <f t="shared" si="29"/>
        <v>0</v>
      </c>
      <c r="BL201" s="9" t="s">
        <v>139</v>
      </c>
      <c r="BM201" s="147" t="s">
        <v>381</v>
      </c>
    </row>
    <row r="202" spans="2:65" s="25" customFormat="1" ht="21.75" customHeight="1">
      <c r="B202" s="135"/>
      <c r="C202" s="136" t="s">
        <v>382</v>
      </c>
      <c r="D202" s="136" t="s">
        <v>134</v>
      </c>
      <c r="E202" s="137" t="s">
        <v>383</v>
      </c>
      <c r="F202" s="138" t="s">
        <v>384</v>
      </c>
      <c r="G202" s="139" t="s">
        <v>137</v>
      </c>
      <c r="H202" s="140">
        <v>2</v>
      </c>
      <c r="I202" s="141"/>
      <c r="J202" s="142">
        <f t="shared" si="20"/>
        <v>0</v>
      </c>
      <c r="K202" s="138" t="s">
        <v>8</v>
      </c>
      <c r="L202" s="24"/>
      <c r="M202" s="143" t="s">
        <v>8</v>
      </c>
      <c r="N202" s="144" t="s">
        <v>46</v>
      </c>
      <c r="P202" s="145">
        <f t="shared" si="21"/>
        <v>0</v>
      </c>
      <c r="Q202" s="145">
        <v>0</v>
      </c>
      <c r="R202" s="145">
        <f t="shared" si="22"/>
        <v>0</v>
      </c>
      <c r="S202" s="145">
        <v>0</v>
      </c>
      <c r="T202" s="146">
        <f t="shared" si="23"/>
        <v>0</v>
      </c>
      <c r="AR202" s="147" t="s">
        <v>139</v>
      </c>
      <c r="AT202" s="147" t="s">
        <v>134</v>
      </c>
      <c r="AU202" s="147" t="s">
        <v>91</v>
      </c>
      <c r="AY202" s="9" t="s">
        <v>131</v>
      </c>
      <c r="BE202" s="148">
        <f t="shared" si="24"/>
        <v>0</v>
      </c>
      <c r="BF202" s="148">
        <f t="shared" si="25"/>
        <v>0</v>
      </c>
      <c r="BG202" s="148">
        <f t="shared" si="26"/>
        <v>0</v>
      </c>
      <c r="BH202" s="148">
        <f t="shared" si="27"/>
        <v>0</v>
      </c>
      <c r="BI202" s="148">
        <f t="shared" si="28"/>
        <v>0</v>
      </c>
      <c r="BJ202" s="9" t="s">
        <v>89</v>
      </c>
      <c r="BK202" s="148">
        <f t="shared" si="29"/>
        <v>0</v>
      </c>
      <c r="BL202" s="9" t="s">
        <v>139</v>
      </c>
      <c r="BM202" s="147" t="s">
        <v>385</v>
      </c>
    </row>
    <row r="203" spans="2:65" s="25" customFormat="1" ht="24.2" customHeight="1">
      <c r="B203" s="135"/>
      <c r="C203" s="136" t="s">
        <v>386</v>
      </c>
      <c r="D203" s="136" t="s">
        <v>134</v>
      </c>
      <c r="E203" s="137" t="s">
        <v>387</v>
      </c>
      <c r="F203" s="138" t="s">
        <v>388</v>
      </c>
      <c r="G203" s="139" t="s">
        <v>137</v>
      </c>
      <c r="H203" s="140">
        <v>8</v>
      </c>
      <c r="I203" s="141"/>
      <c r="J203" s="142">
        <f t="shared" si="20"/>
        <v>0</v>
      </c>
      <c r="K203" s="138" t="s">
        <v>8</v>
      </c>
      <c r="L203" s="24"/>
      <c r="M203" s="143" t="s">
        <v>8</v>
      </c>
      <c r="N203" s="144" t="s">
        <v>46</v>
      </c>
      <c r="P203" s="145">
        <f t="shared" si="21"/>
        <v>0</v>
      </c>
      <c r="Q203" s="145">
        <v>0</v>
      </c>
      <c r="R203" s="145">
        <f t="shared" si="22"/>
        <v>0</v>
      </c>
      <c r="S203" s="145">
        <v>0</v>
      </c>
      <c r="T203" s="146">
        <f t="shared" si="23"/>
        <v>0</v>
      </c>
      <c r="AR203" s="147" t="s">
        <v>139</v>
      </c>
      <c r="AT203" s="147" t="s">
        <v>134</v>
      </c>
      <c r="AU203" s="147" t="s">
        <v>91</v>
      </c>
      <c r="AY203" s="9" t="s">
        <v>131</v>
      </c>
      <c r="BE203" s="148">
        <f t="shared" si="24"/>
        <v>0</v>
      </c>
      <c r="BF203" s="148">
        <f t="shared" si="25"/>
        <v>0</v>
      </c>
      <c r="BG203" s="148">
        <f t="shared" si="26"/>
        <v>0</v>
      </c>
      <c r="BH203" s="148">
        <f t="shared" si="27"/>
        <v>0</v>
      </c>
      <c r="BI203" s="148">
        <f t="shared" si="28"/>
        <v>0</v>
      </c>
      <c r="BJ203" s="9" t="s">
        <v>89</v>
      </c>
      <c r="BK203" s="148">
        <f t="shared" si="29"/>
        <v>0</v>
      </c>
      <c r="BL203" s="9" t="s">
        <v>139</v>
      </c>
      <c r="BM203" s="147" t="s">
        <v>389</v>
      </c>
    </row>
    <row r="204" spans="2:65" s="25" customFormat="1" ht="21.75" customHeight="1">
      <c r="B204" s="135"/>
      <c r="C204" s="136" t="s">
        <v>390</v>
      </c>
      <c r="D204" s="136" t="s">
        <v>134</v>
      </c>
      <c r="E204" s="137" t="s">
        <v>391</v>
      </c>
      <c r="F204" s="138" t="s">
        <v>392</v>
      </c>
      <c r="G204" s="139" t="s">
        <v>137</v>
      </c>
      <c r="H204" s="140">
        <v>2</v>
      </c>
      <c r="I204" s="141"/>
      <c r="J204" s="142">
        <f t="shared" si="20"/>
        <v>0</v>
      </c>
      <c r="K204" s="138" t="s">
        <v>8</v>
      </c>
      <c r="L204" s="24"/>
      <c r="M204" s="143" t="s">
        <v>8</v>
      </c>
      <c r="N204" s="144" t="s">
        <v>46</v>
      </c>
      <c r="P204" s="145">
        <f t="shared" si="21"/>
        <v>0</v>
      </c>
      <c r="Q204" s="145">
        <v>0</v>
      </c>
      <c r="R204" s="145">
        <f t="shared" si="22"/>
        <v>0</v>
      </c>
      <c r="S204" s="145">
        <v>0</v>
      </c>
      <c r="T204" s="146">
        <f t="shared" si="23"/>
        <v>0</v>
      </c>
      <c r="AR204" s="147" t="s">
        <v>139</v>
      </c>
      <c r="AT204" s="147" t="s">
        <v>134</v>
      </c>
      <c r="AU204" s="147" t="s">
        <v>91</v>
      </c>
      <c r="AY204" s="9" t="s">
        <v>131</v>
      </c>
      <c r="BE204" s="148">
        <f t="shared" si="24"/>
        <v>0</v>
      </c>
      <c r="BF204" s="148">
        <f t="shared" si="25"/>
        <v>0</v>
      </c>
      <c r="BG204" s="148">
        <f t="shared" si="26"/>
        <v>0</v>
      </c>
      <c r="BH204" s="148">
        <f t="shared" si="27"/>
        <v>0</v>
      </c>
      <c r="BI204" s="148">
        <f t="shared" si="28"/>
        <v>0</v>
      </c>
      <c r="BJ204" s="9" t="s">
        <v>89</v>
      </c>
      <c r="BK204" s="148">
        <f t="shared" si="29"/>
        <v>0</v>
      </c>
      <c r="BL204" s="9" t="s">
        <v>139</v>
      </c>
      <c r="BM204" s="147" t="s">
        <v>393</v>
      </c>
    </row>
    <row r="205" spans="2:65" s="25" customFormat="1" ht="16.5" customHeight="1">
      <c r="B205" s="135"/>
      <c r="C205" s="136" t="s">
        <v>394</v>
      </c>
      <c r="D205" s="136" t="s">
        <v>134</v>
      </c>
      <c r="E205" s="137" t="s">
        <v>395</v>
      </c>
      <c r="F205" s="138" t="s">
        <v>396</v>
      </c>
      <c r="G205" s="139" t="s">
        <v>137</v>
      </c>
      <c r="H205" s="140">
        <v>2</v>
      </c>
      <c r="I205" s="141"/>
      <c r="J205" s="142">
        <f t="shared" si="20"/>
        <v>0</v>
      </c>
      <c r="K205" s="138" t="s">
        <v>8</v>
      </c>
      <c r="L205" s="24"/>
      <c r="M205" s="143" t="s">
        <v>8</v>
      </c>
      <c r="N205" s="144" t="s">
        <v>46</v>
      </c>
      <c r="P205" s="145">
        <f t="shared" si="21"/>
        <v>0</v>
      </c>
      <c r="Q205" s="145">
        <v>0</v>
      </c>
      <c r="R205" s="145">
        <f t="shared" si="22"/>
        <v>0</v>
      </c>
      <c r="S205" s="145">
        <v>0</v>
      </c>
      <c r="T205" s="146">
        <f t="shared" si="23"/>
        <v>0</v>
      </c>
      <c r="AR205" s="147" t="s">
        <v>139</v>
      </c>
      <c r="AT205" s="147" t="s">
        <v>134</v>
      </c>
      <c r="AU205" s="147" t="s">
        <v>91</v>
      </c>
      <c r="AY205" s="9" t="s">
        <v>131</v>
      </c>
      <c r="BE205" s="148">
        <f t="shared" si="24"/>
        <v>0</v>
      </c>
      <c r="BF205" s="148">
        <f t="shared" si="25"/>
        <v>0</v>
      </c>
      <c r="BG205" s="148">
        <f t="shared" si="26"/>
        <v>0</v>
      </c>
      <c r="BH205" s="148">
        <f t="shared" si="27"/>
        <v>0</v>
      </c>
      <c r="BI205" s="148">
        <f t="shared" si="28"/>
        <v>0</v>
      </c>
      <c r="BJ205" s="9" t="s">
        <v>89</v>
      </c>
      <c r="BK205" s="148">
        <f t="shared" si="29"/>
        <v>0</v>
      </c>
      <c r="BL205" s="9" t="s">
        <v>139</v>
      </c>
      <c r="BM205" s="147" t="s">
        <v>397</v>
      </c>
    </row>
    <row r="206" spans="2:65" s="25" customFormat="1" ht="16.5" customHeight="1">
      <c r="B206" s="135"/>
      <c r="C206" s="136" t="s">
        <v>398</v>
      </c>
      <c r="D206" s="136" t="s">
        <v>134</v>
      </c>
      <c r="E206" s="137" t="s">
        <v>399</v>
      </c>
      <c r="F206" s="138" t="s">
        <v>400</v>
      </c>
      <c r="G206" s="139" t="s">
        <v>137</v>
      </c>
      <c r="H206" s="140">
        <v>2</v>
      </c>
      <c r="I206" s="141"/>
      <c r="J206" s="142">
        <f t="shared" si="20"/>
        <v>0</v>
      </c>
      <c r="K206" s="138" t="s">
        <v>8</v>
      </c>
      <c r="L206" s="24"/>
      <c r="M206" s="143" t="s">
        <v>8</v>
      </c>
      <c r="N206" s="144" t="s">
        <v>46</v>
      </c>
      <c r="P206" s="145">
        <f t="shared" si="21"/>
        <v>0</v>
      </c>
      <c r="Q206" s="145">
        <v>0</v>
      </c>
      <c r="R206" s="145">
        <f t="shared" si="22"/>
        <v>0</v>
      </c>
      <c r="S206" s="145">
        <v>0</v>
      </c>
      <c r="T206" s="146">
        <f t="shared" si="23"/>
        <v>0</v>
      </c>
      <c r="AR206" s="147" t="s">
        <v>139</v>
      </c>
      <c r="AT206" s="147" t="s">
        <v>134</v>
      </c>
      <c r="AU206" s="147" t="s">
        <v>91</v>
      </c>
      <c r="AY206" s="9" t="s">
        <v>131</v>
      </c>
      <c r="BE206" s="148">
        <f t="shared" si="24"/>
        <v>0</v>
      </c>
      <c r="BF206" s="148">
        <f t="shared" si="25"/>
        <v>0</v>
      </c>
      <c r="BG206" s="148">
        <f t="shared" si="26"/>
        <v>0</v>
      </c>
      <c r="BH206" s="148">
        <f t="shared" si="27"/>
        <v>0</v>
      </c>
      <c r="BI206" s="148">
        <f t="shared" si="28"/>
        <v>0</v>
      </c>
      <c r="BJ206" s="9" t="s">
        <v>89</v>
      </c>
      <c r="BK206" s="148">
        <f t="shared" si="29"/>
        <v>0</v>
      </c>
      <c r="BL206" s="9" t="s">
        <v>139</v>
      </c>
      <c r="BM206" s="147" t="s">
        <v>401</v>
      </c>
    </row>
    <row r="207" spans="2:65" s="25" customFormat="1" ht="44.25" customHeight="1">
      <c r="B207" s="135"/>
      <c r="C207" s="136" t="s">
        <v>402</v>
      </c>
      <c r="D207" s="136" t="s">
        <v>134</v>
      </c>
      <c r="E207" s="137" t="s">
        <v>403</v>
      </c>
      <c r="F207" s="138" t="s">
        <v>404</v>
      </c>
      <c r="G207" s="139" t="s">
        <v>137</v>
      </c>
      <c r="H207" s="140">
        <v>2</v>
      </c>
      <c r="I207" s="141"/>
      <c r="J207" s="142">
        <f t="shared" si="20"/>
        <v>0</v>
      </c>
      <c r="K207" s="138" t="s">
        <v>8</v>
      </c>
      <c r="L207" s="24"/>
      <c r="M207" s="143" t="s">
        <v>8</v>
      </c>
      <c r="N207" s="144" t="s">
        <v>46</v>
      </c>
      <c r="P207" s="145">
        <f t="shared" si="21"/>
        <v>0</v>
      </c>
      <c r="Q207" s="145">
        <v>0</v>
      </c>
      <c r="R207" s="145">
        <f t="shared" si="22"/>
        <v>0</v>
      </c>
      <c r="S207" s="145">
        <v>0</v>
      </c>
      <c r="T207" s="146">
        <f t="shared" si="23"/>
        <v>0</v>
      </c>
      <c r="AR207" s="147" t="s">
        <v>139</v>
      </c>
      <c r="AT207" s="147" t="s">
        <v>134</v>
      </c>
      <c r="AU207" s="147" t="s">
        <v>91</v>
      </c>
      <c r="AY207" s="9" t="s">
        <v>131</v>
      </c>
      <c r="BE207" s="148">
        <f t="shared" si="24"/>
        <v>0</v>
      </c>
      <c r="BF207" s="148">
        <f t="shared" si="25"/>
        <v>0</v>
      </c>
      <c r="BG207" s="148">
        <f t="shared" si="26"/>
        <v>0</v>
      </c>
      <c r="BH207" s="148">
        <f t="shared" si="27"/>
        <v>0</v>
      </c>
      <c r="BI207" s="148">
        <f t="shared" si="28"/>
        <v>0</v>
      </c>
      <c r="BJ207" s="9" t="s">
        <v>89</v>
      </c>
      <c r="BK207" s="148">
        <f t="shared" si="29"/>
        <v>0</v>
      </c>
      <c r="BL207" s="9" t="s">
        <v>139</v>
      </c>
      <c r="BM207" s="147" t="s">
        <v>405</v>
      </c>
    </row>
    <row r="208" spans="2:65" s="25" customFormat="1" ht="24.2" customHeight="1">
      <c r="B208" s="135"/>
      <c r="C208" s="136" t="s">
        <v>406</v>
      </c>
      <c r="D208" s="136" t="s">
        <v>134</v>
      </c>
      <c r="E208" s="137" t="s">
        <v>407</v>
      </c>
      <c r="F208" s="138" t="s">
        <v>408</v>
      </c>
      <c r="G208" s="139" t="s">
        <v>137</v>
      </c>
      <c r="H208" s="140">
        <v>4</v>
      </c>
      <c r="I208" s="141"/>
      <c r="J208" s="142">
        <f t="shared" si="20"/>
        <v>0</v>
      </c>
      <c r="K208" s="138" t="s">
        <v>8</v>
      </c>
      <c r="L208" s="24"/>
      <c r="M208" s="143" t="s">
        <v>8</v>
      </c>
      <c r="N208" s="144" t="s">
        <v>46</v>
      </c>
      <c r="P208" s="145">
        <f t="shared" si="21"/>
        <v>0</v>
      </c>
      <c r="Q208" s="145">
        <v>0</v>
      </c>
      <c r="R208" s="145">
        <f t="shared" si="22"/>
        <v>0</v>
      </c>
      <c r="S208" s="145">
        <v>0</v>
      </c>
      <c r="T208" s="146">
        <f t="shared" si="23"/>
        <v>0</v>
      </c>
      <c r="AR208" s="147" t="s">
        <v>139</v>
      </c>
      <c r="AT208" s="147" t="s">
        <v>134</v>
      </c>
      <c r="AU208" s="147" t="s">
        <v>91</v>
      </c>
      <c r="AY208" s="9" t="s">
        <v>131</v>
      </c>
      <c r="BE208" s="148">
        <f t="shared" si="24"/>
        <v>0</v>
      </c>
      <c r="BF208" s="148">
        <f t="shared" si="25"/>
        <v>0</v>
      </c>
      <c r="BG208" s="148">
        <f t="shared" si="26"/>
        <v>0</v>
      </c>
      <c r="BH208" s="148">
        <f t="shared" si="27"/>
        <v>0</v>
      </c>
      <c r="BI208" s="148">
        <f t="shared" si="28"/>
        <v>0</v>
      </c>
      <c r="BJ208" s="9" t="s">
        <v>89</v>
      </c>
      <c r="BK208" s="148">
        <f t="shared" si="29"/>
        <v>0</v>
      </c>
      <c r="BL208" s="9" t="s">
        <v>139</v>
      </c>
      <c r="BM208" s="147" t="s">
        <v>409</v>
      </c>
    </row>
    <row r="209" spans="2:65" s="25" customFormat="1" ht="24.2" customHeight="1">
      <c r="B209" s="135"/>
      <c r="C209" s="136" t="s">
        <v>410</v>
      </c>
      <c r="D209" s="136" t="s">
        <v>134</v>
      </c>
      <c r="E209" s="137" t="s">
        <v>411</v>
      </c>
      <c r="F209" s="138" t="s">
        <v>412</v>
      </c>
      <c r="G209" s="139" t="s">
        <v>143</v>
      </c>
      <c r="H209" s="140">
        <v>6.9000000000000006E-2</v>
      </c>
      <c r="I209" s="141"/>
      <c r="J209" s="142">
        <f t="shared" si="20"/>
        <v>0</v>
      </c>
      <c r="K209" s="138" t="s">
        <v>138</v>
      </c>
      <c r="L209" s="24"/>
      <c r="M209" s="143" t="s">
        <v>8</v>
      </c>
      <c r="N209" s="144" t="s">
        <v>46</v>
      </c>
      <c r="P209" s="145">
        <f t="shared" si="21"/>
        <v>0</v>
      </c>
      <c r="Q209" s="145">
        <v>0</v>
      </c>
      <c r="R209" s="145">
        <f t="shared" si="22"/>
        <v>0</v>
      </c>
      <c r="S209" s="145">
        <v>0</v>
      </c>
      <c r="T209" s="146">
        <f t="shared" si="23"/>
        <v>0</v>
      </c>
      <c r="AR209" s="147" t="s">
        <v>139</v>
      </c>
      <c r="AT209" s="147" t="s">
        <v>134</v>
      </c>
      <c r="AU209" s="147" t="s">
        <v>91</v>
      </c>
      <c r="AY209" s="9" t="s">
        <v>131</v>
      </c>
      <c r="BE209" s="148">
        <f t="shared" si="24"/>
        <v>0</v>
      </c>
      <c r="BF209" s="148">
        <f t="shared" si="25"/>
        <v>0</v>
      </c>
      <c r="BG209" s="148">
        <f t="shared" si="26"/>
        <v>0</v>
      </c>
      <c r="BH209" s="148">
        <f t="shared" si="27"/>
        <v>0</v>
      </c>
      <c r="BI209" s="148">
        <f t="shared" si="28"/>
        <v>0</v>
      </c>
      <c r="BJ209" s="9" t="s">
        <v>89</v>
      </c>
      <c r="BK209" s="148">
        <f t="shared" si="29"/>
        <v>0</v>
      </c>
      <c r="BL209" s="9" t="s">
        <v>139</v>
      </c>
      <c r="BM209" s="147" t="s">
        <v>413</v>
      </c>
    </row>
    <row r="210" spans="2:65" s="123" customFormat="1" ht="22.9" customHeight="1">
      <c r="B210" s="122"/>
      <c r="D210" s="124" t="s">
        <v>80</v>
      </c>
      <c r="E210" s="133" t="s">
        <v>414</v>
      </c>
      <c r="F210" s="133" t="s">
        <v>415</v>
      </c>
      <c r="I210" s="126"/>
      <c r="J210" s="134">
        <f>BK210</f>
        <v>0</v>
      </c>
      <c r="L210" s="122"/>
      <c r="M210" s="128"/>
      <c r="P210" s="129">
        <f>SUM(P211:P217)</f>
        <v>0</v>
      </c>
      <c r="R210" s="129">
        <f>SUM(R211:R217)</f>
        <v>6.9939999999999988E-2</v>
      </c>
      <c r="T210" s="130">
        <f>SUM(T211:T217)</f>
        <v>0</v>
      </c>
      <c r="AR210" s="124" t="s">
        <v>91</v>
      </c>
      <c r="AT210" s="131" t="s">
        <v>80</v>
      </c>
      <c r="AU210" s="131" t="s">
        <v>89</v>
      </c>
      <c r="AY210" s="124" t="s">
        <v>131</v>
      </c>
      <c r="BK210" s="132">
        <f>SUM(BK211:BK217)</f>
        <v>0</v>
      </c>
    </row>
    <row r="211" spans="2:65" s="25" customFormat="1" ht="24.2" customHeight="1">
      <c r="B211" s="135"/>
      <c r="C211" s="136" t="s">
        <v>416</v>
      </c>
      <c r="D211" s="136" t="s">
        <v>134</v>
      </c>
      <c r="E211" s="137" t="s">
        <v>417</v>
      </c>
      <c r="F211" s="138" t="s">
        <v>418</v>
      </c>
      <c r="G211" s="139" t="s">
        <v>137</v>
      </c>
      <c r="H211" s="140">
        <v>2</v>
      </c>
      <c r="I211" s="141"/>
      <c r="J211" s="142">
        <f t="shared" ref="J211:J217" si="30">ROUND(I211*H211,2)</f>
        <v>0</v>
      </c>
      <c r="K211" s="138" t="s">
        <v>138</v>
      </c>
      <c r="L211" s="24"/>
      <c r="M211" s="143" t="s">
        <v>8</v>
      </c>
      <c r="N211" s="144" t="s">
        <v>46</v>
      </c>
      <c r="P211" s="145">
        <f t="shared" ref="P211:P217" si="31">O211*H211</f>
        <v>0</v>
      </c>
      <c r="Q211" s="145">
        <v>0</v>
      </c>
      <c r="R211" s="145">
        <f t="shared" ref="R211:R217" si="32">Q211*H211</f>
        <v>0</v>
      </c>
      <c r="S211" s="145">
        <v>0</v>
      </c>
      <c r="T211" s="146">
        <f t="shared" ref="T211:T217" si="33">S211*H211</f>
        <v>0</v>
      </c>
      <c r="AR211" s="147" t="s">
        <v>139</v>
      </c>
      <c r="AT211" s="147" t="s">
        <v>134</v>
      </c>
      <c r="AU211" s="147" t="s">
        <v>91</v>
      </c>
      <c r="AY211" s="9" t="s">
        <v>131</v>
      </c>
      <c r="BE211" s="148">
        <f t="shared" ref="BE211:BE217" si="34">IF(N211="základní",J211,0)</f>
        <v>0</v>
      </c>
      <c r="BF211" s="148">
        <f t="shared" ref="BF211:BF217" si="35">IF(N211="snížená",J211,0)</f>
        <v>0</v>
      </c>
      <c r="BG211" s="148">
        <f t="shared" ref="BG211:BG217" si="36">IF(N211="zákl. přenesená",J211,0)</f>
        <v>0</v>
      </c>
      <c r="BH211" s="148">
        <f t="shared" ref="BH211:BH217" si="37">IF(N211="sníž. přenesená",J211,0)</f>
        <v>0</v>
      </c>
      <c r="BI211" s="148">
        <f t="shared" ref="BI211:BI217" si="38">IF(N211="nulová",J211,0)</f>
        <v>0</v>
      </c>
      <c r="BJ211" s="9" t="s">
        <v>89</v>
      </c>
      <c r="BK211" s="148">
        <f t="shared" ref="BK211:BK217" si="39">ROUND(I211*H211,2)</f>
        <v>0</v>
      </c>
      <c r="BL211" s="9" t="s">
        <v>139</v>
      </c>
      <c r="BM211" s="147" t="s">
        <v>419</v>
      </c>
    </row>
    <row r="212" spans="2:65" s="25" customFormat="1" ht="33" customHeight="1">
      <c r="B212" s="135"/>
      <c r="C212" s="166" t="s">
        <v>420</v>
      </c>
      <c r="D212" s="166" t="s">
        <v>240</v>
      </c>
      <c r="E212" s="167" t="s">
        <v>421</v>
      </c>
      <c r="F212" s="168" t="s">
        <v>422</v>
      </c>
      <c r="G212" s="169" t="s">
        <v>137</v>
      </c>
      <c r="H212" s="170">
        <v>2</v>
      </c>
      <c r="I212" s="171"/>
      <c r="J212" s="172">
        <f t="shared" si="30"/>
        <v>0</v>
      </c>
      <c r="K212" s="168" t="s">
        <v>138</v>
      </c>
      <c r="L212" s="173"/>
      <c r="M212" s="174" t="s">
        <v>8</v>
      </c>
      <c r="N212" s="175" t="s">
        <v>46</v>
      </c>
      <c r="P212" s="145">
        <f t="shared" si="31"/>
        <v>0</v>
      </c>
      <c r="Q212" s="145">
        <v>5.6999999999999998E-4</v>
      </c>
      <c r="R212" s="145">
        <f t="shared" si="32"/>
        <v>1.14E-3</v>
      </c>
      <c r="S212" s="145">
        <v>0</v>
      </c>
      <c r="T212" s="146">
        <f t="shared" si="33"/>
        <v>0</v>
      </c>
      <c r="AR212" s="147" t="s">
        <v>243</v>
      </c>
      <c r="AT212" s="147" t="s">
        <v>240</v>
      </c>
      <c r="AU212" s="147" t="s">
        <v>91</v>
      </c>
      <c r="AY212" s="9" t="s">
        <v>131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9" t="s">
        <v>89</v>
      </c>
      <c r="BK212" s="148">
        <f t="shared" si="39"/>
        <v>0</v>
      </c>
      <c r="BL212" s="9" t="s">
        <v>139</v>
      </c>
      <c r="BM212" s="147" t="s">
        <v>423</v>
      </c>
    </row>
    <row r="213" spans="2:65" s="25" customFormat="1" ht="37.9" customHeight="1">
      <c r="B213" s="135"/>
      <c r="C213" s="136" t="s">
        <v>424</v>
      </c>
      <c r="D213" s="136" t="s">
        <v>134</v>
      </c>
      <c r="E213" s="137" t="s">
        <v>425</v>
      </c>
      <c r="F213" s="138" t="s">
        <v>426</v>
      </c>
      <c r="G213" s="139" t="s">
        <v>237</v>
      </c>
      <c r="H213" s="140">
        <v>16</v>
      </c>
      <c r="I213" s="141"/>
      <c r="J213" s="142">
        <f t="shared" si="30"/>
        <v>0</v>
      </c>
      <c r="K213" s="138" t="s">
        <v>138</v>
      </c>
      <c r="L213" s="24"/>
      <c r="M213" s="143" t="s">
        <v>8</v>
      </c>
      <c r="N213" s="144" t="s">
        <v>46</v>
      </c>
      <c r="P213" s="145">
        <f t="shared" si="31"/>
        <v>0</v>
      </c>
      <c r="Q213" s="145">
        <v>3.4499999999999995E-3</v>
      </c>
      <c r="R213" s="145">
        <f t="shared" si="32"/>
        <v>5.5199999999999992E-2</v>
      </c>
      <c r="S213" s="145">
        <v>0</v>
      </c>
      <c r="T213" s="146">
        <f t="shared" si="33"/>
        <v>0</v>
      </c>
      <c r="AR213" s="147" t="s">
        <v>139</v>
      </c>
      <c r="AT213" s="147" t="s">
        <v>134</v>
      </c>
      <c r="AU213" s="147" t="s">
        <v>91</v>
      </c>
      <c r="AY213" s="9" t="s">
        <v>131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9" t="s">
        <v>89</v>
      </c>
      <c r="BK213" s="148">
        <f t="shared" si="39"/>
        <v>0</v>
      </c>
      <c r="BL213" s="9" t="s">
        <v>139</v>
      </c>
      <c r="BM213" s="147" t="s">
        <v>427</v>
      </c>
    </row>
    <row r="214" spans="2:65" s="25" customFormat="1" ht="33" customHeight="1">
      <c r="B214" s="135"/>
      <c r="C214" s="136" t="s">
        <v>428</v>
      </c>
      <c r="D214" s="136" t="s">
        <v>134</v>
      </c>
      <c r="E214" s="137" t="s">
        <v>429</v>
      </c>
      <c r="F214" s="138" t="s">
        <v>430</v>
      </c>
      <c r="G214" s="139" t="s">
        <v>137</v>
      </c>
      <c r="H214" s="140">
        <v>4</v>
      </c>
      <c r="I214" s="141"/>
      <c r="J214" s="142">
        <f t="shared" si="30"/>
        <v>0</v>
      </c>
      <c r="K214" s="138" t="s">
        <v>138</v>
      </c>
      <c r="L214" s="24"/>
      <c r="M214" s="143" t="s">
        <v>8</v>
      </c>
      <c r="N214" s="144" t="s">
        <v>46</v>
      </c>
      <c r="P214" s="145">
        <f t="shared" si="31"/>
        <v>0</v>
      </c>
      <c r="Q214" s="145">
        <v>0</v>
      </c>
      <c r="R214" s="145">
        <f t="shared" si="32"/>
        <v>0</v>
      </c>
      <c r="S214" s="145">
        <v>0</v>
      </c>
      <c r="T214" s="146">
        <f t="shared" si="33"/>
        <v>0</v>
      </c>
      <c r="AR214" s="147" t="s">
        <v>139</v>
      </c>
      <c r="AT214" s="147" t="s">
        <v>134</v>
      </c>
      <c r="AU214" s="147" t="s">
        <v>91</v>
      </c>
      <c r="AY214" s="9" t="s">
        <v>131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9" t="s">
        <v>89</v>
      </c>
      <c r="BK214" s="148">
        <f t="shared" si="39"/>
        <v>0</v>
      </c>
      <c r="BL214" s="9" t="s">
        <v>139</v>
      </c>
      <c r="BM214" s="147" t="s">
        <v>431</v>
      </c>
    </row>
    <row r="215" spans="2:65" s="25" customFormat="1" ht="16.5" customHeight="1">
      <c r="B215" s="135"/>
      <c r="C215" s="166" t="s">
        <v>432</v>
      </c>
      <c r="D215" s="166" t="s">
        <v>240</v>
      </c>
      <c r="E215" s="167" t="s">
        <v>433</v>
      </c>
      <c r="F215" s="168" t="s">
        <v>434</v>
      </c>
      <c r="G215" s="169" t="s">
        <v>137</v>
      </c>
      <c r="H215" s="170">
        <v>4</v>
      </c>
      <c r="I215" s="171"/>
      <c r="J215" s="172">
        <f t="shared" si="30"/>
        <v>0</v>
      </c>
      <c r="K215" s="168" t="s">
        <v>138</v>
      </c>
      <c r="L215" s="173"/>
      <c r="M215" s="174" t="s">
        <v>8</v>
      </c>
      <c r="N215" s="175" t="s">
        <v>46</v>
      </c>
      <c r="P215" s="145">
        <f t="shared" si="31"/>
        <v>0</v>
      </c>
      <c r="Q215" s="145">
        <v>5.9999999999999995E-4</v>
      </c>
      <c r="R215" s="145">
        <f t="shared" si="32"/>
        <v>2.3999999999999998E-3</v>
      </c>
      <c r="S215" s="145">
        <v>0</v>
      </c>
      <c r="T215" s="146">
        <f t="shared" si="33"/>
        <v>0</v>
      </c>
      <c r="AR215" s="147" t="s">
        <v>243</v>
      </c>
      <c r="AT215" s="147" t="s">
        <v>240</v>
      </c>
      <c r="AU215" s="147" t="s">
        <v>91</v>
      </c>
      <c r="AY215" s="9" t="s">
        <v>131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9" t="s">
        <v>89</v>
      </c>
      <c r="BK215" s="148">
        <f t="shared" si="39"/>
        <v>0</v>
      </c>
      <c r="BL215" s="9" t="s">
        <v>139</v>
      </c>
      <c r="BM215" s="147" t="s">
        <v>435</v>
      </c>
    </row>
    <row r="216" spans="2:65" s="25" customFormat="1" ht="33" customHeight="1">
      <c r="B216" s="135"/>
      <c r="C216" s="136" t="s">
        <v>436</v>
      </c>
      <c r="D216" s="136" t="s">
        <v>134</v>
      </c>
      <c r="E216" s="137" t="s">
        <v>437</v>
      </c>
      <c r="F216" s="138" t="s">
        <v>438</v>
      </c>
      <c r="G216" s="139" t="s">
        <v>237</v>
      </c>
      <c r="H216" s="140">
        <v>16</v>
      </c>
      <c r="I216" s="141"/>
      <c r="J216" s="142">
        <f t="shared" si="30"/>
        <v>0</v>
      </c>
      <c r="K216" s="138" t="s">
        <v>138</v>
      </c>
      <c r="L216" s="24"/>
      <c r="M216" s="143" t="s">
        <v>8</v>
      </c>
      <c r="N216" s="144" t="s">
        <v>46</v>
      </c>
      <c r="P216" s="145">
        <f t="shared" si="31"/>
        <v>0</v>
      </c>
      <c r="Q216" s="145">
        <v>6.9999999999999999E-4</v>
      </c>
      <c r="R216" s="145">
        <f t="shared" si="32"/>
        <v>1.12E-2</v>
      </c>
      <c r="S216" s="145">
        <v>0</v>
      </c>
      <c r="T216" s="146">
        <f t="shared" si="33"/>
        <v>0</v>
      </c>
      <c r="AR216" s="147" t="s">
        <v>139</v>
      </c>
      <c r="AT216" s="147" t="s">
        <v>134</v>
      </c>
      <c r="AU216" s="147" t="s">
        <v>91</v>
      </c>
      <c r="AY216" s="9" t="s">
        <v>131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9" t="s">
        <v>89</v>
      </c>
      <c r="BK216" s="148">
        <f t="shared" si="39"/>
        <v>0</v>
      </c>
      <c r="BL216" s="9" t="s">
        <v>139</v>
      </c>
      <c r="BM216" s="147" t="s">
        <v>439</v>
      </c>
    </row>
    <row r="217" spans="2:65" s="25" customFormat="1" ht="24.2" customHeight="1">
      <c r="B217" s="135"/>
      <c r="C217" s="136" t="s">
        <v>440</v>
      </c>
      <c r="D217" s="136" t="s">
        <v>134</v>
      </c>
      <c r="E217" s="137" t="s">
        <v>441</v>
      </c>
      <c r="F217" s="138" t="s">
        <v>442</v>
      </c>
      <c r="G217" s="139" t="s">
        <v>143</v>
      </c>
      <c r="H217" s="140">
        <v>7.0000000000000007E-2</v>
      </c>
      <c r="I217" s="141"/>
      <c r="J217" s="142">
        <f t="shared" si="30"/>
        <v>0</v>
      </c>
      <c r="K217" s="138" t="s">
        <v>138</v>
      </c>
      <c r="L217" s="24"/>
      <c r="M217" s="143" t="s">
        <v>8</v>
      </c>
      <c r="N217" s="144" t="s">
        <v>46</v>
      </c>
      <c r="P217" s="145">
        <f t="shared" si="31"/>
        <v>0</v>
      </c>
      <c r="Q217" s="145">
        <v>0</v>
      </c>
      <c r="R217" s="145">
        <f t="shared" si="32"/>
        <v>0</v>
      </c>
      <c r="S217" s="145">
        <v>0</v>
      </c>
      <c r="T217" s="146">
        <f t="shared" si="33"/>
        <v>0</v>
      </c>
      <c r="AR217" s="147" t="s">
        <v>139</v>
      </c>
      <c r="AT217" s="147" t="s">
        <v>134</v>
      </c>
      <c r="AU217" s="147" t="s">
        <v>91</v>
      </c>
      <c r="AY217" s="9" t="s">
        <v>131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9" t="s">
        <v>89</v>
      </c>
      <c r="BK217" s="148">
        <f t="shared" si="39"/>
        <v>0</v>
      </c>
      <c r="BL217" s="9" t="s">
        <v>139</v>
      </c>
      <c r="BM217" s="147" t="s">
        <v>443</v>
      </c>
    </row>
    <row r="218" spans="2:65" s="123" customFormat="1" ht="22.9" customHeight="1">
      <c r="B218" s="122"/>
      <c r="D218" s="124" t="s">
        <v>80</v>
      </c>
      <c r="E218" s="133" t="s">
        <v>444</v>
      </c>
      <c r="F218" s="133" t="s">
        <v>445</v>
      </c>
      <c r="I218" s="126"/>
      <c r="J218" s="134">
        <f>BK218</f>
        <v>0</v>
      </c>
      <c r="L218" s="122"/>
      <c r="M218" s="128"/>
      <c r="P218" s="129">
        <f>SUM(P219:P230)</f>
        <v>0</v>
      </c>
      <c r="R218" s="129">
        <f>SUM(R219:R230)</f>
        <v>0.72215599999999991</v>
      </c>
      <c r="T218" s="130">
        <f>SUM(T219:T230)</f>
        <v>0</v>
      </c>
      <c r="AR218" s="124" t="s">
        <v>91</v>
      </c>
      <c r="AT218" s="131" t="s">
        <v>80</v>
      </c>
      <c r="AU218" s="131" t="s">
        <v>89</v>
      </c>
      <c r="AY218" s="124" t="s">
        <v>131</v>
      </c>
      <c r="BK218" s="132">
        <f>SUM(BK219:BK230)</f>
        <v>0</v>
      </c>
    </row>
    <row r="219" spans="2:65" s="25" customFormat="1" ht="24.2" customHeight="1">
      <c r="B219" s="135"/>
      <c r="C219" s="136" t="s">
        <v>446</v>
      </c>
      <c r="D219" s="136" t="s">
        <v>134</v>
      </c>
      <c r="E219" s="137" t="s">
        <v>447</v>
      </c>
      <c r="F219" s="138" t="s">
        <v>448</v>
      </c>
      <c r="G219" s="139" t="s">
        <v>449</v>
      </c>
      <c r="H219" s="140">
        <v>41</v>
      </c>
      <c r="I219" s="141"/>
      <c r="J219" s="142">
        <f t="shared" ref="J219:J224" si="40">ROUND(I219*H219,2)</f>
        <v>0</v>
      </c>
      <c r="K219" s="138" t="s">
        <v>138</v>
      </c>
      <c r="L219" s="24"/>
      <c r="M219" s="143" t="s">
        <v>8</v>
      </c>
      <c r="N219" s="144" t="s">
        <v>46</v>
      </c>
      <c r="P219" s="145">
        <f t="shared" ref="P219:P224" si="41">O219*H219</f>
        <v>0</v>
      </c>
      <c r="Q219" s="145">
        <v>0</v>
      </c>
      <c r="R219" s="145">
        <f t="shared" ref="R219:R224" si="42">Q219*H219</f>
        <v>0</v>
      </c>
      <c r="S219" s="145">
        <v>0</v>
      </c>
      <c r="T219" s="146">
        <f t="shared" ref="T219:T224" si="43">S219*H219</f>
        <v>0</v>
      </c>
      <c r="AR219" s="147" t="s">
        <v>139</v>
      </c>
      <c r="AT219" s="147" t="s">
        <v>134</v>
      </c>
      <c r="AU219" s="147" t="s">
        <v>91</v>
      </c>
      <c r="AY219" s="9" t="s">
        <v>131</v>
      </c>
      <c r="BE219" s="148">
        <f t="shared" ref="BE219:BE224" si="44">IF(N219="základní",J219,0)</f>
        <v>0</v>
      </c>
      <c r="BF219" s="148">
        <f t="shared" ref="BF219:BF224" si="45">IF(N219="snížená",J219,0)</f>
        <v>0</v>
      </c>
      <c r="BG219" s="148">
        <f t="shared" ref="BG219:BG224" si="46">IF(N219="zákl. přenesená",J219,0)</f>
        <v>0</v>
      </c>
      <c r="BH219" s="148">
        <f t="shared" ref="BH219:BH224" si="47">IF(N219="sníž. přenesená",J219,0)</f>
        <v>0</v>
      </c>
      <c r="BI219" s="148">
        <f t="shared" ref="BI219:BI224" si="48">IF(N219="nulová",J219,0)</f>
        <v>0</v>
      </c>
      <c r="BJ219" s="9" t="s">
        <v>89</v>
      </c>
      <c r="BK219" s="148">
        <f t="shared" ref="BK219:BK224" si="49">ROUND(I219*H219,2)</f>
        <v>0</v>
      </c>
      <c r="BL219" s="9" t="s">
        <v>139</v>
      </c>
      <c r="BM219" s="147" t="s">
        <v>450</v>
      </c>
    </row>
    <row r="220" spans="2:65" s="25" customFormat="1" ht="16.5" customHeight="1">
      <c r="B220" s="135"/>
      <c r="C220" s="136" t="s">
        <v>451</v>
      </c>
      <c r="D220" s="136" t="s">
        <v>134</v>
      </c>
      <c r="E220" s="137" t="s">
        <v>452</v>
      </c>
      <c r="F220" s="138" t="s">
        <v>453</v>
      </c>
      <c r="G220" s="139" t="s">
        <v>449</v>
      </c>
      <c r="H220" s="140">
        <v>41</v>
      </c>
      <c r="I220" s="141"/>
      <c r="J220" s="142">
        <f t="shared" si="40"/>
        <v>0</v>
      </c>
      <c r="K220" s="138" t="s">
        <v>138</v>
      </c>
      <c r="L220" s="24"/>
      <c r="M220" s="143" t="s">
        <v>8</v>
      </c>
      <c r="N220" s="144" t="s">
        <v>46</v>
      </c>
      <c r="P220" s="145">
        <f t="shared" si="41"/>
        <v>0</v>
      </c>
      <c r="Q220" s="145">
        <v>0</v>
      </c>
      <c r="R220" s="145">
        <f t="shared" si="42"/>
        <v>0</v>
      </c>
      <c r="S220" s="145">
        <v>0</v>
      </c>
      <c r="T220" s="146">
        <f t="shared" si="43"/>
        <v>0</v>
      </c>
      <c r="AR220" s="147" t="s">
        <v>139</v>
      </c>
      <c r="AT220" s="147" t="s">
        <v>134</v>
      </c>
      <c r="AU220" s="147" t="s">
        <v>91</v>
      </c>
      <c r="AY220" s="9" t="s">
        <v>131</v>
      </c>
      <c r="BE220" s="148">
        <f t="shared" si="44"/>
        <v>0</v>
      </c>
      <c r="BF220" s="148">
        <f t="shared" si="45"/>
        <v>0</v>
      </c>
      <c r="BG220" s="148">
        <f t="shared" si="46"/>
        <v>0</v>
      </c>
      <c r="BH220" s="148">
        <f t="shared" si="47"/>
        <v>0</v>
      </c>
      <c r="BI220" s="148">
        <f t="shared" si="48"/>
        <v>0</v>
      </c>
      <c r="BJ220" s="9" t="s">
        <v>89</v>
      </c>
      <c r="BK220" s="148">
        <f t="shared" si="49"/>
        <v>0</v>
      </c>
      <c r="BL220" s="9" t="s">
        <v>139</v>
      </c>
      <c r="BM220" s="147" t="s">
        <v>454</v>
      </c>
    </row>
    <row r="221" spans="2:65" s="25" customFormat="1" ht="24.2" customHeight="1">
      <c r="B221" s="135"/>
      <c r="C221" s="136" t="s">
        <v>455</v>
      </c>
      <c r="D221" s="136" t="s">
        <v>134</v>
      </c>
      <c r="E221" s="137" t="s">
        <v>456</v>
      </c>
      <c r="F221" s="138" t="s">
        <v>457</v>
      </c>
      <c r="G221" s="139" t="s">
        <v>449</v>
      </c>
      <c r="H221" s="140">
        <v>41</v>
      </c>
      <c r="I221" s="141"/>
      <c r="J221" s="142">
        <f t="shared" si="40"/>
        <v>0</v>
      </c>
      <c r="K221" s="138" t="s">
        <v>138</v>
      </c>
      <c r="L221" s="24"/>
      <c r="M221" s="143" t="s">
        <v>8</v>
      </c>
      <c r="N221" s="144" t="s">
        <v>46</v>
      </c>
      <c r="P221" s="145">
        <f t="shared" si="41"/>
        <v>0</v>
      </c>
      <c r="Q221" s="145">
        <v>2.0000000000000001E-4</v>
      </c>
      <c r="R221" s="145">
        <f t="shared" si="42"/>
        <v>8.2000000000000007E-3</v>
      </c>
      <c r="S221" s="145">
        <v>0</v>
      </c>
      <c r="T221" s="146">
        <f t="shared" si="43"/>
        <v>0</v>
      </c>
      <c r="AR221" s="147" t="s">
        <v>139</v>
      </c>
      <c r="AT221" s="147" t="s">
        <v>134</v>
      </c>
      <c r="AU221" s="147" t="s">
        <v>91</v>
      </c>
      <c r="AY221" s="9" t="s">
        <v>131</v>
      </c>
      <c r="BE221" s="148">
        <f t="shared" si="44"/>
        <v>0</v>
      </c>
      <c r="BF221" s="148">
        <f t="shared" si="45"/>
        <v>0</v>
      </c>
      <c r="BG221" s="148">
        <f t="shared" si="46"/>
        <v>0</v>
      </c>
      <c r="BH221" s="148">
        <f t="shared" si="47"/>
        <v>0</v>
      </c>
      <c r="BI221" s="148">
        <f t="shared" si="48"/>
        <v>0</v>
      </c>
      <c r="BJ221" s="9" t="s">
        <v>89</v>
      </c>
      <c r="BK221" s="148">
        <f t="shared" si="49"/>
        <v>0</v>
      </c>
      <c r="BL221" s="9" t="s">
        <v>139</v>
      </c>
      <c r="BM221" s="147" t="s">
        <v>458</v>
      </c>
    </row>
    <row r="222" spans="2:65" s="25" customFormat="1" ht="33" customHeight="1">
      <c r="B222" s="135"/>
      <c r="C222" s="136" t="s">
        <v>459</v>
      </c>
      <c r="D222" s="136" t="s">
        <v>134</v>
      </c>
      <c r="E222" s="137" t="s">
        <v>460</v>
      </c>
      <c r="F222" s="138" t="s">
        <v>461</v>
      </c>
      <c r="G222" s="139" t="s">
        <v>449</v>
      </c>
      <c r="H222" s="140">
        <v>41</v>
      </c>
      <c r="I222" s="141"/>
      <c r="J222" s="142">
        <f t="shared" si="40"/>
        <v>0</v>
      </c>
      <c r="K222" s="138" t="s">
        <v>138</v>
      </c>
      <c r="L222" s="24"/>
      <c r="M222" s="143" t="s">
        <v>8</v>
      </c>
      <c r="N222" s="144" t="s">
        <v>46</v>
      </c>
      <c r="P222" s="145">
        <f t="shared" si="41"/>
        <v>0</v>
      </c>
      <c r="Q222" s="145">
        <v>1.2E-2</v>
      </c>
      <c r="R222" s="145">
        <f t="shared" si="42"/>
        <v>0.49199999999999999</v>
      </c>
      <c r="S222" s="145">
        <v>0</v>
      </c>
      <c r="T222" s="146">
        <f t="shared" si="43"/>
        <v>0</v>
      </c>
      <c r="AR222" s="147" t="s">
        <v>139</v>
      </c>
      <c r="AT222" s="147" t="s">
        <v>134</v>
      </c>
      <c r="AU222" s="147" t="s">
        <v>91</v>
      </c>
      <c r="AY222" s="9" t="s">
        <v>131</v>
      </c>
      <c r="BE222" s="148">
        <f t="shared" si="44"/>
        <v>0</v>
      </c>
      <c r="BF222" s="148">
        <f t="shared" si="45"/>
        <v>0</v>
      </c>
      <c r="BG222" s="148">
        <f t="shared" si="46"/>
        <v>0</v>
      </c>
      <c r="BH222" s="148">
        <f t="shared" si="47"/>
        <v>0</v>
      </c>
      <c r="BI222" s="148">
        <f t="shared" si="48"/>
        <v>0</v>
      </c>
      <c r="BJ222" s="9" t="s">
        <v>89</v>
      </c>
      <c r="BK222" s="148">
        <f t="shared" si="49"/>
        <v>0</v>
      </c>
      <c r="BL222" s="9" t="s">
        <v>139</v>
      </c>
      <c r="BM222" s="147" t="s">
        <v>462</v>
      </c>
    </row>
    <row r="223" spans="2:65" s="25" customFormat="1" ht="16.5" customHeight="1">
      <c r="B223" s="135"/>
      <c r="C223" s="136" t="s">
        <v>463</v>
      </c>
      <c r="D223" s="136" t="s">
        <v>134</v>
      </c>
      <c r="E223" s="137" t="s">
        <v>464</v>
      </c>
      <c r="F223" s="138" t="s">
        <v>465</v>
      </c>
      <c r="G223" s="139" t="s">
        <v>449</v>
      </c>
      <c r="H223" s="140">
        <v>41</v>
      </c>
      <c r="I223" s="141"/>
      <c r="J223" s="142">
        <f t="shared" si="40"/>
        <v>0</v>
      </c>
      <c r="K223" s="138" t="s">
        <v>138</v>
      </c>
      <c r="L223" s="24"/>
      <c r="M223" s="143" t="s">
        <v>8</v>
      </c>
      <c r="N223" s="144" t="s">
        <v>46</v>
      </c>
      <c r="P223" s="145">
        <f t="shared" si="41"/>
        <v>0</v>
      </c>
      <c r="Q223" s="145">
        <v>6.9999999999999999E-4</v>
      </c>
      <c r="R223" s="145">
        <f t="shared" si="42"/>
        <v>2.87E-2</v>
      </c>
      <c r="S223" s="145">
        <v>0</v>
      </c>
      <c r="T223" s="146">
        <f t="shared" si="43"/>
        <v>0</v>
      </c>
      <c r="AR223" s="147" t="s">
        <v>139</v>
      </c>
      <c r="AT223" s="147" t="s">
        <v>134</v>
      </c>
      <c r="AU223" s="147" t="s">
        <v>91</v>
      </c>
      <c r="AY223" s="9" t="s">
        <v>131</v>
      </c>
      <c r="BE223" s="148">
        <f t="shared" si="44"/>
        <v>0</v>
      </c>
      <c r="BF223" s="148">
        <f t="shared" si="45"/>
        <v>0</v>
      </c>
      <c r="BG223" s="148">
        <f t="shared" si="46"/>
        <v>0</v>
      </c>
      <c r="BH223" s="148">
        <f t="shared" si="47"/>
        <v>0</v>
      </c>
      <c r="BI223" s="148">
        <f t="shared" si="48"/>
        <v>0</v>
      </c>
      <c r="BJ223" s="9" t="s">
        <v>89</v>
      </c>
      <c r="BK223" s="148">
        <f t="shared" si="49"/>
        <v>0</v>
      </c>
      <c r="BL223" s="9" t="s">
        <v>139</v>
      </c>
      <c r="BM223" s="147" t="s">
        <v>466</v>
      </c>
    </row>
    <row r="224" spans="2:65" s="25" customFormat="1" ht="24.2" customHeight="1">
      <c r="B224" s="135"/>
      <c r="C224" s="166" t="s">
        <v>467</v>
      </c>
      <c r="D224" s="166" t="s">
        <v>240</v>
      </c>
      <c r="E224" s="167" t="s">
        <v>468</v>
      </c>
      <c r="F224" s="168" t="s">
        <v>469</v>
      </c>
      <c r="G224" s="169" t="s">
        <v>449</v>
      </c>
      <c r="H224" s="170">
        <v>45.1</v>
      </c>
      <c r="I224" s="171"/>
      <c r="J224" s="172">
        <f t="shared" si="40"/>
        <v>0</v>
      </c>
      <c r="K224" s="168" t="s">
        <v>8</v>
      </c>
      <c r="L224" s="173"/>
      <c r="M224" s="174" t="s">
        <v>8</v>
      </c>
      <c r="N224" s="175" t="s">
        <v>46</v>
      </c>
      <c r="P224" s="145">
        <f t="shared" si="41"/>
        <v>0</v>
      </c>
      <c r="Q224" s="145">
        <v>3.8999999999999998E-3</v>
      </c>
      <c r="R224" s="145">
        <f t="shared" si="42"/>
        <v>0.17588999999999999</v>
      </c>
      <c r="S224" s="145">
        <v>0</v>
      </c>
      <c r="T224" s="146">
        <f t="shared" si="43"/>
        <v>0</v>
      </c>
      <c r="AR224" s="147" t="s">
        <v>243</v>
      </c>
      <c r="AT224" s="147" t="s">
        <v>240</v>
      </c>
      <c r="AU224" s="147" t="s">
        <v>91</v>
      </c>
      <c r="AY224" s="9" t="s">
        <v>131</v>
      </c>
      <c r="BE224" s="148">
        <f t="shared" si="44"/>
        <v>0</v>
      </c>
      <c r="BF224" s="148">
        <f t="shared" si="45"/>
        <v>0</v>
      </c>
      <c r="BG224" s="148">
        <f t="shared" si="46"/>
        <v>0</v>
      </c>
      <c r="BH224" s="148">
        <f t="shared" si="47"/>
        <v>0</v>
      </c>
      <c r="BI224" s="148">
        <f t="shared" si="48"/>
        <v>0</v>
      </c>
      <c r="BJ224" s="9" t="s">
        <v>89</v>
      </c>
      <c r="BK224" s="148">
        <f t="shared" si="49"/>
        <v>0</v>
      </c>
      <c r="BL224" s="9" t="s">
        <v>139</v>
      </c>
      <c r="BM224" s="147" t="s">
        <v>470</v>
      </c>
    </row>
    <row r="225" spans="2:65" s="150" customFormat="1">
      <c r="B225" s="149"/>
      <c r="D225" s="151" t="s">
        <v>151</v>
      </c>
      <c r="F225" s="153" t="s">
        <v>471</v>
      </c>
      <c r="H225" s="154">
        <v>45.1</v>
      </c>
      <c r="I225" s="155"/>
      <c r="L225" s="149"/>
      <c r="M225" s="156"/>
      <c r="T225" s="157"/>
      <c r="AT225" s="152" t="s">
        <v>151</v>
      </c>
      <c r="AU225" s="152" t="s">
        <v>91</v>
      </c>
      <c r="AV225" s="150" t="s">
        <v>91</v>
      </c>
      <c r="AW225" s="150" t="s">
        <v>10</v>
      </c>
      <c r="AX225" s="150" t="s">
        <v>89</v>
      </c>
      <c r="AY225" s="152" t="s">
        <v>131</v>
      </c>
    </row>
    <row r="226" spans="2:65" s="25" customFormat="1" ht="16.5" customHeight="1">
      <c r="B226" s="135"/>
      <c r="C226" s="136" t="s">
        <v>472</v>
      </c>
      <c r="D226" s="136" t="s">
        <v>134</v>
      </c>
      <c r="E226" s="137" t="s">
        <v>473</v>
      </c>
      <c r="F226" s="138" t="s">
        <v>474</v>
      </c>
      <c r="G226" s="139" t="s">
        <v>237</v>
      </c>
      <c r="H226" s="140">
        <v>38</v>
      </c>
      <c r="I226" s="141"/>
      <c r="J226" s="142">
        <f>ROUND(I226*H226,2)</f>
        <v>0</v>
      </c>
      <c r="K226" s="138" t="s">
        <v>138</v>
      </c>
      <c r="L226" s="24"/>
      <c r="M226" s="143" t="s">
        <v>8</v>
      </c>
      <c r="N226" s="144" t="s">
        <v>46</v>
      </c>
      <c r="P226" s="145">
        <f>O226*H226</f>
        <v>0</v>
      </c>
      <c r="Q226" s="145">
        <v>1.0000000000000001E-5</v>
      </c>
      <c r="R226" s="145">
        <f>Q226*H226</f>
        <v>3.8000000000000002E-4</v>
      </c>
      <c r="S226" s="145">
        <v>0</v>
      </c>
      <c r="T226" s="146">
        <f>S226*H226</f>
        <v>0</v>
      </c>
      <c r="AR226" s="147" t="s">
        <v>139</v>
      </c>
      <c r="AT226" s="147" t="s">
        <v>134</v>
      </c>
      <c r="AU226" s="147" t="s">
        <v>91</v>
      </c>
      <c r="AY226" s="9" t="s">
        <v>131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9" t="s">
        <v>89</v>
      </c>
      <c r="BK226" s="148">
        <f>ROUND(I226*H226,2)</f>
        <v>0</v>
      </c>
      <c r="BL226" s="9" t="s">
        <v>139</v>
      </c>
      <c r="BM226" s="147" t="s">
        <v>475</v>
      </c>
    </row>
    <row r="227" spans="2:65" s="25" customFormat="1" ht="16.5" customHeight="1">
      <c r="B227" s="135"/>
      <c r="C227" s="166" t="s">
        <v>476</v>
      </c>
      <c r="D227" s="166" t="s">
        <v>240</v>
      </c>
      <c r="E227" s="167" t="s">
        <v>477</v>
      </c>
      <c r="F227" s="168" t="s">
        <v>478</v>
      </c>
      <c r="G227" s="169" t="s">
        <v>237</v>
      </c>
      <c r="H227" s="170">
        <v>38.76</v>
      </c>
      <c r="I227" s="171"/>
      <c r="J227" s="172">
        <f>ROUND(I227*H227,2)</f>
        <v>0</v>
      </c>
      <c r="K227" s="168" t="s">
        <v>138</v>
      </c>
      <c r="L227" s="173"/>
      <c r="M227" s="174" t="s">
        <v>8</v>
      </c>
      <c r="N227" s="175" t="s">
        <v>46</v>
      </c>
      <c r="P227" s="145">
        <f>O227*H227</f>
        <v>0</v>
      </c>
      <c r="Q227" s="145">
        <v>3.5E-4</v>
      </c>
      <c r="R227" s="145">
        <f>Q227*H227</f>
        <v>1.3566E-2</v>
      </c>
      <c r="S227" s="145">
        <v>0</v>
      </c>
      <c r="T227" s="146">
        <f>S227*H227</f>
        <v>0</v>
      </c>
      <c r="AR227" s="147" t="s">
        <v>243</v>
      </c>
      <c r="AT227" s="147" t="s">
        <v>240</v>
      </c>
      <c r="AU227" s="147" t="s">
        <v>91</v>
      </c>
      <c r="AY227" s="9" t="s">
        <v>131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9" t="s">
        <v>89</v>
      </c>
      <c r="BK227" s="148">
        <f>ROUND(I227*H227,2)</f>
        <v>0</v>
      </c>
      <c r="BL227" s="9" t="s">
        <v>139</v>
      </c>
      <c r="BM227" s="147" t="s">
        <v>479</v>
      </c>
    </row>
    <row r="228" spans="2:65" s="150" customFormat="1">
      <c r="B228" s="149"/>
      <c r="D228" s="151" t="s">
        <v>151</v>
      </c>
      <c r="F228" s="153" t="s">
        <v>480</v>
      </c>
      <c r="H228" s="154">
        <v>38.76</v>
      </c>
      <c r="I228" s="155"/>
      <c r="L228" s="149"/>
      <c r="M228" s="156"/>
      <c r="T228" s="157"/>
      <c r="AT228" s="152" t="s">
        <v>151</v>
      </c>
      <c r="AU228" s="152" t="s">
        <v>91</v>
      </c>
      <c r="AV228" s="150" t="s">
        <v>91</v>
      </c>
      <c r="AW228" s="150" t="s">
        <v>10</v>
      </c>
      <c r="AX228" s="150" t="s">
        <v>89</v>
      </c>
      <c r="AY228" s="152" t="s">
        <v>131</v>
      </c>
    </row>
    <row r="229" spans="2:65" s="25" customFormat="1" ht="16.5" customHeight="1">
      <c r="B229" s="135"/>
      <c r="C229" s="136" t="s">
        <v>481</v>
      </c>
      <c r="D229" s="136" t="s">
        <v>134</v>
      </c>
      <c r="E229" s="137" t="s">
        <v>482</v>
      </c>
      <c r="F229" s="138" t="s">
        <v>483</v>
      </c>
      <c r="G229" s="139" t="s">
        <v>237</v>
      </c>
      <c r="H229" s="140">
        <v>38</v>
      </c>
      <c r="I229" s="141"/>
      <c r="J229" s="142">
        <f>ROUND(I229*H229,2)</f>
        <v>0</v>
      </c>
      <c r="K229" s="138" t="s">
        <v>138</v>
      </c>
      <c r="L229" s="24"/>
      <c r="M229" s="143" t="s">
        <v>8</v>
      </c>
      <c r="N229" s="144" t="s">
        <v>46</v>
      </c>
      <c r="P229" s="145">
        <f>O229*H229</f>
        <v>0</v>
      </c>
      <c r="Q229" s="145">
        <v>9.0000000000000006E-5</v>
      </c>
      <c r="R229" s="145">
        <f>Q229*H229</f>
        <v>3.4200000000000003E-3</v>
      </c>
      <c r="S229" s="145">
        <v>0</v>
      </c>
      <c r="T229" s="146">
        <f>S229*H229</f>
        <v>0</v>
      </c>
      <c r="AR229" s="147" t="s">
        <v>139</v>
      </c>
      <c r="AT229" s="147" t="s">
        <v>134</v>
      </c>
      <c r="AU229" s="147" t="s">
        <v>91</v>
      </c>
      <c r="AY229" s="9" t="s">
        <v>131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9" t="s">
        <v>89</v>
      </c>
      <c r="BK229" s="148">
        <f>ROUND(I229*H229,2)</f>
        <v>0</v>
      </c>
      <c r="BL229" s="9" t="s">
        <v>139</v>
      </c>
      <c r="BM229" s="147" t="s">
        <v>484</v>
      </c>
    </row>
    <row r="230" spans="2:65" s="25" customFormat="1" ht="33" customHeight="1">
      <c r="B230" s="135"/>
      <c r="C230" s="136" t="s">
        <v>485</v>
      </c>
      <c r="D230" s="136" t="s">
        <v>134</v>
      </c>
      <c r="E230" s="137" t="s">
        <v>486</v>
      </c>
      <c r="F230" s="138" t="s">
        <v>487</v>
      </c>
      <c r="G230" s="139" t="s">
        <v>143</v>
      </c>
      <c r="H230" s="140">
        <v>0.72199999999999998</v>
      </c>
      <c r="I230" s="141"/>
      <c r="J230" s="142">
        <f>ROUND(I230*H230,2)</f>
        <v>0</v>
      </c>
      <c r="K230" s="138" t="s">
        <v>138</v>
      </c>
      <c r="L230" s="24"/>
      <c r="M230" s="143" t="s">
        <v>8</v>
      </c>
      <c r="N230" s="144" t="s">
        <v>46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139</v>
      </c>
      <c r="AT230" s="147" t="s">
        <v>134</v>
      </c>
      <c r="AU230" s="147" t="s">
        <v>91</v>
      </c>
      <c r="AY230" s="9" t="s">
        <v>131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9" t="s">
        <v>89</v>
      </c>
      <c r="BK230" s="148">
        <f>ROUND(I230*H230,2)</f>
        <v>0</v>
      </c>
      <c r="BL230" s="9" t="s">
        <v>139</v>
      </c>
      <c r="BM230" s="147" t="s">
        <v>488</v>
      </c>
    </row>
    <row r="231" spans="2:65" s="123" customFormat="1" ht="25.9" customHeight="1">
      <c r="B231" s="122"/>
      <c r="D231" s="124" t="s">
        <v>80</v>
      </c>
      <c r="E231" s="125" t="s">
        <v>489</v>
      </c>
      <c r="F231" s="125" t="s">
        <v>490</v>
      </c>
      <c r="I231" s="126"/>
      <c r="J231" s="127">
        <f>BK231</f>
        <v>0</v>
      </c>
      <c r="L231" s="122"/>
      <c r="M231" s="128"/>
      <c r="P231" s="129">
        <f>SUM(P232:P235)</f>
        <v>0</v>
      </c>
      <c r="R231" s="129">
        <f>SUM(R232:R235)</f>
        <v>0</v>
      </c>
      <c r="T231" s="130">
        <f>SUM(T232:T235)</f>
        <v>0</v>
      </c>
      <c r="AR231" s="124" t="s">
        <v>154</v>
      </c>
      <c r="AT231" s="131" t="s">
        <v>80</v>
      </c>
      <c r="AU231" s="131" t="s">
        <v>81</v>
      </c>
      <c r="AY231" s="124" t="s">
        <v>131</v>
      </c>
      <c r="BK231" s="132">
        <f>SUM(BK232:BK235)</f>
        <v>0</v>
      </c>
    </row>
    <row r="232" spans="2:65" s="25" customFormat="1" ht="16.5" customHeight="1">
      <c r="B232" s="135"/>
      <c r="C232" s="136" t="s">
        <v>491</v>
      </c>
      <c r="D232" s="136" t="s">
        <v>134</v>
      </c>
      <c r="E232" s="137" t="s">
        <v>492</v>
      </c>
      <c r="F232" s="138" t="s">
        <v>493</v>
      </c>
      <c r="G232" s="139" t="s">
        <v>494</v>
      </c>
      <c r="H232" s="140">
        <v>6</v>
      </c>
      <c r="I232" s="141"/>
      <c r="J232" s="142">
        <f>ROUND(I232*H232,2)</f>
        <v>0</v>
      </c>
      <c r="K232" s="138" t="s">
        <v>138</v>
      </c>
      <c r="L232" s="24"/>
      <c r="M232" s="143" t="s">
        <v>8</v>
      </c>
      <c r="N232" s="144" t="s">
        <v>46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495</v>
      </c>
      <c r="AT232" s="147" t="s">
        <v>134</v>
      </c>
      <c r="AU232" s="147" t="s">
        <v>89</v>
      </c>
      <c r="AY232" s="9" t="s">
        <v>131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9" t="s">
        <v>89</v>
      </c>
      <c r="BK232" s="148">
        <f>ROUND(I232*H232,2)</f>
        <v>0</v>
      </c>
      <c r="BL232" s="9" t="s">
        <v>495</v>
      </c>
      <c r="BM232" s="147" t="s">
        <v>496</v>
      </c>
    </row>
    <row r="233" spans="2:65" s="177" customFormat="1">
      <c r="B233" s="176"/>
      <c r="D233" s="151" t="s">
        <v>151</v>
      </c>
      <c r="E233" s="178" t="s">
        <v>8</v>
      </c>
      <c r="F233" s="179" t="s">
        <v>497</v>
      </c>
      <c r="H233" s="178" t="s">
        <v>8</v>
      </c>
      <c r="I233" s="180"/>
      <c r="L233" s="176"/>
      <c r="M233" s="181"/>
      <c r="T233" s="182"/>
      <c r="AT233" s="178" t="s">
        <v>151</v>
      </c>
      <c r="AU233" s="178" t="s">
        <v>89</v>
      </c>
      <c r="AV233" s="177" t="s">
        <v>89</v>
      </c>
      <c r="AW233" s="177" t="s">
        <v>39</v>
      </c>
      <c r="AX233" s="177" t="s">
        <v>81</v>
      </c>
      <c r="AY233" s="178" t="s">
        <v>131</v>
      </c>
    </row>
    <row r="234" spans="2:65" s="150" customFormat="1">
      <c r="B234" s="149"/>
      <c r="D234" s="151" t="s">
        <v>151</v>
      </c>
      <c r="E234" s="152" t="s">
        <v>8</v>
      </c>
      <c r="F234" s="153" t="s">
        <v>165</v>
      </c>
      <c r="H234" s="154">
        <v>6</v>
      </c>
      <c r="I234" s="155"/>
      <c r="L234" s="149"/>
      <c r="M234" s="156"/>
      <c r="T234" s="157"/>
      <c r="AT234" s="152" t="s">
        <v>151</v>
      </c>
      <c r="AU234" s="152" t="s">
        <v>89</v>
      </c>
      <c r="AV234" s="150" t="s">
        <v>91</v>
      </c>
      <c r="AW234" s="150" t="s">
        <v>39</v>
      </c>
      <c r="AX234" s="150" t="s">
        <v>81</v>
      </c>
      <c r="AY234" s="152" t="s">
        <v>131</v>
      </c>
    </row>
    <row r="235" spans="2:65" s="159" customFormat="1">
      <c r="B235" s="158"/>
      <c r="D235" s="151" t="s">
        <v>151</v>
      </c>
      <c r="E235" s="160" t="s">
        <v>8</v>
      </c>
      <c r="F235" s="161" t="s">
        <v>153</v>
      </c>
      <c r="H235" s="162">
        <v>6</v>
      </c>
      <c r="I235" s="163"/>
      <c r="L235" s="158"/>
      <c r="M235" s="164"/>
      <c r="T235" s="165"/>
      <c r="AT235" s="160" t="s">
        <v>151</v>
      </c>
      <c r="AU235" s="160" t="s">
        <v>89</v>
      </c>
      <c r="AV235" s="159" t="s">
        <v>154</v>
      </c>
      <c r="AW235" s="159" t="s">
        <v>39</v>
      </c>
      <c r="AX235" s="159" t="s">
        <v>89</v>
      </c>
      <c r="AY235" s="160" t="s">
        <v>131</v>
      </c>
    </row>
    <row r="236" spans="2:65" s="123" customFormat="1" ht="25.9" customHeight="1">
      <c r="B236" s="122"/>
      <c r="D236" s="124" t="s">
        <v>80</v>
      </c>
      <c r="E236" s="125" t="s">
        <v>498</v>
      </c>
      <c r="F236" s="125" t="s">
        <v>499</v>
      </c>
      <c r="I236" s="126"/>
      <c r="J236" s="127">
        <f>BK236</f>
        <v>0</v>
      </c>
      <c r="L236" s="122"/>
      <c r="M236" s="128"/>
      <c r="P236" s="129">
        <f>P237+P239+P241</f>
        <v>0</v>
      </c>
      <c r="R236" s="129">
        <f>R237+R239+R241</f>
        <v>0</v>
      </c>
      <c r="T236" s="130">
        <f>T237+T239+T241</f>
        <v>0</v>
      </c>
      <c r="AR236" s="124" t="s">
        <v>161</v>
      </c>
      <c r="AT236" s="131" t="s">
        <v>80</v>
      </c>
      <c r="AU236" s="131" t="s">
        <v>81</v>
      </c>
      <c r="AY236" s="124" t="s">
        <v>131</v>
      </c>
      <c r="BK236" s="132">
        <f>BK237+BK239+BK241</f>
        <v>0</v>
      </c>
    </row>
    <row r="237" spans="2:65" s="123" customFormat="1" ht="22.9" customHeight="1">
      <c r="B237" s="122"/>
      <c r="D237" s="124" t="s">
        <v>80</v>
      </c>
      <c r="E237" s="133" t="s">
        <v>500</v>
      </c>
      <c r="F237" s="133" t="s">
        <v>501</v>
      </c>
      <c r="I237" s="126"/>
      <c r="J237" s="134">
        <f>BK237</f>
        <v>0</v>
      </c>
      <c r="L237" s="122"/>
      <c r="M237" s="128"/>
      <c r="P237" s="129">
        <f>P238</f>
        <v>0</v>
      </c>
      <c r="R237" s="129">
        <f>R238</f>
        <v>0</v>
      </c>
      <c r="T237" s="130">
        <f>T238</f>
        <v>0</v>
      </c>
      <c r="AR237" s="124" t="s">
        <v>161</v>
      </c>
      <c r="AT237" s="131" t="s">
        <v>80</v>
      </c>
      <c r="AU237" s="131" t="s">
        <v>89</v>
      </c>
      <c r="AY237" s="124" t="s">
        <v>131</v>
      </c>
      <c r="BK237" s="132">
        <f>BK238</f>
        <v>0</v>
      </c>
    </row>
    <row r="238" spans="2:65" s="25" customFormat="1" ht="16.5" customHeight="1">
      <c r="B238" s="135"/>
      <c r="C238" s="136" t="s">
        <v>502</v>
      </c>
      <c r="D238" s="136" t="s">
        <v>134</v>
      </c>
      <c r="E238" s="137" t="s">
        <v>503</v>
      </c>
      <c r="F238" s="138" t="s">
        <v>501</v>
      </c>
      <c r="G238" s="139" t="s">
        <v>504</v>
      </c>
      <c r="H238" s="140">
        <v>1</v>
      </c>
      <c r="I238" s="141"/>
      <c r="J238" s="142">
        <f>ROUND(I238*H238,2)</f>
        <v>0</v>
      </c>
      <c r="K238" s="138" t="s">
        <v>138</v>
      </c>
      <c r="L238" s="24"/>
      <c r="M238" s="143" t="s">
        <v>8</v>
      </c>
      <c r="N238" s="144" t="s">
        <v>46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505</v>
      </c>
      <c r="AT238" s="147" t="s">
        <v>134</v>
      </c>
      <c r="AU238" s="147" t="s">
        <v>91</v>
      </c>
      <c r="AY238" s="9" t="s">
        <v>131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9" t="s">
        <v>89</v>
      </c>
      <c r="BK238" s="148">
        <f>ROUND(I238*H238,2)</f>
        <v>0</v>
      </c>
      <c r="BL238" s="9" t="s">
        <v>505</v>
      </c>
      <c r="BM238" s="147" t="s">
        <v>506</v>
      </c>
    </row>
    <row r="239" spans="2:65" s="123" customFormat="1" ht="22.9" customHeight="1">
      <c r="B239" s="122"/>
      <c r="D239" s="124" t="s">
        <v>80</v>
      </c>
      <c r="E239" s="133" t="s">
        <v>507</v>
      </c>
      <c r="F239" s="133" t="s">
        <v>508</v>
      </c>
      <c r="I239" s="126"/>
      <c r="J239" s="134">
        <f>BK239</f>
        <v>0</v>
      </c>
      <c r="L239" s="122"/>
      <c r="M239" s="128"/>
      <c r="P239" s="129">
        <f>P240</f>
        <v>0</v>
      </c>
      <c r="R239" s="129">
        <f>R240</f>
        <v>0</v>
      </c>
      <c r="T239" s="130">
        <f>T240</f>
        <v>0</v>
      </c>
      <c r="AR239" s="124" t="s">
        <v>161</v>
      </c>
      <c r="AT239" s="131" t="s">
        <v>80</v>
      </c>
      <c r="AU239" s="131" t="s">
        <v>89</v>
      </c>
      <c r="AY239" s="124" t="s">
        <v>131</v>
      </c>
      <c r="BK239" s="132">
        <f>BK240</f>
        <v>0</v>
      </c>
    </row>
    <row r="240" spans="2:65" s="25" customFormat="1" ht="16.5" customHeight="1">
      <c r="B240" s="135"/>
      <c r="C240" s="136" t="s">
        <v>509</v>
      </c>
      <c r="D240" s="136" t="s">
        <v>134</v>
      </c>
      <c r="E240" s="137" t="s">
        <v>510</v>
      </c>
      <c r="F240" s="138" t="s">
        <v>508</v>
      </c>
      <c r="G240" s="139" t="s">
        <v>504</v>
      </c>
      <c r="H240" s="140">
        <v>1</v>
      </c>
      <c r="I240" s="141"/>
      <c r="J240" s="142">
        <f>ROUND(I240*H240,2)</f>
        <v>0</v>
      </c>
      <c r="K240" s="138" t="s">
        <v>138</v>
      </c>
      <c r="L240" s="24"/>
      <c r="M240" s="143" t="s">
        <v>8</v>
      </c>
      <c r="N240" s="144" t="s">
        <v>46</v>
      </c>
      <c r="P240" s="145">
        <f>O240*H240</f>
        <v>0</v>
      </c>
      <c r="Q240" s="145">
        <v>0</v>
      </c>
      <c r="R240" s="145">
        <f>Q240*H240</f>
        <v>0</v>
      </c>
      <c r="S240" s="145">
        <v>0</v>
      </c>
      <c r="T240" s="146">
        <f>S240*H240</f>
        <v>0</v>
      </c>
      <c r="AR240" s="147" t="s">
        <v>505</v>
      </c>
      <c r="AT240" s="147" t="s">
        <v>134</v>
      </c>
      <c r="AU240" s="147" t="s">
        <v>91</v>
      </c>
      <c r="AY240" s="9" t="s">
        <v>131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9" t="s">
        <v>89</v>
      </c>
      <c r="BK240" s="148">
        <f>ROUND(I240*H240,2)</f>
        <v>0</v>
      </c>
      <c r="BL240" s="9" t="s">
        <v>505</v>
      </c>
      <c r="BM240" s="147" t="s">
        <v>511</v>
      </c>
    </row>
    <row r="241" spans="2:65" s="123" customFormat="1" ht="22.9" customHeight="1">
      <c r="B241" s="122"/>
      <c r="D241" s="124" t="s">
        <v>80</v>
      </c>
      <c r="E241" s="133" t="s">
        <v>512</v>
      </c>
      <c r="F241" s="133" t="s">
        <v>513</v>
      </c>
      <c r="I241" s="126"/>
      <c r="J241" s="134">
        <f>BK241</f>
        <v>0</v>
      </c>
      <c r="L241" s="122"/>
      <c r="M241" s="128"/>
      <c r="P241" s="129">
        <f>P242</f>
        <v>0</v>
      </c>
      <c r="R241" s="129">
        <f>R242</f>
        <v>0</v>
      </c>
      <c r="T241" s="130">
        <f>T242</f>
        <v>0</v>
      </c>
      <c r="AR241" s="124" t="s">
        <v>161</v>
      </c>
      <c r="AT241" s="131" t="s">
        <v>80</v>
      </c>
      <c r="AU241" s="131" t="s">
        <v>89</v>
      </c>
      <c r="AY241" s="124" t="s">
        <v>131</v>
      </c>
      <c r="BK241" s="132">
        <f>BK242</f>
        <v>0</v>
      </c>
    </row>
    <row r="242" spans="2:65" s="25" customFormat="1" ht="16.5" customHeight="1">
      <c r="B242" s="135"/>
      <c r="C242" s="136" t="s">
        <v>514</v>
      </c>
      <c r="D242" s="136" t="s">
        <v>134</v>
      </c>
      <c r="E242" s="137" t="s">
        <v>515</v>
      </c>
      <c r="F242" s="138" t="s">
        <v>513</v>
      </c>
      <c r="G242" s="139" t="s">
        <v>504</v>
      </c>
      <c r="H242" s="140">
        <v>1</v>
      </c>
      <c r="I242" s="141"/>
      <c r="J242" s="142">
        <f>ROUND(I242*H242,2)</f>
        <v>0</v>
      </c>
      <c r="K242" s="138" t="s">
        <v>138</v>
      </c>
      <c r="L242" s="24"/>
      <c r="M242" s="183" t="s">
        <v>8</v>
      </c>
      <c r="N242" s="184" t="s">
        <v>46</v>
      </c>
      <c r="O242" s="185"/>
      <c r="P242" s="186">
        <f>O242*H242</f>
        <v>0</v>
      </c>
      <c r="Q242" s="186">
        <v>0</v>
      </c>
      <c r="R242" s="186">
        <f>Q242*H242</f>
        <v>0</v>
      </c>
      <c r="S242" s="186">
        <v>0</v>
      </c>
      <c r="T242" s="187">
        <f>S242*H242</f>
        <v>0</v>
      </c>
      <c r="AR242" s="147" t="s">
        <v>505</v>
      </c>
      <c r="AT242" s="147" t="s">
        <v>134</v>
      </c>
      <c r="AU242" s="147" t="s">
        <v>91</v>
      </c>
      <c r="AY242" s="9" t="s">
        <v>131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9" t="s">
        <v>89</v>
      </c>
      <c r="BK242" s="148">
        <f>ROUND(I242*H242,2)</f>
        <v>0</v>
      </c>
      <c r="BL242" s="9" t="s">
        <v>505</v>
      </c>
      <c r="BM242" s="147" t="s">
        <v>516</v>
      </c>
    </row>
    <row r="243" spans="2:65" s="25" customFormat="1" ht="6.95" customHeight="1">
      <c r="B243" s="38"/>
      <c r="C243" s="39"/>
      <c r="D243" s="39"/>
      <c r="E243" s="39"/>
      <c r="F243" s="39"/>
      <c r="G243" s="39"/>
      <c r="H243" s="39"/>
      <c r="I243" s="39"/>
      <c r="J243" s="39"/>
      <c r="K243" s="39"/>
      <c r="L243" s="24"/>
    </row>
  </sheetData>
  <autoFilter ref="C128:K242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CEB3-BF8B-487F-8F4F-B17BC443E5DF}">
  <sheetPr>
    <pageSetUpPr fitToPage="1"/>
  </sheetPr>
  <dimension ref="B2:BM314"/>
  <sheetViews>
    <sheetView showGridLines="0" topLeftCell="A140" workbookViewId="0">
      <selection activeCell="J96" sqref="J96:AF96"/>
    </sheetView>
  </sheetViews>
  <sheetFormatPr defaultRowHeight="11.25"/>
  <cols>
    <col min="1" max="1" width="7.140625" style="8" customWidth="1"/>
    <col min="2" max="2" width="1" style="8" customWidth="1"/>
    <col min="3" max="3" width="3.5703125" style="8" customWidth="1"/>
    <col min="4" max="4" width="3.7109375" style="8" customWidth="1"/>
    <col min="5" max="5" width="14.7109375" style="8" customWidth="1"/>
    <col min="6" max="6" width="43.5703125" style="8" customWidth="1"/>
    <col min="7" max="7" width="6.42578125" style="8" customWidth="1"/>
    <col min="8" max="8" width="12" style="8" customWidth="1"/>
    <col min="9" max="9" width="13.5703125" style="8" customWidth="1"/>
    <col min="10" max="11" width="19.140625" style="8" customWidth="1"/>
    <col min="12" max="12" width="8" style="8" customWidth="1"/>
    <col min="13" max="13" width="9.28515625" style="8" hidden="1" customWidth="1"/>
    <col min="14" max="14" width="9.140625" style="8"/>
    <col min="15" max="20" width="12.140625" style="8" hidden="1" customWidth="1"/>
    <col min="21" max="21" width="14" style="8" hidden="1" customWidth="1"/>
    <col min="22" max="22" width="10.5703125" style="8" customWidth="1"/>
    <col min="23" max="23" width="14" style="8" customWidth="1"/>
    <col min="24" max="24" width="10.5703125" style="8" customWidth="1"/>
    <col min="25" max="25" width="12.85546875" style="8" customWidth="1"/>
    <col min="26" max="26" width="9.42578125" style="8" customWidth="1"/>
    <col min="27" max="27" width="12.85546875" style="8" customWidth="1"/>
    <col min="28" max="28" width="14" style="8" customWidth="1"/>
    <col min="29" max="29" width="9.42578125" style="8" customWidth="1"/>
    <col min="30" max="30" width="12.85546875" style="8" customWidth="1"/>
    <col min="31" max="31" width="14" style="8" customWidth="1"/>
    <col min="32" max="16384" width="9.140625" style="8"/>
  </cols>
  <sheetData>
    <row r="2" spans="2:46" ht="36.950000000000003" customHeight="1">
      <c r="L2" s="220" t="s">
        <v>12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9" t="s">
        <v>94</v>
      </c>
    </row>
    <row r="3" spans="2:46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91</v>
      </c>
    </row>
    <row r="4" spans="2:46" ht="24.95" customHeight="1">
      <c r="B4" s="12"/>
      <c r="D4" s="13" t="s">
        <v>95</v>
      </c>
      <c r="L4" s="12"/>
      <c r="M4" s="86" t="s">
        <v>17</v>
      </c>
      <c r="AT4" s="9" t="s">
        <v>10</v>
      </c>
    </row>
    <row r="5" spans="2:46" ht="6.95" customHeight="1">
      <c r="B5" s="12"/>
      <c r="L5" s="12"/>
    </row>
    <row r="6" spans="2:46" ht="12" customHeight="1">
      <c r="B6" s="12"/>
      <c r="D6" s="19" t="s">
        <v>23</v>
      </c>
      <c r="L6" s="12"/>
    </row>
    <row r="7" spans="2:46" ht="26.25" customHeight="1">
      <c r="B7" s="12"/>
      <c r="E7" s="234" t="str">
        <f>'17. listopadu - Rekap'!K6</f>
        <v>Úpravy ubytovacích buněk pro osoby se SP kolej 17.listopadu</v>
      </c>
      <c r="F7" s="235"/>
      <c r="G7" s="235"/>
      <c r="H7" s="235"/>
      <c r="L7" s="12"/>
    </row>
    <row r="8" spans="2:46" s="25" customFormat="1" ht="12" customHeight="1">
      <c r="B8" s="24"/>
      <c r="D8" s="19" t="s">
        <v>96</v>
      </c>
      <c r="L8" s="24"/>
    </row>
    <row r="9" spans="2:46" s="25" customFormat="1" ht="16.5" customHeight="1">
      <c r="B9" s="24"/>
      <c r="E9" s="218" t="s">
        <v>517</v>
      </c>
      <c r="F9" s="233"/>
      <c r="G9" s="233"/>
      <c r="H9" s="233"/>
      <c r="L9" s="24"/>
    </row>
    <row r="10" spans="2:46" s="25" customFormat="1">
      <c r="B10" s="24"/>
      <c r="L10" s="24"/>
    </row>
    <row r="11" spans="2:46" s="25" customFormat="1" ht="12" customHeight="1">
      <c r="B11" s="24"/>
      <c r="D11" s="19" t="s">
        <v>25</v>
      </c>
      <c r="F11" s="17" t="s">
        <v>8</v>
      </c>
      <c r="I11" s="19" t="s">
        <v>26</v>
      </c>
      <c r="J11" s="17" t="s">
        <v>8</v>
      </c>
      <c r="L11" s="24"/>
    </row>
    <row r="12" spans="2:46" s="25" customFormat="1" ht="12" customHeight="1">
      <c r="B12" s="24"/>
      <c r="D12" s="19" t="s">
        <v>27</v>
      </c>
      <c r="F12" s="17" t="s">
        <v>28</v>
      </c>
      <c r="I12" s="19" t="s">
        <v>29</v>
      </c>
      <c r="J12" s="48" t="str">
        <f>'17. listopadu - Rekap'!AN8</f>
        <v>20. 4. 2025</v>
      </c>
      <c r="L12" s="24"/>
    </row>
    <row r="13" spans="2:46" s="25" customFormat="1" ht="10.9" customHeight="1">
      <c r="B13" s="24"/>
      <c r="L13" s="24"/>
    </row>
    <row r="14" spans="2:46" s="25" customFormat="1" ht="12" customHeight="1">
      <c r="B14" s="24"/>
      <c r="D14" s="19" t="s">
        <v>31</v>
      </c>
      <c r="I14" s="19" t="s">
        <v>32</v>
      </c>
      <c r="J14" s="17" t="s">
        <v>8</v>
      </c>
      <c r="L14" s="24"/>
    </row>
    <row r="15" spans="2:46" s="25" customFormat="1" ht="18" customHeight="1">
      <c r="B15" s="24"/>
      <c r="E15" s="17" t="s">
        <v>33</v>
      </c>
      <c r="I15" s="19" t="s">
        <v>34</v>
      </c>
      <c r="J15" s="17" t="s">
        <v>8</v>
      </c>
      <c r="L15" s="24"/>
    </row>
    <row r="16" spans="2:46" s="25" customFormat="1" ht="6.95" customHeight="1">
      <c r="B16" s="24"/>
      <c r="L16" s="24"/>
    </row>
    <row r="17" spans="2:12" s="25" customFormat="1" ht="12" customHeight="1">
      <c r="B17" s="24"/>
      <c r="D17" s="19" t="s">
        <v>35</v>
      </c>
      <c r="I17" s="19" t="s">
        <v>32</v>
      </c>
      <c r="J17" s="20" t="str">
        <f>'17. listopadu - Rekap'!AN13</f>
        <v>Vyplň údaj</v>
      </c>
      <c r="L17" s="24"/>
    </row>
    <row r="18" spans="2:12" s="25" customFormat="1" ht="18" customHeight="1">
      <c r="B18" s="24"/>
      <c r="E18" s="236" t="str">
        <f>'17. listopadu - Rekap'!E14</f>
        <v>Vyplň údaj</v>
      </c>
      <c r="F18" s="222"/>
      <c r="G18" s="222"/>
      <c r="H18" s="222"/>
      <c r="I18" s="19" t="s">
        <v>34</v>
      </c>
      <c r="J18" s="20" t="str">
        <f>'17. listopadu - Rekap'!AN14</f>
        <v>Vyplň údaj</v>
      </c>
      <c r="L18" s="24"/>
    </row>
    <row r="19" spans="2:12" s="25" customFormat="1" ht="6.95" customHeight="1">
      <c r="B19" s="24"/>
      <c r="L19" s="24"/>
    </row>
    <row r="20" spans="2:12" s="25" customFormat="1" ht="12" customHeight="1">
      <c r="B20" s="24"/>
      <c r="D20" s="19" t="s">
        <v>37</v>
      </c>
      <c r="I20" s="19" t="s">
        <v>32</v>
      </c>
      <c r="J20" s="17" t="s">
        <v>8</v>
      </c>
      <c r="L20" s="24"/>
    </row>
    <row r="21" spans="2:12" s="25" customFormat="1" ht="18" customHeight="1">
      <c r="B21" s="24"/>
      <c r="E21" s="17" t="s">
        <v>38</v>
      </c>
      <c r="I21" s="19" t="s">
        <v>34</v>
      </c>
      <c r="J21" s="17" t="s">
        <v>8</v>
      </c>
      <c r="L21" s="24"/>
    </row>
    <row r="22" spans="2:12" s="25" customFormat="1" ht="6.95" customHeight="1">
      <c r="B22" s="24"/>
      <c r="L22" s="24"/>
    </row>
    <row r="23" spans="2:12" s="25" customFormat="1" ht="12" customHeight="1">
      <c r="B23" s="24"/>
      <c r="D23" s="19" t="s">
        <v>40</v>
      </c>
      <c r="I23" s="19" t="s">
        <v>32</v>
      </c>
      <c r="J23" s="17" t="s">
        <v>8</v>
      </c>
      <c r="L23" s="24"/>
    </row>
    <row r="24" spans="2:12" s="25" customFormat="1" ht="18" customHeight="1">
      <c r="B24" s="24"/>
      <c r="E24" s="17" t="s">
        <v>41</v>
      </c>
      <c r="I24" s="19" t="s">
        <v>34</v>
      </c>
      <c r="J24" s="17" t="s">
        <v>8</v>
      </c>
      <c r="L24" s="24"/>
    </row>
    <row r="25" spans="2:12" s="25" customFormat="1" ht="6.95" customHeight="1">
      <c r="B25" s="24"/>
      <c r="L25" s="24"/>
    </row>
    <row r="26" spans="2:12" s="25" customFormat="1" ht="12" customHeight="1">
      <c r="B26" s="24"/>
      <c r="D26" s="19" t="s">
        <v>42</v>
      </c>
      <c r="L26" s="24"/>
    </row>
    <row r="27" spans="2:12" s="88" customFormat="1" ht="16.5" customHeight="1">
      <c r="B27" s="87"/>
      <c r="E27" s="229" t="s">
        <v>8</v>
      </c>
      <c r="F27" s="229"/>
      <c r="G27" s="229"/>
      <c r="H27" s="229"/>
      <c r="L27" s="87"/>
    </row>
    <row r="28" spans="2:12" s="25" customFormat="1" ht="6.95" customHeight="1">
      <c r="B28" s="24"/>
      <c r="L28" s="24"/>
    </row>
    <row r="29" spans="2:12" s="25" customFormat="1" ht="6.95" customHeight="1">
      <c r="B29" s="24"/>
      <c r="D29" s="49"/>
      <c r="E29" s="49"/>
      <c r="F29" s="49"/>
      <c r="G29" s="49"/>
      <c r="H29" s="49"/>
      <c r="I29" s="49"/>
      <c r="J29" s="49"/>
      <c r="K29" s="49"/>
      <c r="L29" s="24"/>
    </row>
    <row r="30" spans="2:12" s="25" customFormat="1" ht="25.35" customHeight="1">
      <c r="B30" s="24"/>
      <c r="D30" s="89" t="s">
        <v>0</v>
      </c>
      <c r="J30" s="63">
        <f>ROUND(J139, 2)</f>
        <v>0</v>
      </c>
      <c r="L30" s="24"/>
    </row>
    <row r="31" spans="2:12" s="25" customFormat="1" ht="6.95" customHeight="1">
      <c r="B31" s="24"/>
      <c r="D31" s="49"/>
      <c r="E31" s="49"/>
      <c r="F31" s="49"/>
      <c r="G31" s="49"/>
      <c r="H31" s="49"/>
      <c r="I31" s="49"/>
      <c r="J31" s="49"/>
      <c r="K31" s="49"/>
      <c r="L31" s="24"/>
    </row>
    <row r="32" spans="2:12" s="25" customFormat="1" ht="14.45" customHeight="1">
      <c r="B32" s="24"/>
      <c r="F32" s="28" t="s">
        <v>44</v>
      </c>
      <c r="I32" s="28" t="s">
        <v>43</v>
      </c>
      <c r="J32" s="28" t="s">
        <v>45</v>
      </c>
      <c r="L32" s="24"/>
    </row>
    <row r="33" spans="2:12" s="25" customFormat="1" ht="14.45" customHeight="1">
      <c r="B33" s="24"/>
      <c r="D33" s="51" t="s">
        <v>2</v>
      </c>
      <c r="E33" s="19" t="s">
        <v>46</v>
      </c>
      <c r="F33" s="90">
        <f>ROUND((SUM(BE139:BE313)),  2)</f>
        <v>0</v>
      </c>
      <c r="I33" s="91">
        <v>0.21</v>
      </c>
      <c r="J33" s="90">
        <f>ROUND(((SUM(BE139:BE313))*I33),  2)</f>
        <v>0</v>
      </c>
      <c r="L33" s="24"/>
    </row>
    <row r="34" spans="2:12" s="25" customFormat="1" ht="14.45" customHeight="1">
      <c r="B34" s="24"/>
      <c r="E34" s="19" t="s">
        <v>47</v>
      </c>
      <c r="F34" s="90">
        <f>ROUND((SUM(BF139:BF313)),  2)</f>
        <v>0</v>
      </c>
      <c r="I34" s="91">
        <v>0.12</v>
      </c>
      <c r="J34" s="90">
        <f>ROUND(((SUM(BF139:BF313))*I34),  2)</f>
        <v>0</v>
      </c>
      <c r="L34" s="24"/>
    </row>
    <row r="35" spans="2:12" s="25" customFormat="1" ht="14.45" hidden="1" customHeight="1">
      <c r="B35" s="24"/>
      <c r="E35" s="19" t="s">
        <v>48</v>
      </c>
      <c r="F35" s="90">
        <f>ROUND((SUM(BG139:BG313)),  2)</f>
        <v>0</v>
      </c>
      <c r="I35" s="91">
        <v>0.21</v>
      </c>
      <c r="J35" s="90">
        <f>0</f>
        <v>0</v>
      </c>
      <c r="L35" s="24"/>
    </row>
    <row r="36" spans="2:12" s="25" customFormat="1" ht="14.45" hidden="1" customHeight="1">
      <c r="B36" s="24"/>
      <c r="E36" s="19" t="s">
        <v>49</v>
      </c>
      <c r="F36" s="90">
        <f>ROUND((SUM(BH139:BH313)),  2)</f>
        <v>0</v>
      </c>
      <c r="I36" s="91">
        <v>0.12</v>
      </c>
      <c r="J36" s="90">
        <f>0</f>
        <v>0</v>
      </c>
      <c r="L36" s="24"/>
    </row>
    <row r="37" spans="2:12" s="25" customFormat="1" ht="14.45" hidden="1" customHeight="1">
      <c r="B37" s="24"/>
      <c r="E37" s="19" t="s">
        <v>50</v>
      </c>
      <c r="F37" s="90">
        <f>ROUND((SUM(BI139:BI313)),  2)</f>
        <v>0</v>
      </c>
      <c r="I37" s="91">
        <v>0</v>
      </c>
      <c r="J37" s="90">
        <f>0</f>
        <v>0</v>
      </c>
      <c r="L37" s="24"/>
    </row>
    <row r="38" spans="2:12" s="25" customFormat="1" ht="6.95" customHeight="1">
      <c r="B38" s="24"/>
      <c r="L38" s="24"/>
    </row>
    <row r="39" spans="2:12" s="25" customFormat="1" ht="25.35" customHeight="1">
      <c r="B39" s="24"/>
      <c r="C39" s="92"/>
      <c r="D39" s="93" t="s">
        <v>51</v>
      </c>
      <c r="E39" s="53"/>
      <c r="F39" s="53"/>
      <c r="G39" s="94" t="s">
        <v>52</v>
      </c>
      <c r="H39" s="95" t="s">
        <v>53</v>
      </c>
      <c r="I39" s="53"/>
      <c r="J39" s="96">
        <f>SUM(J30:J37)</f>
        <v>0</v>
      </c>
      <c r="K39" s="97"/>
      <c r="L39" s="24"/>
    </row>
    <row r="40" spans="2:12" s="25" customFormat="1" ht="14.45" customHeight="1">
      <c r="B40" s="24"/>
      <c r="L40" s="24"/>
    </row>
    <row r="41" spans="2:12" ht="14.45" customHeight="1">
      <c r="B41" s="12"/>
      <c r="L41" s="12"/>
    </row>
    <row r="42" spans="2:12" ht="14.45" customHeight="1">
      <c r="B42" s="12"/>
      <c r="L42" s="12"/>
    </row>
    <row r="43" spans="2:12" ht="14.45" customHeight="1">
      <c r="B43" s="12"/>
      <c r="L43" s="12"/>
    </row>
    <row r="44" spans="2:12" ht="14.45" customHeight="1">
      <c r="B44" s="12"/>
      <c r="L44" s="12"/>
    </row>
    <row r="45" spans="2:12" ht="14.45" customHeight="1">
      <c r="B45" s="12"/>
      <c r="L45" s="12"/>
    </row>
    <row r="46" spans="2:12" ht="14.45" customHeight="1">
      <c r="B46" s="12"/>
      <c r="L46" s="12"/>
    </row>
    <row r="47" spans="2:12" ht="14.45" customHeight="1">
      <c r="B47" s="12"/>
      <c r="L47" s="12"/>
    </row>
    <row r="48" spans="2:12" ht="14.45" customHeight="1">
      <c r="B48" s="12"/>
      <c r="L48" s="12"/>
    </row>
    <row r="49" spans="2:12" ht="14.45" customHeight="1">
      <c r="B49" s="12"/>
      <c r="L49" s="12"/>
    </row>
    <row r="50" spans="2:12" s="25" customFormat="1" ht="14.45" customHeight="1">
      <c r="B50" s="24"/>
      <c r="D50" s="35" t="s">
        <v>54</v>
      </c>
      <c r="E50" s="36"/>
      <c r="F50" s="36"/>
      <c r="G50" s="35" t="s">
        <v>55</v>
      </c>
      <c r="H50" s="36"/>
      <c r="I50" s="36"/>
      <c r="J50" s="36"/>
      <c r="K50" s="36"/>
      <c r="L50" s="24"/>
    </row>
    <row r="51" spans="2:12">
      <c r="B51" s="12"/>
      <c r="L51" s="12"/>
    </row>
    <row r="52" spans="2:12">
      <c r="B52" s="12"/>
      <c r="L52" s="12"/>
    </row>
    <row r="53" spans="2:12">
      <c r="B53" s="12"/>
      <c r="L53" s="12"/>
    </row>
    <row r="54" spans="2:12">
      <c r="B54" s="12"/>
      <c r="L54" s="12"/>
    </row>
    <row r="55" spans="2:12">
      <c r="B55" s="12"/>
      <c r="L55" s="12"/>
    </row>
    <row r="56" spans="2:12">
      <c r="B56" s="12"/>
      <c r="L56" s="12"/>
    </row>
    <row r="57" spans="2:12">
      <c r="B57" s="12"/>
      <c r="L57" s="12"/>
    </row>
    <row r="58" spans="2:12">
      <c r="B58" s="12"/>
      <c r="L58" s="12"/>
    </row>
    <row r="59" spans="2:12">
      <c r="B59" s="12"/>
      <c r="L59" s="12"/>
    </row>
    <row r="60" spans="2:12">
      <c r="B60" s="12"/>
      <c r="L60" s="12"/>
    </row>
    <row r="61" spans="2:12" s="25" customFormat="1" ht="12.75">
      <c r="B61" s="24"/>
      <c r="D61" s="37" t="s">
        <v>56</v>
      </c>
      <c r="E61" s="27"/>
      <c r="F61" s="98" t="s">
        <v>57</v>
      </c>
      <c r="G61" s="37" t="s">
        <v>56</v>
      </c>
      <c r="H61" s="27"/>
      <c r="I61" s="27"/>
      <c r="J61" s="99" t="s">
        <v>57</v>
      </c>
      <c r="K61" s="27"/>
      <c r="L61" s="24"/>
    </row>
    <row r="62" spans="2:12">
      <c r="B62" s="12"/>
      <c r="L62" s="12"/>
    </row>
    <row r="63" spans="2:12">
      <c r="B63" s="12"/>
      <c r="L63" s="12"/>
    </row>
    <row r="64" spans="2:12">
      <c r="B64" s="12"/>
      <c r="L64" s="12"/>
    </row>
    <row r="65" spans="2:12" s="25" customFormat="1" ht="12.75">
      <c r="B65" s="24"/>
      <c r="D65" s="35" t="s">
        <v>58</v>
      </c>
      <c r="E65" s="36"/>
      <c r="F65" s="36"/>
      <c r="G65" s="35" t="s">
        <v>59</v>
      </c>
      <c r="H65" s="36"/>
      <c r="I65" s="36"/>
      <c r="J65" s="36"/>
      <c r="K65" s="36"/>
      <c r="L65" s="24"/>
    </row>
    <row r="66" spans="2:12">
      <c r="B66" s="12"/>
      <c r="L66" s="12"/>
    </row>
    <row r="67" spans="2:12">
      <c r="B67" s="12"/>
      <c r="L67" s="12"/>
    </row>
    <row r="68" spans="2:12">
      <c r="B68" s="12"/>
      <c r="L68" s="12"/>
    </row>
    <row r="69" spans="2:12">
      <c r="B69" s="12"/>
      <c r="L69" s="12"/>
    </row>
    <row r="70" spans="2:12">
      <c r="B70" s="12"/>
      <c r="L70" s="12"/>
    </row>
    <row r="71" spans="2:12">
      <c r="B71" s="12"/>
      <c r="L71" s="12"/>
    </row>
    <row r="72" spans="2:12">
      <c r="B72" s="12"/>
      <c r="L72" s="12"/>
    </row>
    <row r="73" spans="2:12">
      <c r="B73" s="12"/>
      <c r="L73" s="12"/>
    </row>
    <row r="74" spans="2:12">
      <c r="B74" s="12"/>
      <c r="L74" s="12"/>
    </row>
    <row r="75" spans="2:12">
      <c r="B75" s="12"/>
      <c r="L75" s="12"/>
    </row>
    <row r="76" spans="2:12" s="25" customFormat="1" ht="12.75">
      <c r="B76" s="24"/>
      <c r="D76" s="37" t="s">
        <v>56</v>
      </c>
      <c r="E76" s="27"/>
      <c r="F76" s="98" t="s">
        <v>57</v>
      </c>
      <c r="G76" s="37" t="s">
        <v>56</v>
      </c>
      <c r="H76" s="27"/>
      <c r="I76" s="27"/>
      <c r="J76" s="99" t="s">
        <v>57</v>
      </c>
      <c r="K76" s="27"/>
      <c r="L76" s="24"/>
    </row>
    <row r="77" spans="2:12" s="25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4"/>
    </row>
    <row r="81" spans="2:47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4"/>
    </row>
    <row r="82" spans="2:47" s="25" customFormat="1" ht="24.95" customHeight="1">
      <c r="B82" s="24"/>
      <c r="C82" s="13" t="s">
        <v>98</v>
      </c>
      <c r="L82" s="24"/>
    </row>
    <row r="83" spans="2:47" s="25" customFormat="1" ht="6.95" customHeight="1">
      <c r="B83" s="24"/>
      <c r="L83" s="24"/>
    </row>
    <row r="84" spans="2:47" s="25" customFormat="1" ht="12" customHeight="1">
      <c r="B84" s="24"/>
      <c r="C84" s="19" t="s">
        <v>23</v>
      </c>
      <c r="L84" s="24"/>
    </row>
    <row r="85" spans="2:47" s="25" customFormat="1" ht="26.25" customHeight="1">
      <c r="B85" s="24"/>
      <c r="E85" s="234" t="str">
        <f>E7</f>
        <v>Úpravy ubytovacích buněk pro osoby se SP kolej 17.listopadu</v>
      </c>
      <c r="F85" s="235"/>
      <c r="G85" s="235"/>
      <c r="H85" s="235"/>
      <c r="L85" s="24"/>
    </row>
    <row r="86" spans="2:47" s="25" customFormat="1" ht="12" customHeight="1">
      <c r="B86" s="24"/>
      <c r="C86" s="19" t="s">
        <v>96</v>
      </c>
      <c r="L86" s="24"/>
    </row>
    <row r="87" spans="2:47" s="25" customFormat="1" ht="16.5" customHeight="1">
      <c r="B87" s="24"/>
      <c r="E87" s="218" t="str">
        <f>E9</f>
        <v>02 - PSV-02 + HSV</v>
      </c>
      <c r="F87" s="233"/>
      <c r="G87" s="233"/>
      <c r="H87" s="233"/>
      <c r="L87" s="24"/>
    </row>
    <row r="88" spans="2:47" s="25" customFormat="1" ht="6.95" customHeight="1">
      <c r="B88" s="24"/>
      <c r="L88" s="24"/>
    </row>
    <row r="89" spans="2:47" s="25" customFormat="1" ht="12" customHeight="1">
      <c r="B89" s="24"/>
      <c r="C89" s="19" t="s">
        <v>27</v>
      </c>
      <c r="F89" s="17" t="str">
        <f>F12</f>
        <v>Kolej 17.listopadu</v>
      </c>
      <c r="I89" s="19" t="s">
        <v>29</v>
      </c>
      <c r="J89" s="48" t="str">
        <f>IF(J12="","",J12)</f>
        <v>20. 4. 2025</v>
      </c>
      <c r="L89" s="24"/>
    </row>
    <row r="90" spans="2:47" s="25" customFormat="1" ht="6.95" customHeight="1">
      <c r="B90" s="24"/>
      <c r="L90" s="24"/>
    </row>
    <row r="91" spans="2:47" s="25" customFormat="1" ht="15.2" customHeight="1">
      <c r="B91" s="24"/>
      <c r="C91" s="19" t="s">
        <v>31</v>
      </c>
      <c r="F91" s="17" t="str">
        <f>E15</f>
        <v>UK KaM</v>
      </c>
      <c r="I91" s="19" t="s">
        <v>37</v>
      </c>
      <c r="J91" s="22" t="str">
        <f>E21</f>
        <v>Ing Arch Pavlovský</v>
      </c>
      <c r="L91" s="24"/>
    </row>
    <row r="92" spans="2:47" s="25" customFormat="1" ht="15.2" customHeight="1">
      <c r="B92" s="24"/>
      <c r="C92" s="19" t="s">
        <v>35</v>
      </c>
      <c r="F92" s="17" t="str">
        <f>IF(E18="","",E18)</f>
        <v>Vyplň údaj</v>
      </c>
      <c r="I92" s="19" t="s">
        <v>40</v>
      </c>
      <c r="J92" s="22" t="str">
        <f>E24</f>
        <v>Jan Petr</v>
      </c>
      <c r="L92" s="24"/>
    </row>
    <row r="93" spans="2:47" s="25" customFormat="1" ht="10.35" customHeight="1">
      <c r="B93" s="24"/>
      <c r="L93" s="24"/>
    </row>
    <row r="94" spans="2:47" s="25" customFormat="1" ht="29.25" customHeight="1">
      <c r="B94" s="24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24"/>
    </row>
    <row r="95" spans="2:47" s="25" customFormat="1" ht="10.35" customHeight="1">
      <c r="B95" s="24"/>
      <c r="L95" s="24"/>
    </row>
    <row r="96" spans="2:47" s="25" customFormat="1" ht="22.9" customHeight="1">
      <c r="B96" s="24"/>
      <c r="C96" s="102" t="s">
        <v>101</v>
      </c>
      <c r="J96" s="63">
        <f>J139</f>
        <v>0</v>
      </c>
      <c r="L96" s="24"/>
      <c r="AU96" s="9" t="s">
        <v>102</v>
      </c>
    </row>
    <row r="97" spans="2:12" s="104" customFormat="1" ht="24.95" customHeight="1">
      <c r="B97" s="103"/>
      <c r="D97" s="105" t="s">
        <v>518</v>
      </c>
      <c r="E97" s="106"/>
      <c r="F97" s="106"/>
      <c r="G97" s="106"/>
      <c r="H97" s="106"/>
      <c r="I97" s="106"/>
      <c r="J97" s="107">
        <f>J140</f>
        <v>0</v>
      </c>
      <c r="L97" s="103"/>
    </row>
    <row r="98" spans="2:12" s="109" customFormat="1" ht="19.899999999999999" customHeight="1">
      <c r="B98" s="108"/>
      <c r="D98" s="110" t="s">
        <v>519</v>
      </c>
      <c r="E98" s="111"/>
      <c r="F98" s="111"/>
      <c r="G98" s="111"/>
      <c r="H98" s="111"/>
      <c r="I98" s="111"/>
      <c r="J98" s="112">
        <f>J141</f>
        <v>0</v>
      </c>
      <c r="L98" s="108"/>
    </row>
    <row r="99" spans="2:12" s="109" customFormat="1" ht="19.899999999999999" customHeight="1">
      <c r="B99" s="108"/>
      <c r="D99" s="110" t="s">
        <v>520</v>
      </c>
      <c r="E99" s="111"/>
      <c r="F99" s="111"/>
      <c r="G99" s="111"/>
      <c r="H99" s="111"/>
      <c r="I99" s="111"/>
      <c r="J99" s="112">
        <f>J155</f>
        <v>0</v>
      </c>
      <c r="L99" s="108"/>
    </row>
    <row r="100" spans="2:12" s="109" customFormat="1" ht="19.899999999999999" customHeight="1">
      <c r="B100" s="108"/>
      <c r="D100" s="110" t="s">
        <v>521</v>
      </c>
      <c r="E100" s="111"/>
      <c r="F100" s="111"/>
      <c r="G100" s="111"/>
      <c r="H100" s="111"/>
      <c r="I100" s="111"/>
      <c r="J100" s="112">
        <f>J170</f>
        <v>0</v>
      </c>
      <c r="L100" s="108"/>
    </row>
    <row r="101" spans="2:12" s="109" customFormat="1" ht="19.899999999999999" customHeight="1">
      <c r="B101" s="108"/>
      <c r="D101" s="110" t="s">
        <v>522</v>
      </c>
      <c r="E101" s="111"/>
      <c r="F101" s="111"/>
      <c r="G101" s="111"/>
      <c r="H101" s="111"/>
      <c r="I101" s="111"/>
      <c r="J101" s="112">
        <f>J176</f>
        <v>0</v>
      </c>
      <c r="L101" s="108"/>
    </row>
    <row r="102" spans="2:12" s="104" customFormat="1" ht="24.95" customHeight="1">
      <c r="B102" s="103"/>
      <c r="D102" s="105" t="s">
        <v>103</v>
      </c>
      <c r="E102" s="106"/>
      <c r="F102" s="106"/>
      <c r="G102" s="106"/>
      <c r="H102" s="106"/>
      <c r="I102" s="106"/>
      <c r="J102" s="107">
        <f>J178</f>
        <v>0</v>
      </c>
      <c r="L102" s="103"/>
    </row>
    <row r="103" spans="2:12" s="109" customFormat="1" ht="19.899999999999999" customHeight="1">
      <c r="B103" s="108"/>
      <c r="D103" s="110" t="s">
        <v>523</v>
      </c>
      <c r="E103" s="111"/>
      <c r="F103" s="111"/>
      <c r="G103" s="111"/>
      <c r="H103" s="111"/>
      <c r="I103" s="111"/>
      <c r="J103" s="112">
        <f>J179</f>
        <v>0</v>
      </c>
      <c r="L103" s="108"/>
    </row>
    <row r="104" spans="2:12" s="109" customFormat="1" ht="19.899999999999999" customHeight="1">
      <c r="B104" s="108"/>
      <c r="D104" s="110" t="s">
        <v>524</v>
      </c>
      <c r="E104" s="111"/>
      <c r="F104" s="111"/>
      <c r="G104" s="111"/>
      <c r="H104" s="111"/>
      <c r="I104" s="111"/>
      <c r="J104" s="112">
        <f>J182</f>
        <v>0</v>
      </c>
      <c r="L104" s="108"/>
    </row>
    <row r="105" spans="2:12" s="109" customFormat="1" ht="19.899999999999999" customHeight="1">
      <c r="B105" s="108"/>
      <c r="D105" s="110" t="s">
        <v>104</v>
      </c>
      <c r="E105" s="111"/>
      <c r="F105" s="111"/>
      <c r="G105" s="111"/>
      <c r="H105" s="111"/>
      <c r="I105" s="111"/>
      <c r="J105" s="112">
        <f>J187</f>
        <v>0</v>
      </c>
      <c r="L105" s="108"/>
    </row>
    <row r="106" spans="2:12" s="109" customFormat="1" ht="19.899999999999999" customHeight="1">
      <c r="B106" s="108"/>
      <c r="D106" s="110" t="s">
        <v>105</v>
      </c>
      <c r="E106" s="111"/>
      <c r="F106" s="111"/>
      <c r="G106" s="111"/>
      <c r="H106" s="111"/>
      <c r="I106" s="111"/>
      <c r="J106" s="112">
        <f>J195</f>
        <v>0</v>
      </c>
      <c r="L106" s="108"/>
    </row>
    <row r="107" spans="2:12" s="109" customFormat="1" ht="19.899999999999999" customHeight="1">
      <c r="B107" s="108"/>
      <c r="D107" s="110" t="s">
        <v>106</v>
      </c>
      <c r="E107" s="111"/>
      <c r="F107" s="111"/>
      <c r="G107" s="111"/>
      <c r="H107" s="111"/>
      <c r="I107" s="111"/>
      <c r="J107" s="112">
        <f>J207</f>
        <v>0</v>
      </c>
      <c r="L107" s="108"/>
    </row>
    <row r="108" spans="2:12" s="109" customFormat="1" ht="19.899999999999999" customHeight="1">
      <c r="B108" s="108"/>
      <c r="D108" s="110" t="s">
        <v>525</v>
      </c>
      <c r="E108" s="111"/>
      <c r="F108" s="111"/>
      <c r="G108" s="111"/>
      <c r="H108" s="111"/>
      <c r="I108" s="111"/>
      <c r="J108" s="112">
        <f>J214</f>
        <v>0</v>
      </c>
      <c r="L108" s="108"/>
    </row>
    <row r="109" spans="2:12" s="109" customFormat="1" ht="19.899999999999999" customHeight="1">
      <c r="B109" s="108"/>
      <c r="D109" s="110" t="s">
        <v>526</v>
      </c>
      <c r="E109" s="111"/>
      <c r="F109" s="111"/>
      <c r="G109" s="111"/>
      <c r="H109" s="111"/>
      <c r="I109" s="111"/>
      <c r="J109" s="112">
        <f>J231</f>
        <v>0</v>
      </c>
      <c r="L109" s="108"/>
    </row>
    <row r="110" spans="2:12" s="109" customFormat="1" ht="19.899999999999999" customHeight="1">
      <c r="B110" s="108"/>
      <c r="D110" s="110" t="s">
        <v>527</v>
      </c>
      <c r="E110" s="111"/>
      <c r="F110" s="111"/>
      <c r="G110" s="111"/>
      <c r="H110" s="111"/>
      <c r="I110" s="111"/>
      <c r="J110" s="112">
        <f>J248</f>
        <v>0</v>
      </c>
      <c r="L110" s="108"/>
    </row>
    <row r="111" spans="2:12" s="109" customFormat="1" ht="19.899999999999999" customHeight="1">
      <c r="B111" s="108"/>
      <c r="D111" s="110" t="s">
        <v>528</v>
      </c>
      <c r="E111" s="111"/>
      <c r="F111" s="111"/>
      <c r="G111" s="111"/>
      <c r="H111" s="111"/>
      <c r="I111" s="111"/>
      <c r="J111" s="112">
        <f>J252</f>
        <v>0</v>
      </c>
      <c r="L111" s="108"/>
    </row>
    <row r="112" spans="2:12" s="109" customFormat="1" ht="19.899999999999999" customHeight="1">
      <c r="B112" s="108"/>
      <c r="D112" s="110" t="s">
        <v>110</v>
      </c>
      <c r="E112" s="111"/>
      <c r="F112" s="111"/>
      <c r="G112" s="111"/>
      <c r="H112" s="111"/>
      <c r="I112" s="111"/>
      <c r="J112" s="112">
        <f>J264</f>
        <v>0</v>
      </c>
      <c r="L112" s="108"/>
    </row>
    <row r="113" spans="2:12" s="109" customFormat="1" ht="19.899999999999999" customHeight="1">
      <c r="B113" s="108"/>
      <c r="D113" s="110" t="s">
        <v>529</v>
      </c>
      <c r="E113" s="111"/>
      <c r="F113" s="111"/>
      <c r="G113" s="111"/>
      <c r="H113" s="111"/>
      <c r="I113" s="111"/>
      <c r="J113" s="112">
        <f>J272</f>
        <v>0</v>
      </c>
      <c r="L113" s="108"/>
    </row>
    <row r="114" spans="2:12" s="109" customFormat="1" ht="19.899999999999999" customHeight="1">
      <c r="B114" s="108"/>
      <c r="D114" s="110" t="s">
        <v>530</v>
      </c>
      <c r="E114" s="111"/>
      <c r="F114" s="111"/>
      <c r="G114" s="111"/>
      <c r="H114" s="111"/>
      <c r="I114" s="111"/>
      <c r="J114" s="112">
        <f>J286</f>
        <v>0</v>
      </c>
      <c r="L114" s="108"/>
    </row>
    <row r="115" spans="2:12" s="109" customFormat="1" ht="19.899999999999999" customHeight="1">
      <c r="B115" s="108"/>
      <c r="D115" s="110" t="s">
        <v>531</v>
      </c>
      <c r="E115" s="111"/>
      <c r="F115" s="111"/>
      <c r="G115" s="111"/>
      <c r="H115" s="111"/>
      <c r="I115" s="111"/>
      <c r="J115" s="112">
        <f>J301</f>
        <v>0</v>
      </c>
      <c r="L115" s="108"/>
    </row>
    <row r="116" spans="2:12" s="104" customFormat="1" ht="24.95" customHeight="1">
      <c r="B116" s="103"/>
      <c r="D116" s="105" t="s">
        <v>112</v>
      </c>
      <c r="E116" s="106"/>
      <c r="F116" s="106"/>
      <c r="G116" s="106"/>
      <c r="H116" s="106"/>
      <c r="I116" s="106"/>
      <c r="J116" s="107">
        <f>J307</f>
        <v>0</v>
      </c>
      <c r="L116" s="103"/>
    </row>
    <row r="117" spans="2:12" s="109" customFormat="1" ht="19.899999999999999" customHeight="1">
      <c r="B117" s="108"/>
      <c r="D117" s="110" t="s">
        <v>113</v>
      </c>
      <c r="E117" s="111"/>
      <c r="F117" s="111"/>
      <c r="G117" s="111"/>
      <c r="H117" s="111"/>
      <c r="I117" s="111"/>
      <c r="J117" s="112">
        <f>J308</f>
        <v>0</v>
      </c>
      <c r="L117" s="108"/>
    </row>
    <row r="118" spans="2:12" s="109" customFormat="1" ht="19.899999999999999" customHeight="1">
      <c r="B118" s="108"/>
      <c r="D118" s="110" t="s">
        <v>114</v>
      </c>
      <c r="E118" s="111"/>
      <c r="F118" s="111"/>
      <c r="G118" s="111"/>
      <c r="H118" s="111"/>
      <c r="I118" s="111"/>
      <c r="J118" s="112">
        <f>J310</f>
        <v>0</v>
      </c>
      <c r="L118" s="108"/>
    </row>
    <row r="119" spans="2:12" s="109" customFormat="1" ht="19.899999999999999" customHeight="1">
      <c r="B119" s="108"/>
      <c r="D119" s="110" t="s">
        <v>115</v>
      </c>
      <c r="E119" s="111"/>
      <c r="F119" s="111"/>
      <c r="G119" s="111"/>
      <c r="H119" s="111"/>
      <c r="I119" s="111"/>
      <c r="J119" s="112">
        <f>J312</f>
        <v>0</v>
      </c>
      <c r="L119" s="108"/>
    </row>
    <row r="120" spans="2:12" s="25" customFormat="1" ht="21.75" customHeight="1">
      <c r="B120" s="24"/>
      <c r="L120" s="24"/>
    </row>
    <row r="121" spans="2:12" s="25" customFormat="1" ht="6.95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24"/>
    </row>
    <row r="125" spans="2:12" s="25" customFormat="1" ht="6.95" customHeight="1"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24"/>
    </row>
    <row r="126" spans="2:12" s="25" customFormat="1" ht="24.95" customHeight="1">
      <c r="B126" s="24"/>
      <c r="C126" s="13" t="s">
        <v>116</v>
      </c>
      <c r="L126" s="24"/>
    </row>
    <row r="127" spans="2:12" s="25" customFormat="1" ht="6.95" customHeight="1">
      <c r="B127" s="24"/>
      <c r="L127" s="24"/>
    </row>
    <row r="128" spans="2:12" s="25" customFormat="1" ht="12" customHeight="1">
      <c r="B128" s="24"/>
      <c r="C128" s="19" t="s">
        <v>23</v>
      </c>
      <c r="L128" s="24"/>
    </row>
    <row r="129" spans="2:65" s="25" customFormat="1" ht="26.25" customHeight="1">
      <c r="B129" s="24"/>
      <c r="E129" s="234" t="str">
        <f>E7</f>
        <v>Úpravy ubytovacích buněk pro osoby se SP kolej 17.listopadu</v>
      </c>
      <c r="F129" s="235"/>
      <c r="G129" s="235"/>
      <c r="H129" s="235"/>
      <c r="L129" s="24"/>
    </row>
    <row r="130" spans="2:65" s="25" customFormat="1" ht="12" customHeight="1">
      <c r="B130" s="24"/>
      <c r="C130" s="19" t="s">
        <v>96</v>
      </c>
      <c r="L130" s="24"/>
    </row>
    <row r="131" spans="2:65" s="25" customFormat="1" ht="16.5" customHeight="1">
      <c r="B131" s="24"/>
      <c r="E131" s="218" t="str">
        <f>E9</f>
        <v>02 - PSV-02 + HSV</v>
      </c>
      <c r="F131" s="233"/>
      <c r="G131" s="233"/>
      <c r="H131" s="233"/>
      <c r="L131" s="24"/>
    </row>
    <row r="132" spans="2:65" s="25" customFormat="1" ht="6.95" customHeight="1">
      <c r="B132" s="24"/>
      <c r="L132" s="24"/>
    </row>
    <row r="133" spans="2:65" s="25" customFormat="1" ht="12" customHeight="1">
      <c r="B133" s="24"/>
      <c r="C133" s="19" t="s">
        <v>27</v>
      </c>
      <c r="F133" s="17" t="str">
        <f>F12</f>
        <v>Kolej 17.listopadu</v>
      </c>
      <c r="I133" s="19" t="s">
        <v>29</v>
      </c>
      <c r="J133" s="48" t="str">
        <f>IF(J12="","",J12)</f>
        <v>20. 4. 2025</v>
      </c>
      <c r="L133" s="24"/>
    </row>
    <row r="134" spans="2:65" s="25" customFormat="1" ht="6.95" customHeight="1">
      <c r="B134" s="24"/>
      <c r="L134" s="24"/>
    </row>
    <row r="135" spans="2:65" s="25" customFormat="1" ht="15.2" customHeight="1">
      <c r="B135" s="24"/>
      <c r="C135" s="19" t="s">
        <v>31</v>
      </c>
      <c r="F135" s="17" t="str">
        <f>E15</f>
        <v>UK KaM</v>
      </c>
      <c r="I135" s="19" t="s">
        <v>37</v>
      </c>
      <c r="J135" s="22" t="str">
        <f>E21</f>
        <v>Ing Arch Pavlovský</v>
      </c>
      <c r="L135" s="24"/>
    </row>
    <row r="136" spans="2:65" s="25" customFormat="1" ht="15.2" customHeight="1">
      <c r="B136" s="24"/>
      <c r="C136" s="19" t="s">
        <v>35</v>
      </c>
      <c r="F136" s="17" t="str">
        <f>IF(E18="","",E18)</f>
        <v>Vyplň údaj</v>
      </c>
      <c r="I136" s="19" t="s">
        <v>40</v>
      </c>
      <c r="J136" s="22" t="str">
        <f>E24</f>
        <v>Jan Petr</v>
      </c>
      <c r="L136" s="24"/>
    </row>
    <row r="137" spans="2:65" s="25" customFormat="1" ht="10.35" customHeight="1">
      <c r="B137" s="24"/>
      <c r="L137" s="24"/>
    </row>
    <row r="138" spans="2:65" s="117" customFormat="1" ht="29.25" customHeight="1">
      <c r="B138" s="113"/>
      <c r="C138" s="114" t="s">
        <v>117</v>
      </c>
      <c r="D138" s="115" t="s">
        <v>66</v>
      </c>
      <c r="E138" s="115" t="s">
        <v>62</v>
      </c>
      <c r="F138" s="115" t="s">
        <v>63</v>
      </c>
      <c r="G138" s="115" t="s">
        <v>118</v>
      </c>
      <c r="H138" s="115" t="s">
        <v>119</v>
      </c>
      <c r="I138" s="115" t="s">
        <v>120</v>
      </c>
      <c r="J138" s="115" t="s">
        <v>100</v>
      </c>
      <c r="K138" s="116" t="s">
        <v>121</v>
      </c>
      <c r="L138" s="113"/>
      <c r="M138" s="55" t="s">
        <v>8</v>
      </c>
      <c r="N138" s="56" t="s">
        <v>2</v>
      </c>
      <c r="O138" s="56" t="s">
        <v>122</v>
      </c>
      <c r="P138" s="56" t="s">
        <v>123</v>
      </c>
      <c r="Q138" s="56" t="s">
        <v>124</v>
      </c>
      <c r="R138" s="56" t="s">
        <v>125</v>
      </c>
      <c r="S138" s="56" t="s">
        <v>126</v>
      </c>
      <c r="T138" s="57" t="s">
        <v>127</v>
      </c>
    </row>
    <row r="139" spans="2:65" s="25" customFormat="1" ht="22.9" customHeight="1">
      <c r="B139" s="24"/>
      <c r="C139" s="61" t="s">
        <v>128</v>
      </c>
      <c r="J139" s="118">
        <f>BK139</f>
        <v>0</v>
      </c>
      <c r="L139" s="24"/>
      <c r="M139" s="58"/>
      <c r="N139" s="49"/>
      <c r="O139" s="49"/>
      <c r="P139" s="119">
        <f>P140+P178+P307</f>
        <v>0</v>
      </c>
      <c r="Q139" s="49"/>
      <c r="R139" s="119">
        <f>R140+R178+R307</f>
        <v>7.7070007200000017</v>
      </c>
      <c r="S139" s="49"/>
      <c r="T139" s="120">
        <f>T140+T178+T307</f>
        <v>17.790993999999998</v>
      </c>
      <c r="AT139" s="9" t="s">
        <v>80</v>
      </c>
      <c r="AU139" s="9" t="s">
        <v>102</v>
      </c>
      <c r="BK139" s="121">
        <f>BK140+BK178+BK307</f>
        <v>0</v>
      </c>
    </row>
    <row r="140" spans="2:65" s="123" customFormat="1" ht="25.9" customHeight="1">
      <c r="B140" s="122"/>
      <c r="D140" s="124" t="s">
        <v>80</v>
      </c>
      <c r="E140" s="125" t="s">
        <v>532</v>
      </c>
      <c r="F140" s="125" t="s">
        <v>533</v>
      </c>
      <c r="I140" s="126"/>
      <c r="J140" s="127">
        <f>BK140</f>
        <v>0</v>
      </c>
      <c r="L140" s="122"/>
      <c r="M140" s="128"/>
      <c r="P140" s="129">
        <f>P141+P155+P170+P176</f>
        <v>0</v>
      </c>
      <c r="R140" s="129">
        <f>R141+R155+R170+R176</f>
        <v>4.9156800000000009</v>
      </c>
      <c r="T140" s="130">
        <f>T141+T155+T170+T176</f>
        <v>13.993103999999999</v>
      </c>
      <c r="AR140" s="124" t="s">
        <v>89</v>
      </c>
      <c r="AT140" s="131" t="s">
        <v>80</v>
      </c>
      <c r="AU140" s="131" t="s">
        <v>81</v>
      </c>
      <c r="AY140" s="124" t="s">
        <v>131</v>
      </c>
      <c r="BK140" s="132">
        <f>BK141+BK155+BK170+BK176</f>
        <v>0</v>
      </c>
    </row>
    <row r="141" spans="2:65" s="123" customFormat="1" ht="22.9" customHeight="1">
      <c r="B141" s="122"/>
      <c r="D141" s="124" t="s">
        <v>80</v>
      </c>
      <c r="E141" s="133" t="s">
        <v>165</v>
      </c>
      <c r="F141" s="133" t="s">
        <v>534</v>
      </c>
      <c r="I141" s="126"/>
      <c r="J141" s="134">
        <f>BK141</f>
        <v>0</v>
      </c>
      <c r="L141" s="122"/>
      <c r="M141" s="128"/>
      <c r="P141" s="129">
        <f>SUM(P142:P154)</f>
        <v>0</v>
      </c>
      <c r="R141" s="129">
        <f>SUM(R142:R154)</f>
        <v>4.9104800000000006</v>
      </c>
      <c r="T141" s="130">
        <f>SUM(T142:T154)</f>
        <v>4.0000000000000001E-3</v>
      </c>
      <c r="AR141" s="124" t="s">
        <v>89</v>
      </c>
      <c r="AT141" s="131" t="s">
        <v>80</v>
      </c>
      <c r="AU141" s="131" t="s">
        <v>89</v>
      </c>
      <c r="AY141" s="124" t="s">
        <v>131</v>
      </c>
      <c r="BK141" s="132">
        <f>SUM(BK142:BK154)</f>
        <v>0</v>
      </c>
    </row>
    <row r="142" spans="2:65" s="25" customFormat="1" ht="24.2" customHeight="1">
      <c r="B142" s="135"/>
      <c r="C142" s="136" t="s">
        <v>89</v>
      </c>
      <c r="D142" s="136" t="s">
        <v>134</v>
      </c>
      <c r="E142" s="137" t="s">
        <v>535</v>
      </c>
      <c r="F142" s="138" t="s">
        <v>536</v>
      </c>
      <c r="G142" s="139" t="s">
        <v>449</v>
      </c>
      <c r="H142" s="140">
        <v>182</v>
      </c>
      <c r="I142" s="141"/>
      <c r="J142" s="142">
        <f>ROUND(I142*H142,2)</f>
        <v>0</v>
      </c>
      <c r="K142" s="138" t="s">
        <v>138</v>
      </c>
      <c r="L142" s="24"/>
      <c r="M142" s="143" t="s">
        <v>8</v>
      </c>
      <c r="N142" s="144" t="s">
        <v>46</v>
      </c>
      <c r="P142" s="145">
        <f>O142*H142</f>
        <v>0</v>
      </c>
      <c r="Q142" s="145">
        <v>2.5999999999999998E-4</v>
      </c>
      <c r="R142" s="145">
        <f>Q142*H142</f>
        <v>4.7319999999999994E-2</v>
      </c>
      <c r="S142" s="145">
        <v>0</v>
      </c>
      <c r="T142" s="146">
        <f>S142*H142</f>
        <v>0</v>
      </c>
      <c r="AR142" s="147" t="s">
        <v>154</v>
      </c>
      <c r="AT142" s="147" t="s">
        <v>134</v>
      </c>
      <c r="AU142" s="147" t="s">
        <v>91</v>
      </c>
      <c r="AY142" s="9" t="s">
        <v>131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9" t="s">
        <v>89</v>
      </c>
      <c r="BK142" s="148">
        <f>ROUND(I142*H142,2)</f>
        <v>0</v>
      </c>
      <c r="BL142" s="9" t="s">
        <v>154</v>
      </c>
      <c r="BM142" s="147" t="s">
        <v>537</v>
      </c>
    </row>
    <row r="143" spans="2:65" s="150" customFormat="1">
      <c r="B143" s="149"/>
      <c r="D143" s="151" t="s">
        <v>151</v>
      </c>
      <c r="E143" s="152" t="s">
        <v>8</v>
      </c>
      <c r="F143" s="153" t="s">
        <v>538</v>
      </c>
      <c r="H143" s="154">
        <v>182</v>
      </c>
      <c r="I143" s="155"/>
      <c r="L143" s="149"/>
      <c r="M143" s="156"/>
      <c r="T143" s="157"/>
      <c r="AT143" s="152" t="s">
        <v>151</v>
      </c>
      <c r="AU143" s="152" t="s">
        <v>91</v>
      </c>
      <c r="AV143" s="150" t="s">
        <v>91</v>
      </c>
      <c r="AW143" s="150" t="s">
        <v>39</v>
      </c>
      <c r="AX143" s="150" t="s">
        <v>81</v>
      </c>
      <c r="AY143" s="152" t="s">
        <v>131</v>
      </c>
    </row>
    <row r="144" spans="2:65" s="159" customFormat="1">
      <c r="B144" s="158"/>
      <c r="D144" s="151" t="s">
        <v>151</v>
      </c>
      <c r="E144" s="160" t="s">
        <v>8</v>
      </c>
      <c r="F144" s="161" t="s">
        <v>153</v>
      </c>
      <c r="H144" s="162">
        <v>182</v>
      </c>
      <c r="I144" s="163"/>
      <c r="L144" s="158"/>
      <c r="M144" s="164"/>
      <c r="T144" s="165"/>
      <c r="AT144" s="160" t="s">
        <v>151</v>
      </c>
      <c r="AU144" s="160" t="s">
        <v>91</v>
      </c>
      <c r="AV144" s="159" t="s">
        <v>154</v>
      </c>
      <c r="AW144" s="159" t="s">
        <v>39</v>
      </c>
      <c r="AX144" s="159" t="s">
        <v>89</v>
      </c>
      <c r="AY144" s="160" t="s">
        <v>131</v>
      </c>
    </row>
    <row r="145" spans="2:65" s="25" customFormat="1" ht="21.75" customHeight="1">
      <c r="B145" s="135"/>
      <c r="C145" s="136" t="s">
        <v>91</v>
      </c>
      <c r="D145" s="136" t="s">
        <v>134</v>
      </c>
      <c r="E145" s="137" t="s">
        <v>539</v>
      </c>
      <c r="F145" s="138" t="s">
        <v>540</v>
      </c>
      <c r="G145" s="139" t="s">
        <v>449</v>
      </c>
      <c r="H145" s="140">
        <v>182</v>
      </c>
      <c r="I145" s="141"/>
      <c r="J145" s="142">
        <f>ROUND(I145*H145,2)</f>
        <v>0</v>
      </c>
      <c r="K145" s="138" t="s">
        <v>138</v>
      </c>
      <c r="L145" s="24"/>
      <c r="M145" s="143" t="s">
        <v>8</v>
      </c>
      <c r="N145" s="144" t="s">
        <v>46</v>
      </c>
      <c r="P145" s="145">
        <f>O145*H145</f>
        <v>0</v>
      </c>
      <c r="Q145" s="145">
        <v>4.3800000000000002E-3</v>
      </c>
      <c r="R145" s="145">
        <f>Q145*H145</f>
        <v>0.79716000000000009</v>
      </c>
      <c r="S145" s="145">
        <v>0</v>
      </c>
      <c r="T145" s="146">
        <f>S145*H145</f>
        <v>0</v>
      </c>
      <c r="AR145" s="147" t="s">
        <v>154</v>
      </c>
      <c r="AT145" s="147" t="s">
        <v>134</v>
      </c>
      <c r="AU145" s="147" t="s">
        <v>91</v>
      </c>
      <c r="AY145" s="9" t="s">
        <v>131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9" t="s">
        <v>89</v>
      </c>
      <c r="BK145" s="148">
        <f>ROUND(I145*H145,2)</f>
        <v>0</v>
      </c>
      <c r="BL145" s="9" t="s">
        <v>154</v>
      </c>
      <c r="BM145" s="147" t="s">
        <v>541</v>
      </c>
    </row>
    <row r="146" spans="2:65" s="25" customFormat="1" ht="21.75" customHeight="1">
      <c r="B146" s="135"/>
      <c r="C146" s="136" t="s">
        <v>147</v>
      </c>
      <c r="D146" s="136" t="s">
        <v>134</v>
      </c>
      <c r="E146" s="137" t="s">
        <v>542</v>
      </c>
      <c r="F146" s="138" t="s">
        <v>543</v>
      </c>
      <c r="G146" s="139" t="s">
        <v>449</v>
      </c>
      <c r="H146" s="140">
        <v>182</v>
      </c>
      <c r="I146" s="141"/>
      <c r="J146" s="142">
        <f>ROUND(I146*H146,2)</f>
        <v>0</v>
      </c>
      <c r="K146" s="138" t="s">
        <v>138</v>
      </c>
      <c r="L146" s="24"/>
      <c r="M146" s="143" t="s">
        <v>8</v>
      </c>
      <c r="N146" s="144" t="s">
        <v>46</v>
      </c>
      <c r="P146" s="145">
        <f>O146*H146</f>
        <v>0</v>
      </c>
      <c r="Q146" s="145">
        <v>4.0000000000000001E-3</v>
      </c>
      <c r="R146" s="145">
        <f>Q146*H146</f>
        <v>0.72799999999999998</v>
      </c>
      <c r="S146" s="145">
        <v>0</v>
      </c>
      <c r="T146" s="146">
        <f>S146*H146</f>
        <v>0</v>
      </c>
      <c r="AR146" s="147" t="s">
        <v>154</v>
      </c>
      <c r="AT146" s="147" t="s">
        <v>134</v>
      </c>
      <c r="AU146" s="147" t="s">
        <v>91</v>
      </c>
      <c r="AY146" s="9" t="s">
        <v>131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9" t="s">
        <v>89</v>
      </c>
      <c r="BK146" s="148">
        <f>ROUND(I146*H146,2)</f>
        <v>0</v>
      </c>
      <c r="BL146" s="9" t="s">
        <v>154</v>
      </c>
      <c r="BM146" s="147" t="s">
        <v>544</v>
      </c>
    </row>
    <row r="147" spans="2:65" s="25" customFormat="1" ht="24.2" customHeight="1">
      <c r="B147" s="135"/>
      <c r="C147" s="136" t="s">
        <v>154</v>
      </c>
      <c r="D147" s="136" t="s">
        <v>134</v>
      </c>
      <c r="E147" s="137" t="s">
        <v>545</v>
      </c>
      <c r="F147" s="138" t="s">
        <v>546</v>
      </c>
      <c r="G147" s="139" t="s">
        <v>449</v>
      </c>
      <c r="H147" s="140">
        <v>95</v>
      </c>
      <c r="I147" s="141"/>
      <c r="J147" s="142">
        <f>ROUND(I147*H147,2)</f>
        <v>0</v>
      </c>
      <c r="K147" s="138" t="s">
        <v>138</v>
      </c>
      <c r="L147" s="24"/>
      <c r="M147" s="143" t="s">
        <v>8</v>
      </c>
      <c r="N147" s="144" t="s">
        <v>46</v>
      </c>
      <c r="P147" s="145">
        <f>O147*H147</f>
        <v>0</v>
      </c>
      <c r="Q147" s="145">
        <v>2.5999999999999998E-4</v>
      </c>
      <c r="R147" s="145">
        <f>Q147*H147</f>
        <v>2.4699999999999996E-2</v>
      </c>
      <c r="S147" s="145">
        <v>0</v>
      </c>
      <c r="T147" s="146">
        <f>S147*H147</f>
        <v>0</v>
      </c>
      <c r="AR147" s="147" t="s">
        <v>154</v>
      </c>
      <c r="AT147" s="147" t="s">
        <v>134</v>
      </c>
      <c r="AU147" s="147" t="s">
        <v>91</v>
      </c>
      <c r="AY147" s="9" t="s">
        <v>131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9" t="s">
        <v>89</v>
      </c>
      <c r="BK147" s="148">
        <f>ROUND(I147*H147,2)</f>
        <v>0</v>
      </c>
      <c r="BL147" s="9" t="s">
        <v>154</v>
      </c>
      <c r="BM147" s="147" t="s">
        <v>547</v>
      </c>
    </row>
    <row r="148" spans="2:65" s="25" customFormat="1" ht="21.75" customHeight="1">
      <c r="B148" s="135"/>
      <c r="C148" s="136" t="s">
        <v>161</v>
      </c>
      <c r="D148" s="136" t="s">
        <v>134</v>
      </c>
      <c r="E148" s="137" t="s">
        <v>548</v>
      </c>
      <c r="F148" s="138" t="s">
        <v>549</v>
      </c>
      <c r="G148" s="139" t="s">
        <v>449</v>
      </c>
      <c r="H148" s="140">
        <v>10</v>
      </c>
      <c r="I148" s="141"/>
      <c r="J148" s="142">
        <f>ROUND(I148*H148,2)</f>
        <v>0</v>
      </c>
      <c r="K148" s="138" t="s">
        <v>138</v>
      </c>
      <c r="L148" s="24"/>
      <c r="M148" s="143" t="s">
        <v>8</v>
      </c>
      <c r="N148" s="144" t="s">
        <v>46</v>
      </c>
      <c r="P148" s="145">
        <f>O148*H148</f>
        <v>0</v>
      </c>
      <c r="Q148" s="145">
        <v>4.3800000000000002E-3</v>
      </c>
      <c r="R148" s="145">
        <f>Q148*H148</f>
        <v>4.3800000000000006E-2</v>
      </c>
      <c r="S148" s="145">
        <v>0</v>
      </c>
      <c r="T148" s="146">
        <f>S148*H148</f>
        <v>0</v>
      </c>
      <c r="AR148" s="147" t="s">
        <v>154</v>
      </c>
      <c r="AT148" s="147" t="s">
        <v>134</v>
      </c>
      <c r="AU148" s="147" t="s">
        <v>91</v>
      </c>
      <c r="AY148" s="9" t="s">
        <v>131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9" t="s">
        <v>89</v>
      </c>
      <c r="BK148" s="148">
        <f>ROUND(I148*H148,2)</f>
        <v>0</v>
      </c>
      <c r="BL148" s="9" t="s">
        <v>154</v>
      </c>
      <c r="BM148" s="147" t="s">
        <v>550</v>
      </c>
    </row>
    <row r="149" spans="2:65" s="177" customFormat="1">
      <c r="B149" s="176"/>
      <c r="D149" s="151" t="s">
        <v>151</v>
      </c>
      <c r="E149" s="178" t="s">
        <v>8</v>
      </c>
      <c r="F149" s="179" t="s">
        <v>551</v>
      </c>
      <c r="H149" s="178" t="s">
        <v>8</v>
      </c>
      <c r="I149" s="180"/>
      <c r="L149" s="176"/>
      <c r="M149" s="181"/>
      <c r="T149" s="182"/>
      <c r="AT149" s="178" t="s">
        <v>151</v>
      </c>
      <c r="AU149" s="178" t="s">
        <v>91</v>
      </c>
      <c r="AV149" s="177" t="s">
        <v>89</v>
      </c>
      <c r="AW149" s="177" t="s">
        <v>39</v>
      </c>
      <c r="AX149" s="177" t="s">
        <v>81</v>
      </c>
      <c r="AY149" s="178" t="s">
        <v>131</v>
      </c>
    </row>
    <row r="150" spans="2:65" s="150" customFormat="1">
      <c r="B150" s="149"/>
      <c r="D150" s="151" t="s">
        <v>151</v>
      </c>
      <c r="E150" s="152" t="s">
        <v>8</v>
      </c>
      <c r="F150" s="153" t="s">
        <v>181</v>
      </c>
      <c r="H150" s="154">
        <v>10</v>
      </c>
      <c r="I150" s="155"/>
      <c r="L150" s="149"/>
      <c r="M150" s="156"/>
      <c r="T150" s="157"/>
      <c r="AT150" s="152" t="s">
        <v>151</v>
      </c>
      <c r="AU150" s="152" t="s">
        <v>91</v>
      </c>
      <c r="AV150" s="150" t="s">
        <v>91</v>
      </c>
      <c r="AW150" s="150" t="s">
        <v>39</v>
      </c>
      <c r="AX150" s="150" t="s">
        <v>81</v>
      </c>
      <c r="AY150" s="152" t="s">
        <v>131</v>
      </c>
    </row>
    <row r="151" spans="2:65" s="159" customFormat="1">
      <c r="B151" s="158"/>
      <c r="D151" s="151" t="s">
        <v>151</v>
      </c>
      <c r="E151" s="160" t="s">
        <v>8</v>
      </c>
      <c r="F151" s="161" t="s">
        <v>153</v>
      </c>
      <c r="H151" s="162">
        <v>10</v>
      </c>
      <c r="I151" s="163"/>
      <c r="L151" s="158"/>
      <c r="M151" s="164"/>
      <c r="T151" s="165"/>
      <c r="AT151" s="160" t="s">
        <v>151</v>
      </c>
      <c r="AU151" s="160" t="s">
        <v>91</v>
      </c>
      <c r="AV151" s="159" t="s">
        <v>154</v>
      </c>
      <c r="AW151" s="159" t="s">
        <v>39</v>
      </c>
      <c r="AX151" s="159" t="s">
        <v>89</v>
      </c>
      <c r="AY151" s="160" t="s">
        <v>131</v>
      </c>
    </row>
    <row r="152" spans="2:65" s="25" customFormat="1" ht="37.9" customHeight="1">
      <c r="B152" s="135"/>
      <c r="C152" s="136" t="s">
        <v>165</v>
      </c>
      <c r="D152" s="136" t="s">
        <v>134</v>
      </c>
      <c r="E152" s="137" t="s">
        <v>552</v>
      </c>
      <c r="F152" s="138" t="s">
        <v>553</v>
      </c>
      <c r="G152" s="139" t="s">
        <v>449</v>
      </c>
      <c r="H152" s="140">
        <v>95</v>
      </c>
      <c r="I152" s="141"/>
      <c r="J152" s="142">
        <f>ROUND(I152*H152,2)</f>
        <v>0</v>
      </c>
      <c r="K152" s="138" t="s">
        <v>138</v>
      </c>
      <c r="L152" s="24"/>
      <c r="M152" s="143" t="s">
        <v>8</v>
      </c>
      <c r="N152" s="144" t="s">
        <v>46</v>
      </c>
      <c r="P152" s="145">
        <f>O152*H152</f>
        <v>0</v>
      </c>
      <c r="Q152" s="145">
        <v>3.1300000000000001E-2</v>
      </c>
      <c r="R152" s="145">
        <f>Q152*H152</f>
        <v>2.9735</v>
      </c>
      <c r="S152" s="145">
        <v>0</v>
      </c>
      <c r="T152" s="146">
        <f>S152*H152</f>
        <v>0</v>
      </c>
      <c r="AR152" s="147" t="s">
        <v>154</v>
      </c>
      <c r="AT152" s="147" t="s">
        <v>134</v>
      </c>
      <c r="AU152" s="147" t="s">
        <v>91</v>
      </c>
      <c r="AY152" s="9" t="s">
        <v>131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9" t="s">
        <v>89</v>
      </c>
      <c r="BK152" s="148">
        <f>ROUND(I152*H152,2)</f>
        <v>0</v>
      </c>
      <c r="BL152" s="9" t="s">
        <v>154</v>
      </c>
      <c r="BM152" s="147" t="s">
        <v>554</v>
      </c>
    </row>
    <row r="153" spans="2:65" s="25" customFormat="1" ht="24.2" customHeight="1">
      <c r="B153" s="135"/>
      <c r="C153" s="136" t="s">
        <v>169</v>
      </c>
      <c r="D153" s="136" t="s">
        <v>134</v>
      </c>
      <c r="E153" s="137" t="s">
        <v>555</v>
      </c>
      <c r="F153" s="138" t="s">
        <v>556</v>
      </c>
      <c r="G153" s="139" t="s">
        <v>449</v>
      </c>
      <c r="H153" s="140">
        <v>400</v>
      </c>
      <c r="I153" s="141"/>
      <c r="J153" s="142">
        <f>ROUND(I153*H153,2)</f>
        <v>0</v>
      </c>
      <c r="K153" s="138" t="s">
        <v>138</v>
      </c>
      <c r="L153" s="24"/>
      <c r="M153" s="143" t="s">
        <v>8</v>
      </c>
      <c r="N153" s="144" t="s">
        <v>46</v>
      </c>
      <c r="P153" s="145">
        <f>O153*H153</f>
        <v>0</v>
      </c>
      <c r="Q153" s="145">
        <v>2.0000000000000002E-5</v>
      </c>
      <c r="R153" s="145">
        <f>Q153*H153</f>
        <v>8.0000000000000002E-3</v>
      </c>
      <c r="S153" s="145">
        <v>1.0000000000000001E-5</v>
      </c>
      <c r="T153" s="146">
        <f>S153*H153</f>
        <v>4.0000000000000001E-3</v>
      </c>
      <c r="AR153" s="147" t="s">
        <v>154</v>
      </c>
      <c r="AT153" s="147" t="s">
        <v>134</v>
      </c>
      <c r="AU153" s="147" t="s">
        <v>91</v>
      </c>
      <c r="AY153" s="9" t="s">
        <v>131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9" t="s">
        <v>89</v>
      </c>
      <c r="BK153" s="148">
        <f>ROUND(I153*H153,2)</f>
        <v>0</v>
      </c>
      <c r="BL153" s="9" t="s">
        <v>154</v>
      </c>
      <c r="BM153" s="147" t="s">
        <v>557</v>
      </c>
    </row>
    <row r="154" spans="2:65" s="25" customFormat="1" ht="24.2" customHeight="1">
      <c r="B154" s="135"/>
      <c r="C154" s="136" t="s">
        <v>173</v>
      </c>
      <c r="D154" s="136" t="s">
        <v>134</v>
      </c>
      <c r="E154" s="137" t="s">
        <v>558</v>
      </c>
      <c r="F154" s="138" t="s">
        <v>559</v>
      </c>
      <c r="G154" s="139" t="s">
        <v>449</v>
      </c>
      <c r="H154" s="140">
        <v>7.2</v>
      </c>
      <c r="I154" s="141"/>
      <c r="J154" s="142">
        <f>ROUND(I154*H154,2)</f>
        <v>0</v>
      </c>
      <c r="K154" s="138" t="s">
        <v>138</v>
      </c>
      <c r="L154" s="24"/>
      <c r="M154" s="143" t="s">
        <v>8</v>
      </c>
      <c r="N154" s="144" t="s">
        <v>46</v>
      </c>
      <c r="P154" s="145">
        <f>O154*H154</f>
        <v>0</v>
      </c>
      <c r="Q154" s="145">
        <v>0.04</v>
      </c>
      <c r="R154" s="145">
        <f>Q154*H154</f>
        <v>0.28800000000000003</v>
      </c>
      <c r="S154" s="145">
        <v>0</v>
      </c>
      <c r="T154" s="146">
        <f>S154*H154</f>
        <v>0</v>
      </c>
      <c r="AR154" s="147" t="s">
        <v>154</v>
      </c>
      <c r="AT154" s="147" t="s">
        <v>134</v>
      </c>
      <c r="AU154" s="147" t="s">
        <v>91</v>
      </c>
      <c r="AY154" s="9" t="s">
        <v>131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9" t="s">
        <v>89</v>
      </c>
      <c r="BK154" s="148">
        <f>ROUND(I154*H154,2)</f>
        <v>0</v>
      </c>
      <c r="BL154" s="9" t="s">
        <v>154</v>
      </c>
      <c r="BM154" s="147" t="s">
        <v>560</v>
      </c>
    </row>
    <row r="155" spans="2:65" s="123" customFormat="1" ht="22.9" customHeight="1">
      <c r="B155" s="122"/>
      <c r="D155" s="124" t="s">
        <v>80</v>
      </c>
      <c r="E155" s="133" t="s">
        <v>177</v>
      </c>
      <c r="F155" s="133" t="s">
        <v>561</v>
      </c>
      <c r="I155" s="126"/>
      <c r="J155" s="134">
        <f>BK155</f>
        <v>0</v>
      </c>
      <c r="L155" s="122"/>
      <c r="M155" s="128"/>
      <c r="P155" s="129">
        <f>SUM(P156:P169)</f>
        <v>0</v>
      </c>
      <c r="R155" s="129">
        <f>SUM(R156:R169)</f>
        <v>5.1999999999999998E-3</v>
      </c>
      <c r="T155" s="130">
        <f>SUM(T156:T169)</f>
        <v>13.989103999999999</v>
      </c>
      <c r="AR155" s="124" t="s">
        <v>89</v>
      </c>
      <c r="AT155" s="131" t="s">
        <v>80</v>
      </c>
      <c r="AU155" s="131" t="s">
        <v>89</v>
      </c>
      <c r="AY155" s="124" t="s">
        <v>131</v>
      </c>
      <c r="BK155" s="132">
        <f>SUM(BK156:BK169)</f>
        <v>0</v>
      </c>
    </row>
    <row r="156" spans="2:65" s="25" customFormat="1" ht="21.75" customHeight="1">
      <c r="B156" s="135"/>
      <c r="C156" s="136" t="s">
        <v>177</v>
      </c>
      <c r="D156" s="136" t="s">
        <v>134</v>
      </c>
      <c r="E156" s="137" t="s">
        <v>562</v>
      </c>
      <c r="F156" s="138" t="s">
        <v>563</v>
      </c>
      <c r="G156" s="139" t="s">
        <v>159</v>
      </c>
      <c r="H156" s="140">
        <v>1</v>
      </c>
      <c r="I156" s="141"/>
      <c r="J156" s="142">
        <f t="shared" ref="J156:J162" si="0">ROUND(I156*H156,2)</f>
        <v>0</v>
      </c>
      <c r="K156" s="138" t="s">
        <v>8</v>
      </c>
      <c r="L156" s="24"/>
      <c r="M156" s="143" t="s">
        <v>8</v>
      </c>
      <c r="N156" s="144" t="s">
        <v>46</v>
      </c>
      <c r="P156" s="145">
        <f t="shared" ref="P156:P162" si="1">O156*H156</f>
        <v>0</v>
      </c>
      <c r="Q156" s="145">
        <v>0</v>
      </c>
      <c r="R156" s="145">
        <f t="shared" ref="R156:R162" si="2">Q156*H156</f>
        <v>0</v>
      </c>
      <c r="S156" s="145">
        <v>0</v>
      </c>
      <c r="T156" s="146">
        <f t="shared" ref="T156:T162" si="3">S156*H156</f>
        <v>0</v>
      </c>
      <c r="AR156" s="147" t="s">
        <v>154</v>
      </c>
      <c r="AT156" s="147" t="s">
        <v>134</v>
      </c>
      <c r="AU156" s="147" t="s">
        <v>91</v>
      </c>
      <c r="AY156" s="9" t="s">
        <v>131</v>
      </c>
      <c r="BE156" s="148">
        <f t="shared" ref="BE156:BE162" si="4">IF(N156="základní",J156,0)</f>
        <v>0</v>
      </c>
      <c r="BF156" s="148">
        <f t="shared" ref="BF156:BF162" si="5">IF(N156="snížená",J156,0)</f>
        <v>0</v>
      </c>
      <c r="BG156" s="148">
        <f t="shared" ref="BG156:BG162" si="6">IF(N156="zákl. přenesená",J156,0)</f>
        <v>0</v>
      </c>
      <c r="BH156" s="148">
        <f t="shared" ref="BH156:BH162" si="7">IF(N156="sníž. přenesená",J156,0)</f>
        <v>0</v>
      </c>
      <c r="BI156" s="148">
        <f t="shared" ref="BI156:BI162" si="8">IF(N156="nulová",J156,0)</f>
        <v>0</v>
      </c>
      <c r="BJ156" s="9" t="s">
        <v>89</v>
      </c>
      <c r="BK156" s="148">
        <f t="shared" ref="BK156:BK162" si="9">ROUND(I156*H156,2)</f>
        <v>0</v>
      </c>
      <c r="BL156" s="9" t="s">
        <v>154</v>
      </c>
      <c r="BM156" s="147" t="s">
        <v>564</v>
      </c>
    </row>
    <row r="157" spans="2:65" s="25" customFormat="1" ht="24.2" customHeight="1">
      <c r="B157" s="135"/>
      <c r="C157" s="136" t="s">
        <v>181</v>
      </c>
      <c r="D157" s="136" t="s">
        <v>134</v>
      </c>
      <c r="E157" s="137" t="s">
        <v>565</v>
      </c>
      <c r="F157" s="138" t="s">
        <v>566</v>
      </c>
      <c r="G157" s="139" t="s">
        <v>159</v>
      </c>
      <c r="H157" s="140">
        <v>3</v>
      </c>
      <c r="I157" s="141"/>
      <c r="J157" s="142">
        <f t="shared" si="0"/>
        <v>0</v>
      </c>
      <c r="K157" s="138" t="s">
        <v>8</v>
      </c>
      <c r="L157" s="24"/>
      <c r="M157" s="143" t="s">
        <v>8</v>
      </c>
      <c r="N157" s="144" t="s">
        <v>46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154</v>
      </c>
      <c r="AT157" s="147" t="s">
        <v>134</v>
      </c>
      <c r="AU157" s="147" t="s">
        <v>91</v>
      </c>
      <c r="AY157" s="9" t="s">
        <v>131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9" t="s">
        <v>89</v>
      </c>
      <c r="BK157" s="148">
        <f t="shared" si="9"/>
        <v>0</v>
      </c>
      <c r="BL157" s="9" t="s">
        <v>154</v>
      </c>
      <c r="BM157" s="147" t="s">
        <v>567</v>
      </c>
    </row>
    <row r="158" spans="2:65" s="25" customFormat="1" ht="33" customHeight="1">
      <c r="B158" s="135"/>
      <c r="C158" s="136" t="s">
        <v>185</v>
      </c>
      <c r="D158" s="136" t="s">
        <v>134</v>
      </c>
      <c r="E158" s="137" t="s">
        <v>568</v>
      </c>
      <c r="F158" s="138" t="s">
        <v>569</v>
      </c>
      <c r="G158" s="139" t="s">
        <v>449</v>
      </c>
      <c r="H158" s="140">
        <v>8</v>
      </c>
      <c r="I158" s="141"/>
      <c r="J158" s="142">
        <f t="shared" si="0"/>
        <v>0</v>
      </c>
      <c r="K158" s="138" t="s">
        <v>138</v>
      </c>
      <c r="L158" s="24"/>
      <c r="M158" s="143" t="s">
        <v>8</v>
      </c>
      <c r="N158" s="144" t="s">
        <v>46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154</v>
      </c>
      <c r="AT158" s="147" t="s">
        <v>134</v>
      </c>
      <c r="AU158" s="147" t="s">
        <v>91</v>
      </c>
      <c r="AY158" s="9" t="s">
        <v>131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9" t="s">
        <v>89</v>
      </c>
      <c r="BK158" s="148">
        <f t="shared" si="9"/>
        <v>0</v>
      </c>
      <c r="BL158" s="9" t="s">
        <v>154</v>
      </c>
      <c r="BM158" s="147" t="s">
        <v>570</v>
      </c>
    </row>
    <row r="159" spans="2:65" s="25" customFormat="1" ht="24.2" customHeight="1">
      <c r="B159" s="135"/>
      <c r="C159" s="136" t="s">
        <v>15</v>
      </c>
      <c r="D159" s="136" t="s">
        <v>134</v>
      </c>
      <c r="E159" s="137" t="s">
        <v>571</v>
      </c>
      <c r="F159" s="138" t="s">
        <v>572</v>
      </c>
      <c r="G159" s="139" t="s">
        <v>449</v>
      </c>
      <c r="H159" s="140">
        <v>8</v>
      </c>
      <c r="I159" s="141"/>
      <c r="J159" s="142">
        <f t="shared" si="0"/>
        <v>0</v>
      </c>
      <c r="K159" s="138" t="s">
        <v>138</v>
      </c>
      <c r="L159" s="24"/>
      <c r="M159" s="143" t="s">
        <v>8</v>
      </c>
      <c r="N159" s="144" t="s">
        <v>46</v>
      </c>
      <c r="P159" s="145">
        <f t="shared" si="1"/>
        <v>0</v>
      </c>
      <c r="Q159" s="145">
        <v>4.0000000000000003E-5</v>
      </c>
      <c r="R159" s="145">
        <f t="shared" si="2"/>
        <v>3.2000000000000003E-4</v>
      </c>
      <c r="S159" s="145">
        <v>0</v>
      </c>
      <c r="T159" s="146">
        <f t="shared" si="3"/>
        <v>0</v>
      </c>
      <c r="AR159" s="147" t="s">
        <v>154</v>
      </c>
      <c r="AT159" s="147" t="s">
        <v>134</v>
      </c>
      <c r="AU159" s="147" t="s">
        <v>91</v>
      </c>
      <c r="AY159" s="9" t="s">
        <v>131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9" t="s">
        <v>89</v>
      </c>
      <c r="BK159" s="148">
        <f t="shared" si="9"/>
        <v>0</v>
      </c>
      <c r="BL159" s="9" t="s">
        <v>154</v>
      </c>
      <c r="BM159" s="147" t="s">
        <v>573</v>
      </c>
    </row>
    <row r="160" spans="2:65" s="25" customFormat="1" ht="24.2" customHeight="1">
      <c r="B160" s="135"/>
      <c r="C160" s="136" t="s">
        <v>192</v>
      </c>
      <c r="D160" s="136" t="s">
        <v>134</v>
      </c>
      <c r="E160" s="137" t="s">
        <v>574</v>
      </c>
      <c r="F160" s="138" t="s">
        <v>575</v>
      </c>
      <c r="G160" s="139" t="s">
        <v>449</v>
      </c>
      <c r="H160" s="140">
        <v>54</v>
      </c>
      <c r="I160" s="141"/>
      <c r="J160" s="142">
        <f t="shared" si="0"/>
        <v>0</v>
      </c>
      <c r="K160" s="138" t="s">
        <v>138</v>
      </c>
      <c r="L160" s="24"/>
      <c r="M160" s="143" t="s">
        <v>8</v>
      </c>
      <c r="N160" s="144" t="s">
        <v>46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0.20799999999999999</v>
      </c>
      <c r="T160" s="146">
        <f t="shared" si="3"/>
        <v>11.231999999999999</v>
      </c>
      <c r="AR160" s="147" t="s">
        <v>154</v>
      </c>
      <c r="AT160" s="147" t="s">
        <v>134</v>
      </c>
      <c r="AU160" s="147" t="s">
        <v>91</v>
      </c>
      <c r="AY160" s="9" t="s">
        <v>131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9" t="s">
        <v>89</v>
      </c>
      <c r="BK160" s="148">
        <f t="shared" si="9"/>
        <v>0</v>
      </c>
      <c r="BL160" s="9" t="s">
        <v>154</v>
      </c>
      <c r="BM160" s="147" t="s">
        <v>576</v>
      </c>
    </row>
    <row r="161" spans="2:65" s="25" customFormat="1" ht="24.2" customHeight="1">
      <c r="B161" s="135"/>
      <c r="C161" s="136" t="s">
        <v>196</v>
      </c>
      <c r="D161" s="136" t="s">
        <v>134</v>
      </c>
      <c r="E161" s="137" t="s">
        <v>577</v>
      </c>
      <c r="F161" s="138" t="s">
        <v>578</v>
      </c>
      <c r="G161" s="139" t="s">
        <v>449</v>
      </c>
      <c r="H161" s="140">
        <v>7.6</v>
      </c>
      <c r="I161" s="141"/>
      <c r="J161" s="142">
        <f t="shared" si="0"/>
        <v>0</v>
      </c>
      <c r="K161" s="138" t="s">
        <v>138</v>
      </c>
      <c r="L161" s="24"/>
      <c r="M161" s="143" t="s">
        <v>8</v>
      </c>
      <c r="N161" s="144" t="s">
        <v>46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3.5000000000000003E-2</v>
      </c>
      <c r="T161" s="146">
        <f t="shared" si="3"/>
        <v>0.26600000000000001</v>
      </c>
      <c r="AR161" s="147" t="s">
        <v>154</v>
      </c>
      <c r="AT161" s="147" t="s">
        <v>134</v>
      </c>
      <c r="AU161" s="147" t="s">
        <v>91</v>
      </c>
      <c r="AY161" s="9" t="s">
        <v>131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9" t="s">
        <v>89</v>
      </c>
      <c r="BK161" s="148">
        <f t="shared" si="9"/>
        <v>0</v>
      </c>
      <c r="BL161" s="9" t="s">
        <v>154</v>
      </c>
      <c r="BM161" s="147" t="s">
        <v>579</v>
      </c>
    </row>
    <row r="162" spans="2:65" s="25" customFormat="1" ht="21.75" customHeight="1">
      <c r="B162" s="135"/>
      <c r="C162" s="136" t="s">
        <v>200</v>
      </c>
      <c r="D162" s="136" t="s">
        <v>134</v>
      </c>
      <c r="E162" s="137" t="s">
        <v>580</v>
      </c>
      <c r="F162" s="138" t="s">
        <v>581</v>
      </c>
      <c r="G162" s="139" t="s">
        <v>449</v>
      </c>
      <c r="H162" s="140">
        <v>6.3040000000000003</v>
      </c>
      <c r="I162" s="141"/>
      <c r="J162" s="142">
        <f t="shared" si="0"/>
        <v>0</v>
      </c>
      <c r="K162" s="138" t="s">
        <v>138</v>
      </c>
      <c r="L162" s="24"/>
      <c r="M162" s="143" t="s">
        <v>8</v>
      </c>
      <c r="N162" s="144" t="s">
        <v>46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7.5999999999999998E-2</v>
      </c>
      <c r="T162" s="146">
        <f t="shared" si="3"/>
        <v>0.47910400000000003</v>
      </c>
      <c r="AR162" s="147" t="s">
        <v>154</v>
      </c>
      <c r="AT162" s="147" t="s">
        <v>134</v>
      </c>
      <c r="AU162" s="147" t="s">
        <v>91</v>
      </c>
      <c r="AY162" s="9" t="s">
        <v>131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9" t="s">
        <v>89</v>
      </c>
      <c r="BK162" s="148">
        <f t="shared" si="9"/>
        <v>0</v>
      </c>
      <c r="BL162" s="9" t="s">
        <v>154</v>
      </c>
      <c r="BM162" s="147" t="s">
        <v>582</v>
      </c>
    </row>
    <row r="163" spans="2:65" s="150" customFormat="1">
      <c r="B163" s="149"/>
      <c r="D163" s="151" t="s">
        <v>151</v>
      </c>
      <c r="E163" s="152" t="s">
        <v>8</v>
      </c>
      <c r="F163" s="153" t="s">
        <v>583</v>
      </c>
      <c r="H163" s="154">
        <v>6.3040000000000003</v>
      </c>
      <c r="I163" s="155"/>
      <c r="L163" s="149"/>
      <c r="M163" s="156"/>
      <c r="T163" s="157"/>
      <c r="AT163" s="152" t="s">
        <v>151</v>
      </c>
      <c r="AU163" s="152" t="s">
        <v>91</v>
      </c>
      <c r="AV163" s="150" t="s">
        <v>91</v>
      </c>
      <c r="AW163" s="150" t="s">
        <v>39</v>
      </c>
      <c r="AX163" s="150" t="s">
        <v>81</v>
      </c>
      <c r="AY163" s="152" t="s">
        <v>131</v>
      </c>
    </row>
    <row r="164" spans="2:65" s="159" customFormat="1">
      <c r="B164" s="158"/>
      <c r="D164" s="151" t="s">
        <v>151</v>
      </c>
      <c r="E164" s="160" t="s">
        <v>8</v>
      </c>
      <c r="F164" s="161" t="s">
        <v>153</v>
      </c>
      <c r="H164" s="162">
        <v>6.3040000000000003</v>
      </c>
      <c r="I164" s="163"/>
      <c r="L164" s="158"/>
      <c r="M164" s="164"/>
      <c r="T164" s="165"/>
      <c r="AT164" s="160" t="s">
        <v>151</v>
      </c>
      <c r="AU164" s="160" t="s">
        <v>91</v>
      </c>
      <c r="AV164" s="159" t="s">
        <v>154</v>
      </c>
      <c r="AW164" s="159" t="s">
        <v>39</v>
      </c>
      <c r="AX164" s="159" t="s">
        <v>89</v>
      </c>
      <c r="AY164" s="160" t="s">
        <v>131</v>
      </c>
    </row>
    <row r="165" spans="2:65" s="25" customFormat="1" ht="24.2" customHeight="1">
      <c r="B165" s="135"/>
      <c r="C165" s="136" t="s">
        <v>139</v>
      </c>
      <c r="D165" s="136" t="s">
        <v>134</v>
      </c>
      <c r="E165" s="137" t="s">
        <v>584</v>
      </c>
      <c r="F165" s="138" t="s">
        <v>585</v>
      </c>
      <c r="G165" s="139" t="s">
        <v>237</v>
      </c>
      <c r="H165" s="140">
        <v>2</v>
      </c>
      <c r="I165" s="141"/>
      <c r="J165" s="142">
        <f>ROUND(I165*H165,2)</f>
        <v>0</v>
      </c>
      <c r="K165" s="138" t="s">
        <v>138</v>
      </c>
      <c r="L165" s="24"/>
      <c r="M165" s="143" t="s">
        <v>8</v>
      </c>
      <c r="N165" s="144" t="s">
        <v>46</v>
      </c>
      <c r="P165" s="145">
        <f>O165*H165</f>
        <v>0</v>
      </c>
      <c r="Q165" s="145">
        <v>2.4399999999999999E-3</v>
      </c>
      <c r="R165" s="145">
        <f>Q165*H165</f>
        <v>4.8799999999999998E-3</v>
      </c>
      <c r="S165" s="145">
        <v>5.6000000000000008E-2</v>
      </c>
      <c r="T165" s="146">
        <f>S165*H165</f>
        <v>0.11200000000000002</v>
      </c>
      <c r="AR165" s="147" t="s">
        <v>154</v>
      </c>
      <c r="AT165" s="147" t="s">
        <v>134</v>
      </c>
      <c r="AU165" s="147" t="s">
        <v>91</v>
      </c>
      <c r="AY165" s="9" t="s">
        <v>131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9" t="s">
        <v>89</v>
      </c>
      <c r="BK165" s="148">
        <f>ROUND(I165*H165,2)</f>
        <v>0</v>
      </c>
      <c r="BL165" s="9" t="s">
        <v>154</v>
      </c>
      <c r="BM165" s="147" t="s">
        <v>586</v>
      </c>
    </row>
    <row r="166" spans="2:65" s="177" customFormat="1">
      <c r="B166" s="176"/>
      <c r="D166" s="151" t="s">
        <v>151</v>
      </c>
      <c r="E166" s="178" t="s">
        <v>8</v>
      </c>
      <c r="F166" s="179" t="s">
        <v>587</v>
      </c>
      <c r="H166" s="178" t="s">
        <v>8</v>
      </c>
      <c r="I166" s="180"/>
      <c r="L166" s="176"/>
      <c r="M166" s="181"/>
      <c r="T166" s="182"/>
      <c r="AT166" s="178" t="s">
        <v>151</v>
      </c>
      <c r="AU166" s="178" t="s">
        <v>91</v>
      </c>
      <c r="AV166" s="177" t="s">
        <v>89</v>
      </c>
      <c r="AW166" s="177" t="s">
        <v>39</v>
      </c>
      <c r="AX166" s="177" t="s">
        <v>81</v>
      </c>
      <c r="AY166" s="178" t="s">
        <v>131</v>
      </c>
    </row>
    <row r="167" spans="2:65" s="150" customFormat="1">
      <c r="B167" s="149"/>
      <c r="D167" s="151" t="s">
        <v>151</v>
      </c>
      <c r="E167" s="152" t="s">
        <v>8</v>
      </c>
      <c r="F167" s="153" t="s">
        <v>91</v>
      </c>
      <c r="H167" s="154">
        <v>2</v>
      </c>
      <c r="I167" s="155"/>
      <c r="L167" s="149"/>
      <c r="M167" s="156"/>
      <c r="T167" s="157"/>
      <c r="AT167" s="152" t="s">
        <v>151</v>
      </c>
      <c r="AU167" s="152" t="s">
        <v>91</v>
      </c>
      <c r="AV167" s="150" t="s">
        <v>91</v>
      </c>
      <c r="AW167" s="150" t="s">
        <v>39</v>
      </c>
      <c r="AX167" s="150" t="s">
        <v>81</v>
      </c>
      <c r="AY167" s="152" t="s">
        <v>131</v>
      </c>
    </row>
    <row r="168" spans="2:65" s="159" customFormat="1">
      <c r="B168" s="158"/>
      <c r="D168" s="151" t="s">
        <v>151</v>
      </c>
      <c r="E168" s="160" t="s">
        <v>8</v>
      </c>
      <c r="F168" s="161" t="s">
        <v>153</v>
      </c>
      <c r="H168" s="162">
        <v>2</v>
      </c>
      <c r="I168" s="163"/>
      <c r="L168" s="158"/>
      <c r="M168" s="164"/>
      <c r="T168" s="165"/>
      <c r="AT168" s="160" t="s">
        <v>151</v>
      </c>
      <c r="AU168" s="160" t="s">
        <v>91</v>
      </c>
      <c r="AV168" s="159" t="s">
        <v>154</v>
      </c>
      <c r="AW168" s="159" t="s">
        <v>39</v>
      </c>
      <c r="AX168" s="159" t="s">
        <v>89</v>
      </c>
      <c r="AY168" s="160" t="s">
        <v>131</v>
      </c>
    </row>
    <row r="169" spans="2:65" s="25" customFormat="1" ht="37.9" customHeight="1">
      <c r="B169" s="135"/>
      <c r="C169" s="136" t="s">
        <v>209</v>
      </c>
      <c r="D169" s="136" t="s">
        <v>134</v>
      </c>
      <c r="E169" s="137" t="s">
        <v>588</v>
      </c>
      <c r="F169" s="138" t="s">
        <v>589</v>
      </c>
      <c r="G169" s="139" t="s">
        <v>449</v>
      </c>
      <c r="H169" s="140">
        <v>95</v>
      </c>
      <c r="I169" s="141"/>
      <c r="J169" s="142">
        <f>ROUND(I169*H169,2)</f>
        <v>0</v>
      </c>
      <c r="K169" s="138" t="s">
        <v>138</v>
      </c>
      <c r="L169" s="24"/>
      <c r="M169" s="143" t="s">
        <v>8</v>
      </c>
      <c r="N169" s="144" t="s">
        <v>46</v>
      </c>
      <c r="P169" s="145">
        <f>O169*H169</f>
        <v>0</v>
      </c>
      <c r="Q169" s="145">
        <v>0</v>
      </c>
      <c r="R169" s="145">
        <f>Q169*H169</f>
        <v>0</v>
      </c>
      <c r="S169" s="145">
        <v>0.02</v>
      </c>
      <c r="T169" s="146">
        <f>S169*H169</f>
        <v>1.9000000000000001</v>
      </c>
      <c r="AR169" s="147" t="s">
        <v>154</v>
      </c>
      <c r="AT169" s="147" t="s">
        <v>134</v>
      </c>
      <c r="AU169" s="147" t="s">
        <v>91</v>
      </c>
      <c r="AY169" s="9" t="s">
        <v>131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9" t="s">
        <v>89</v>
      </c>
      <c r="BK169" s="148">
        <f>ROUND(I169*H169,2)</f>
        <v>0</v>
      </c>
      <c r="BL169" s="9" t="s">
        <v>154</v>
      </c>
      <c r="BM169" s="147" t="s">
        <v>590</v>
      </c>
    </row>
    <row r="170" spans="2:65" s="123" customFormat="1" ht="22.9" customHeight="1">
      <c r="B170" s="122"/>
      <c r="D170" s="124" t="s">
        <v>80</v>
      </c>
      <c r="E170" s="133" t="s">
        <v>591</v>
      </c>
      <c r="F170" s="133" t="s">
        <v>592</v>
      </c>
      <c r="I170" s="126"/>
      <c r="J170" s="134">
        <f>BK170</f>
        <v>0</v>
      </c>
      <c r="L170" s="122"/>
      <c r="M170" s="128"/>
      <c r="P170" s="129">
        <f>SUM(P171:P175)</f>
        <v>0</v>
      </c>
      <c r="R170" s="129">
        <f>SUM(R171:R175)</f>
        <v>0</v>
      </c>
      <c r="T170" s="130">
        <f>SUM(T171:T175)</f>
        <v>0</v>
      </c>
      <c r="AR170" s="124" t="s">
        <v>89</v>
      </c>
      <c r="AT170" s="131" t="s">
        <v>80</v>
      </c>
      <c r="AU170" s="131" t="s">
        <v>89</v>
      </c>
      <c r="AY170" s="124" t="s">
        <v>131</v>
      </c>
      <c r="BK170" s="132">
        <f>SUM(BK171:BK175)</f>
        <v>0</v>
      </c>
    </row>
    <row r="171" spans="2:65" s="25" customFormat="1" ht="24.2" customHeight="1">
      <c r="B171" s="135"/>
      <c r="C171" s="136" t="s">
        <v>213</v>
      </c>
      <c r="D171" s="136" t="s">
        <v>134</v>
      </c>
      <c r="E171" s="137" t="s">
        <v>593</v>
      </c>
      <c r="F171" s="138" t="s">
        <v>594</v>
      </c>
      <c r="G171" s="139" t="s">
        <v>143</v>
      </c>
      <c r="H171" s="140">
        <v>17.791</v>
      </c>
      <c r="I171" s="141"/>
      <c r="J171" s="142">
        <f>ROUND(I171*H171,2)</f>
        <v>0</v>
      </c>
      <c r="K171" s="138" t="s">
        <v>138</v>
      </c>
      <c r="L171" s="24"/>
      <c r="M171" s="143" t="s">
        <v>8</v>
      </c>
      <c r="N171" s="144" t="s">
        <v>46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154</v>
      </c>
      <c r="AT171" s="147" t="s">
        <v>134</v>
      </c>
      <c r="AU171" s="147" t="s">
        <v>91</v>
      </c>
      <c r="AY171" s="9" t="s">
        <v>131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9" t="s">
        <v>89</v>
      </c>
      <c r="BK171" s="148">
        <f>ROUND(I171*H171,2)</f>
        <v>0</v>
      </c>
      <c r="BL171" s="9" t="s">
        <v>154</v>
      </c>
      <c r="BM171" s="147" t="s">
        <v>595</v>
      </c>
    </row>
    <row r="172" spans="2:65" s="25" customFormat="1" ht="24.2" customHeight="1">
      <c r="B172" s="135"/>
      <c r="C172" s="136" t="s">
        <v>217</v>
      </c>
      <c r="D172" s="136" t="s">
        <v>134</v>
      </c>
      <c r="E172" s="137" t="s">
        <v>596</v>
      </c>
      <c r="F172" s="138" t="s">
        <v>597</v>
      </c>
      <c r="G172" s="139" t="s">
        <v>143</v>
      </c>
      <c r="H172" s="140">
        <v>533.73</v>
      </c>
      <c r="I172" s="141"/>
      <c r="J172" s="142">
        <f>ROUND(I172*H172,2)</f>
        <v>0</v>
      </c>
      <c r="K172" s="138" t="s">
        <v>138</v>
      </c>
      <c r="L172" s="24"/>
      <c r="M172" s="143" t="s">
        <v>8</v>
      </c>
      <c r="N172" s="144" t="s">
        <v>46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154</v>
      </c>
      <c r="AT172" s="147" t="s">
        <v>134</v>
      </c>
      <c r="AU172" s="147" t="s">
        <v>91</v>
      </c>
      <c r="AY172" s="9" t="s">
        <v>131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9" t="s">
        <v>89</v>
      </c>
      <c r="BK172" s="148">
        <f>ROUND(I172*H172,2)</f>
        <v>0</v>
      </c>
      <c r="BL172" s="9" t="s">
        <v>154</v>
      </c>
      <c r="BM172" s="147" t="s">
        <v>598</v>
      </c>
    </row>
    <row r="173" spans="2:65" s="150" customFormat="1">
      <c r="B173" s="149"/>
      <c r="D173" s="151" t="s">
        <v>151</v>
      </c>
      <c r="F173" s="153" t="s">
        <v>599</v>
      </c>
      <c r="H173" s="154">
        <v>533.73</v>
      </c>
      <c r="I173" s="155"/>
      <c r="L173" s="149"/>
      <c r="M173" s="156"/>
      <c r="T173" s="157"/>
      <c r="AT173" s="152" t="s">
        <v>151</v>
      </c>
      <c r="AU173" s="152" t="s">
        <v>91</v>
      </c>
      <c r="AV173" s="150" t="s">
        <v>91</v>
      </c>
      <c r="AW173" s="150" t="s">
        <v>10</v>
      </c>
      <c r="AX173" s="150" t="s">
        <v>89</v>
      </c>
      <c r="AY173" s="152" t="s">
        <v>131</v>
      </c>
    </row>
    <row r="174" spans="2:65" s="25" customFormat="1" ht="33" customHeight="1">
      <c r="B174" s="135"/>
      <c r="C174" s="136" t="s">
        <v>221</v>
      </c>
      <c r="D174" s="136" t="s">
        <v>134</v>
      </c>
      <c r="E174" s="137" t="s">
        <v>600</v>
      </c>
      <c r="F174" s="138" t="s">
        <v>601</v>
      </c>
      <c r="G174" s="139" t="s">
        <v>143</v>
      </c>
      <c r="H174" s="140">
        <v>17.791</v>
      </c>
      <c r="I174" s="141"/>
      <c r="J174" s="142">
        <f>ROUND(I174*H174,2)</f>
        <v>0</v>
      </c>
      <c r="K174" s="138" t="s">
        <v>138</v>
      </c>
      <c r="L174" s="24"/>
      <c r="M174" s="143" t="s">
        <v>8</v>
      </c>
      <c r="N174" s="144" t="s">
        <v>46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154</v>
      </c>
      <c r="AT174" s="147" t="s">
        <v>134</v>
      </c>
      <c r="AU174" s="147" t="s">
        <v>91</v>
      </c>
      <c r="AY174" s="9" t="s">
        <v>131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9" t="s">
        <v>89</v>
      </c>
      <c r="BK174" s="148">
        <f>ROUND(I174*H174,2)</f>
        <v>0</v>
      </c>
      <c r="BL174" s="9" t="s">
        <v>154</v>
      </c>
      <c r="BM174" s="147" t="s">
        <v>602</v>
      </c>
    </row>
    <row r="175" spans="2:65" s="25" customFormat="1" ht="33" customHeight="1">
      <c r="B175" s="135"/>
      <c r="C175" s="136" t="s">
        <v>14</v>
      </c>
      <c r="D175" s="136" t="s">
        <v>134</v>
      </c>
      <c r="E175" s="137" t="s">
        <v>603</v>
      </c>
      <c r="F175" s="138" t="s">
        <v>604</v>
      </c>
      <c r="G175" s="139" t="s">
        <v>143</v>
      </c>
      <c r="H175" s="140">
        <v>17.791</v>
      </c>
      <c r="I175" s="141"/>
      <c r="J175" s="142">
        <f>ROUND(I175*H175,2)</f>
        <v>0</v>
      </c>
      <c r="K175" s="138" t="s">
        <v>138</v>
      </c>
      <c r="L175" s="24"/>
      <c r="M175" s="143" t="s">
        <v>8</v>
      </c>
      <c r="N175" s="144" t="s">
        <v>46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154</v>
      </c>
      <c r="AT175" s="147" t="s">
        <v>134</v>
      </c>
      <c r="AU175" s="147" t="s">
        <v>91</v>
      </c>
      <c r="AY175" s="9" t="s">
        <v>131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9" t="s">
        <v>89</v>
      </c>
      <c r="BK175" s="148">
        <f>ROUND(I175*H175,2)</f>
        <v>0</v>
      </c>
      <c r="BL175" s="9" t="s">
        <v>154</v>
      </c>
      <c r="BM175" s="147" t="s">
        <v>605</v>
      </c>
    </row>
    <row r="176" spans="2:65" s="123" customFormat="1" ht="22.9" customHeight="1">
      <c r="B176" s="122"/>
      <c r="D176" s="124" t="s">
        <v>80</v>
      </c>
      <c r="E176" s="133" t="s">
        <v>606</v>
      </c>
      <c r="F176" s="133" t="s">
        <v>607</v>
      </c>
      <c r="I176" s="126"/>
      <c r="J176" s="134">
        <f>BK176</f>
        <v>0</v>
      </c>
      <c r="L176" s="122"/>
      <c r="M176" s="128"/>
      <c r="P176" s="129">
        <f>P177</f>
        <v>0</v>
      </c>
      <c r="R176" s="129">
        <f>R177</f>
        <v>0</v>
      </c>
      <c r="T176" s="130">
        <f>T177</f>
        <v>0</v>
      </c>
      <c r="AR176" s="124" t="s">
        <v>89</v>
      </c>
      <c r="AT176" s="131" t="s">
        <v>80</v>
      </c>
      <c r="AU176" s="131" t="s">
        <v>89</v>
      </c>
      <c r="AY176" s="124" t="s">
        <v>131</v>
      </c>
      <c r="BK176" s="132">
        <f>BK177</f>
        <v>0</v>
      </c>
    </row>
    <row r="177" spans="2:65" s="25" customFormat="1" ht="24.2" customHeight="1">
      <c r="B177" s="135"/>
      <c r="C177" s="136" t="s">
        <v>228</v>
      </c>
      <c r="D177" s="136" t="s">
        <v>134</v>
      </c>
      <c r="E177" s="137" t="s">
        <v>608</v>
      </c>
      <c r="F177" s="138" t="s">
        <v>609</v>
      </c>
      <c r="G177" s="139" t="s">
        <v>143</v>
      </c>
      <c r="H177" s="140">
        <v>4.9160000000000004</v>
      </c>
      <c r="I177" s="141"/>
      <c r="J177" s="142">
        <f>ROUND(I177*H177,2)</f>
        <v>0</v>
      </c>
      <c r="K177" s="138" t="s">
        <v>138</v>
      </c>
      <c r="L177" s="24"/>
      <c r="M177" s="143" t="s">
        <v>8</v>
      </c>
      <c r="N177" s="144" t="s">
        <v>46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154</v>
      </c>
      <c r="AT177" s="147" t="s">
        <v>134</v>
      </c>
      <c r="AU177" s="147" t="s">
        <v>91</v>
      </c>
      <c r="AY177" s="9" t="s">
        <v>131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9" t="s">
        <v>89</v>
      </c>
      <c r="BK177" s="148">
        <f>ROUND(I177*H177,2)</f>
        <v>0</v>
      </c>
      <c r="BL177" s="9" t="s">
        <v>154</v>
      </c>
      <c r="BM177" s="147" t="s">
        <v>610</v>
      </c>
    </row>
    <row r="178" spans="2:65" s="123" customFormat="1" ht="25.9" customHeight="1">
      <c r="B178" s="122"/>
      <c r="D178" s="124" t="s">
        <v>80</v>
      </c>
      <c r="E178" s="125" t="s">
        <v>129</v>
      </c>
      <c r="F178" s="125" t="s">
        <v>130</v>
      </c>
      <c r="I178" s="126"/>
      <c r="J178" s="127">
        <f>BK178</f>
        <v>0</v>
      </c>
      <c r="L178" s="122"/>
      <c r="M178" s="128"/>
      <c r="P178" s="129">
        <f>P179+P182+P187+P195+P207+P214+P231+P248+P252+P264+P272+P286+P301</f>
        <v>0</v>
      </c>
      <c r="R178" s="129">
        <f>R179+R182+R187+R195+R207+R214+R231+R248+R252+R264+R272+R286+R301</f>
        <v>2.7913207200000003</v>
      </c>
      <c r="T178" s="130">
        <f>T179+T182+T187+T195+T207+T214+T231+T248+T252+T264+T272+T286+T301</f>
        <v>3.7978899999999998</v>
      </c>
      <c r="AR178" s="124" t="s">
        <v>91</v>
      </c>
      <c r="AT178" s="131" t="s">
        <v>80</v>
      </c>
      <c r="AU178" s="131" t="s">
        <v>81</v>
      </c>
      <c r="AY178" s="124" t="s">
        <v>131</v>
      </c>
      <c r="BK178" s="132">
        <f>BK179+BK182+BK187+BK195+BK207+BK214+BK231+BK248+BK252+BK264+BK272+BK286+BK301</f>
        <v>0</v>
      </c>
    </row>
    <row r="179" spans="2:65" s="123" customFormat="1" ht="22.9" customHeight="1">
      <c r="B179" s="122"/>
      <c r="D179" s="124" t="s">
        <v>80</v>
      </c>
      <c r="E179" s="133" t="s">
        <v>611</v>
      </c>
      <c r="F179" s="133" t="s">
        <v>612</v>
      </c>
      <c r="I179" s="126"/>
      <c r="J179" s="134">
        <f>BK179</f>
        <v>0</v>
      </c>
      <c r="L179" s="122"/>
      <c r="M179" s="128"/>
      <c r="P179" s="129">
        <f>SUM(P180:P181)</f>
        <v>0</v>
      </c>
      <c r="R179" s="129">
        <f>SUM(R180:R181)</f>
        <v>8.7500000000000008E-2</v>
      </c>
      <c r="T179" s="130">
        <f>SUM(T180:T181)</f>
        <v>0</v>
      </c>
      <c r="AR179" s="124" t="s">
        <v>91</v>
      </c>
      <c r="AT179" s="131" t="s">
        <v>80</v>
      </c>
      <c r="AU179" s="131" t="s">
        <v>89</v>
      </c>
      <c r="AY179" s="124" t="s">
        <v>131</v>
      </c>
      <c r="BK179" s="132">
        <f>SUM(BK180:BK181)</f>
        <v>0</v>
      </c>
    </row>
    <row r="180" spans="2:65" s="25" customFormat="1" ht="33" customHeight="1">
      <c r="B180" s="135"/>
      <c r="C180" s="136" t="s">
        <v>234</v>
      </c>
      <c r="D180" s="136" t="s">
        <v>134</v>
      </c>
      <c r="E180" s="137" t="s">
        <v>613</v>
      </c>
      <c r="F180" s="138" t="s">
        <v>614</v>
      </c>
      <c r="G180" s="139" t="s">
        <v>449</v>
      </c>
      <c r="H180" s="140">
        <v>25</v>
      </c>
      <c r="I180" s="141"/>
      <c r="J180" s="142">
        <f>ROUND(I180*H180,2)</f>
        <v>0</v>
      </c>
      <c r="K180" s="138" t="s">
        <v>138</v>
      </c>
      <c r="L180" s="24"/>
      <c r="M180" s="143" t="s">
        <v>8</v>
      </c>
      <c r="N180" s="144" t="s">
        <v>46</v>
      </c>
      <c r="P180" s="145">
        <f>O180*H180</f>
        <v>0</v>
      </c>
      <c r="Q180" s="145">
        <v>3.5000000000000001E-3</v>
      </c>
      <c r="R180" s="145">
        <f>Q180*H180</f>
        <v>8.7500000000000008E-2</v>
      </c>
      <c r="S180" s="145">
        <v>0</v>
      </c>
      <c r="T180" s="146">
        <f>S180*H180</f>
        <v>0</v>
      </c>
      <c r="AR180" s="147" t="s">
        <v>139</v>
      </c>
      <c r="AT180" s="147" t="s">
        <v>134</v>
      </c>
      <c r="AU180" s="147" t="s">
        <v>91</v>
      </c>
      <c r="AY180" s="9" t="s">
        <v>131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9" t="s">
        <v>89</v>
      </c>
      <c r="BK180" s="148">
        <f>ROUND(I180*H180,2)</f>
        <v>0</v>
      </c>
      <c r="BL180" s="9" t="s">
        <v>139</v>
      </c>
      <c r="BM180" s="147" t="s">
        <v>615</v>
      </c>
    </row>
    <row r="181" spans="2:65" s="25" customFormat="1" ht="33" customHeight="1">
      <c r="B181" s="135"/>
      <c r="C181" s="136" t="s">
        <v>239</v>
      </c>
      <c r="D181" s="136" t="s">
        <v>134</v>
      </c>
      <c r="E181" s="137" t="s">
        <v>616</v>
      </c>
      <c r="F181" s="138" t="s">
        <v>617</v>
      </c>
      <c r="G181" s="139" t="s">
        <v>143</v>
      </c>
      <c r="H181" s="140">
        <v>8.7999999999999981E-2</v>
      </c>
      <c r="I181" s="141"/>
      <c r="J181" s="142">
        <f>ROUND(I181*H181,2)</f>
        <v>0</v>
      </c>
      <c r="K181" s="138" t="s">
        <v>138</v>
      </c>
      <c r="L181" s="24"/>
      <c r="M181" s="143" t="s">
        <v>8</v>
      </c>
      <c r="N181" s="144" t="s">
        <v>46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139</v>
      </c>
      <c r="AT181" s="147" t="s">
        <v>134</v>
      </c>
      <c r="AU181" s="147" t="s">
        <v>91</v>
      </c>
      <c r="AY181" s="9" t="s">
        <v>131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9" t="s">
        <v>89</v>
      </c>
      <c r="BK181" s="148">
        <f>ROUND(I181*H181,2)</f>
        <v>0</v>
      </c>
      <c r="BL181" s="9" t="s">
        <v>139</v>
      </c>
      <c r="BM181" s="147" t="s">
        <v>618</v>
      </c>
    </row>
    <row r="182" spans="2:65" s="123" customFormat="1" ht="22.9" customHeight="1">
      <c r="B182" s="122"/>
      <c r="D182" s="124" t="s">
        <v>80</v>
      </c>
      <c r="E182" s="133" t="s">
        <v>619</v>
      </c>
      <c r="F182" s="133" t="s">
        <v>620</v>
      </c>
      <c r="I182" s="126"/>
      <c r="J182" s="134">
        <f>BK182</f>
        <v>0</v>
      </c>
      <c r="L182" s="122"/>
      <c r="M182" s="128"/>
      <c r="P182" s="129">
        <f>SUM(P183:P186)</f>
        <v>0</v>
      </c>
      <c r="R182" s="129">
        <f>SUM(R183:R186)</f>
        <v>0</v>
      </c>
      <c r="T182" s="130">
        <f>SUM(T183:T186)</f>
        <v>0</v>
      </c>
      <c r="AR182" s="124" t="s">
        <v>91</v>
      </c>
      <c r="AT182" s="131" t="s">
        <v>80</v>
      </c>
      <c r="AU182" s="131" t="s">
        <v>89</v>
      </c>
      <c r="AY182" s="124" t="s">
        <v>131</v>
      </c>
      <c r="BK182" s="132">
        <f>SUM(BK183:BK186)</f>
        <v>0</v>
      </c>
    </row>
    <row r="183" spans="2:65" s="25" customFormat="1" ht="21.75" customHeight="1">
      <c r="B183" s="135"/>
      <c r="C183" s="136" t="s">
        <v>246</v>
      </c>
      <c r="D183" s="136" t="s">
        <v>134</v>
      </c>
      <c r="E183" s="137" t="s">
        <v>621</v>
      </c>
      <c r="F183" s="138" t="s">
        <v>622</v>
      </c>
      <c r="G183" s="139" t="s">
        <v>449</v>
      </c>
      <c r="H183" s="140">
        <v>41</v>
      </c>
      <c r="I183" s="141"/>
      <c r="J183" s="142">
        <f>ROUND(I183*H183,2)</f>
        <v>0</v>
      </c>
      <c r="K183" s="138" t="s">
        <v>8</v>
      </c>
      <c r="L183" s="24"/>
      <c r="M183" s="143" t="s">
        <v>8</v>
      </c>
      <c r="N183" s="144" t="s">
        <v>46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139</v>
      </c>
      <c r="AT183" s="147" t="s">
        <v>134</v>
      </c>
      <c r="AU183" s="147" t="s">
        <v>91</v>
      </c>
      <c r="AY183" s="9" t="s">
        <v>131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9" t="s">
        <v>89</v>
      </c>
      <c r="BK183" s="148">
        <f>ROUND(I183*H183,2)</f>
        <v>0</v>
      </c>
      <c r="BL183" s="9" t="s">
        <v>139</v>
      </c>
      <c r="BM183" s="147" t="s">
        <v>623</v>
      </c>
    </row>
    <row r="184" spans="2:65" s="25" customFormat="1" ht="21.75" customHeight="1">
      <c r="B184" s="135"/>
      <c r="C184" s="136" t="s">
        <v>251</v>
      </c>
      <c r="D184" s="136" t="s">
        <v>134</v>
      </c>
      <c r="E184" s="137" t="s">
        <v>624</v>
      </c>
      <c r="F184" s="138" t="s">
        <v>625</v>
      </c>
      <c r="G184" s="139" t="s">
        <v>159</v>
      </c>
      <c r="H184" s="140">
        <v>1</v>
      </c>
      <c r="I184" s="141"/>
      <c r="J184" s="142">
        <f>ROUND(I184*H184,2)</f>
        <v>0</v>
      </c>
      <c r="K184" s="138" t="s">
        <v>8</v>
      </c>
      <c r="L184" s="24"/>
      <c r="M184" s="143" t="s">
        <v>8</v>
      </c>
      <c r="N184" s="144" t="s">
        <v>46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139</v>
      </c>
      <c r="AT184" s="147" t="s">
        <v>134</v>
      </c>
      <c r="AU184" s="147" t="s">
        <v>91</v>
      </c>
      <c r="AY184" s="9" t="s">
        <v>131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9" t="s">
        <v>89</v>
      </c>
      <c r="BK184" s="148">
        <f>ROUND(I184*H184,2)</f>
        <v>0</v>
      </c>
      <c r="BL184" s="9" t="s">
        <v>139</v>
      </c>
      <c r="BM184" s="147" t="s">
        <v>626</v>
      </c>
    </row>
    <row r="185" spans="2:65" s="25" customFormat="1" ht="24.2" customHeight="1">
      <c r="B185" s="135"/>
      <c r="C185" s="136" t="s">
        <v>256</v>
      </c>
      <c r="D185" s="136" t="s">
        <v>134</v>
      </c>
      <c r="E185" s="137" t="s">
        <v>627</v>
      </c>
      <c r="F185" s="138" t="s">
        <v>628</v>
      </c>
      <c r="G185" s="139" t="s">
        <v>159</v>
      </c>
      <c r="H185" s="140">
        <v>1</v>
      </c>
      <c r="I185" s="141"/>
      <c r="J185" s="142">
        <f>ROUND(I185*H185,2)</f>
        <v>0</v>
      </c>
      <c r="K185" s="138" t="s">
        <v>8</v>
      </c>
      <c r="L185" s="24"/>
      <c r="M185" s="143" t="s">
        <v>8</v>
      </c>
      <c r="N185" s="144" t="s">
        <v>46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139</v>
      </c>
      <c r="AT185" s="147" t="s">
        <v>134</v>
      </c>
      <c r="AU185" s="147" t="s">
        <v>91</v>
      </c>
      <c r="AY185" s="9" t="s">
        <v>131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9" t="s">
        <v>89</v>
      </c>
      <c r="BK185" s="148">
        <f>ROUND(I185*H185,2)</f>
        <v>0</v>
      </c>
      <c r="BL185" s="9" t="s">
        <v>139</v>
      </c>
      <c r="BM185" s="147" t="s">
        <v>629</v>
      </c>
    </row>
    <row r="186" spans="2:65" s="25" customFormat="1" ht="24.2" customHeight="1">
      <c r="B186" s="135"/>
      <c r="C186" s="136" t="s">
        <v>260</v>
      </c>
      <c r="D186" s="136" t="s">
        <v>134</v>
      </c>
      <c r="E186" s="137" t="s">
        <v>630</v>
      </c>
      <c r="F186" s="138" t="s">
        <v>631</v>
      </c>
      <c r="G186" s="139" t="s">
        <v>159</v>
      </c>
      <c r="H186" s="140">
        <v>1</v>
      </c>
      <c r="I186" s="141"/>
      <c r="J186" s="142">
        <f>ROUND(I186*H186,2)</f>
        <v>0</v>
      </c>
      <c r="K186" s="138" t="s">
        <v>8</v>
      </c>
      <c r="L186" s="24"/>
      <c r="M186" s="143" t="s">
        <v>8</v>
      </c>
      <c r="N186" s="144" t="s">
        <v>46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139</v>
      </c>
      <c r="AT186" s="147" t="s">
        <v>134</v>
      </c>
      <c r="AU186" s="147" t="s">
        <v>91</v>
      </c>
      <c r="AY186" s="9" t="s">
        <v>131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9" t="s">
        <v>89</v>
      </c>
      <c r="BK186" s="148">
        <f>ROUND(I186*H186,2)</f>
        <v>0</v>
      </c>
      <c r="BL186" s="9" t="s">
        <v>139</v>
      </c>
      <c r="BM186" s="147" t="s">
        <v>632</v>
      </c>
    </row>
    <row r="187" spans="2:65" s="123" customFormat="1" ht="22.9" customHeight="1">
      <c r="B187" s="122"/>
      <c r="D187" s="124" t="s">
        <v>80</v>
      </c>
      <c r="E187" s="133" t="s">
        <v>132</v>
      </c>
      <c r="F187" s="133" t="s">
        <v>133</v>
      </c>
      <c r="I187" s="126"/>
      <c r="J187" s="134">
        <f>BK187</f>
        <v>0</v>
      </c>
      <c r="L187" s="122"/>
      <c r="M187" s="128"/>
      <c r="P187" s="129">
        <f>SUM(P188:P194)</f>
        <v>0</v>
      </c>
      <c r="R187" s="129">
        <f>SUM(R188:R194)</f>
        <v>2.23E-2</v>
      </c>
      <c r="T187" s="130">
        <f>SUM(T188:T194)</f>
        <v>2.376E-2</v>
      </c>
      <c r="AR187" s="124" t="s">
        <v>91</v>
      </c>
      <c r="AT187" s="131" t="s">
        <v>80</v>
      </c>
      <c r="AU187" s="131" t="s">
        <v>89</v>
      </c>
      <c r="AY187" s="124" t="s">
        <v>131</v>
      </c>
      <c r="BK187" s="132">
        <f>SUM(BK188:BK194)</f>
        <v>0</v>
      </c>
    </row>
    <row r="188" spans="2:65" s="25" customFormat="1" ht="16.5" customHeight="1">
      <c r="B188" s="135"/>
      <c r="C188" s="136" t="s">
        <v>264</v>
      </c>
      <c r="D188" s="136" t="s">
        <v>134</v>
      </c>
      <c r="E188" s="137" t="s">
        <v>633</v>
      </c>
      <c r="F188" s="138" t="s">
        <v>634</v>
      </c>
      <c r="G188" s="139" t="s">
        <v>237</v>
      </c>
      <c r="H188" s="140">
        <v>12</v>
      </c>
      <c r="I188" s="141"/>
      <c r="J188" s="142">
        <f t="shared" ref="J188:J194" si="10">ROUND(I188*H188,2)</f>
        <v>0</v>
      </c>
      <c r="K188" s="138" t="s">
        <v>138</v>
      </c>
      <c r="L188" s="24"/>
      <c r="M188" s="143" t="s">
        <v>8</v>
      </c>
      <c r="N188" s="144" t="s">
        <v>46</v>
      </c>
      <c r="P188" s="145">
        <f t="shared" ref="P188:P194" si="11">O188*H188</f>
        <v>0</v>
      </c>
      <c r="Q188" s="145">
        <v>0</v>
      </c>
      <c r="R188" s="145">
        <f t="shared" ref="R188:R194" si="12">Q188*H188</f>
        <v>0</v>
      </c>
      <c r="S188" s="145">
        <v>1.98E-3</v>
      </c>
      <c r="T188" s="146">
        <f t="shared" ref="T188:T194" si="13">S188*H188</f>
        <v>2.376E-2</v>
      </c>
      <c r="AR188" s="147" t="s">
        <v>139</v>
      </c>
      <c r="AT188" s="147" t="s">
        <v>134</v>
      </c>
      <c r="AU188" s="147" t="s">
        <v>91</v>
      </c>
      <c r="AY188" s="9" t="s">
        <v>131</v>
      </c>
      <c r="BE188" s="148">
        <f t="shared" ref="BE188:BE194" si="14">IF(N188="základní",J188,0)</f>
        <v>0</v>
      </c>
      <c r="BF188" s="148">
        <f t="shared" ref="BF188:BF194" si="15">IF(N188="snížená",J188,0)</f>
        <v>0</v>
      </c>
      <c r="BG188" s="148">
        <f t="shared" ref="BG188:BG194" si="16">IF(N188="zákl. přenesená",J188,0)</f>
        <v>0</v>
      </c>
      <c r="BH188" s="148">
        <f t="shared" ref="BH188:BH194" si="17">IF(N188="sníž. přenesená",J188,0)</f>
        <v>0</v>
      </c>
      <c r="BI188" s="148">
        <f t="shared" ref="BI188:BI194" si="18">IF(N188="nulová",J188,0)</f>
        <v>0</v>
      </c>
      <c r="BJ188" s="9" t="s">
        <v>89</v>
      </c>
      <c r="BK188" s="148">
        <f t="shared" ref="BK188:BK194" si="19">ROUND(I188*H188,2)</f>
        <v>0</v>
      </c>
      <c r="BL188" s="9" t="s">
        <v>139</v>
      </c>
      <c r="BM188" s="147" t="s">
        <v>635</v>
      </c>
    </row>
    <row r="189" spans="2:65" s="25" customFormat="1" ht="16.5" customHeight="1">
      <c r="B189" s="135"/>
      <c r="C189" s="136" t="s">
        <v>268</v>
      </c>
      <c r="D189" s="136" t="s">
        <v>134</v>
      </c>
      <c r="E189" s="137" t="s">
        <v>636</v>
      </c>
      <c r="F189" s="138" t="s">
        <v>637</v>
      </c>
      <c r="G189" s="139" t="s">
        <v>237</v>
      </c>
      <c r="H189" s="140">
        <v>14</v>
      </c>
      <c r="I189" s="141"/>
      <c r="J189" s="142">
        <f t="shared" si="10"/>
        <v>0</v>
      </c>
      <c r="K189" s="138" t="s">
        <v>138</v>
      </c>
      <c r="L189" s="24"/>
      <c r="M189" s="143" t="s">
        <v>8</v>
      </c>
      <c r="N189" s="144" t="s">
        <v>46</v>
      </c>
      <c r="P189" s="145">
        <f t="shared" si="11"/>
        <v>0</v>
      </c>
      <c r="Q189" s="145">
        <v>5.0000000000000001E-4</v>
      </c>
      <c r="R189" s="145">
        <f t="shared" si="12"/>
        <v>7.0000000000000001E-3</v>
      </c>
      <c r="S189" s="145">
        <v>0</v>
      </c>
      <c r="T189" s="146">
        <f t="shared" si="13"/>
        <v>0</v>
      </c>
      <c r="AR189" s="147" t="s">
        <v>139</v>
      </c>
      <c r="AT189" s="147" t="s">
        <v>134</v>
      </c>
      <c r="AU189" s="147" t="s">
        <v>91</v>
      </c>
      <c r="AY189" s="9" t="s">
        <v>131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9" t="s">
        <v>89</v>
      </c>
      <c r="BK189" s="148">
        <f t="shared" si="19"/>
        <v>0</v>
      </c>
      <c r="BL189" s="9" t="s">
        <v>139</v>
      </c>
      <c r="BM189" s="147" t="s">
        <v>638</v>
      </c>
    </row>
    <row r="190" spans="2:65" s="25" customFormat="1" ht="16.5" customHeight="1">
      <c r="B190" s="135"/>
      <c r="C190" s="136" t="s">
        <v>273</v>
      </c>
      <c r="D190" s="136" t="s">
        <v>134</v>
      </c>
      <c r="E190" s="137" t="s">
        <v>639</v>
      </c>
      <c r="F190" s="138" t="s">
        <v>640</v>
      </c>
      <c r="G190" s="139" t="s">
        <v>237</v>
      </c>
      <c r="H190" s="140">
        <v>10</v>
      </c>
      <c r="I190" s="141"/>
      <c r="J190" s="142">
        <f t="shared" si="10"/>
        <v>0</v>
      </c>
      <c r="K190" s="138" t="s">
        <v>138</v>
      </c>
      <c r="L190" s="24"/>
      <c r="M190" s="143" t="s">
        <v>8</v>
      </c>
      <c r="N190" s="144" t="s">
        <v>46</v>
      </c>
      <c r="P190" s="145">
        <f t="shared" si="11"/>
        <v>0</v>
      </c>
      <c r="Q190" s="145">
        <v>1.5299999999999999E-3</v>
      </c>
      <c r="R190" s="145">
        <f t="shared" si="12"/>
        <v>1.5299999999999999E-2</v>
      </c>
      <c r="S190" s="145">
        <v>0</v>
      </c>
      <c r="T190" s="146">
        <f t="shared" si="13"/>
        <v>0</v>
      </c>
      <c r="AR190" s="147" t="s">
        <v>139</v>
      </c>
      <c r="AT190" s="147" t="s">
        <v>134</v>
      </c>
      <c r="AU190" s="147" t="s">
        <v>91</v>
      </c>
      <c r="AY190" s="9" t="s">
        <v>131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9" t="s">
        <v>89</v>
      </c>
      <c r="BK190" s="148">
        <f t="shared" si="19"/>
        <v>0</v>
      </c>
      <c r="BL190" s="9" t="s">
        <v>139</v>
      </c>
      <c r="BM190" s="147" t="s">
        <v>641</v>
      </c>
    </row>
    <row r="191" spans="2:65" s="25" customFormat="1" ht="16.5" customHeight="1">
      <c r="B191" s="135"/>
      <c r="C191" s="136" t="s">
        <v>243</v>
      </c>
      <c r="D191" s="136" t="s">
        <v>134</v>
      </c>
      <c r="E191" s="137" t="s">
        <v>642</v>
      </c>
      <c r="F191" s="138" t="s">
        <v>643</v>
      </c>
      <c r="G191" s="139" t="s">
        <v>137</v>
      </c>
      <c r="H191" s="140">
        <v>4</v>
      </c>
      <c r="I191" s="141"/>
      <c r="J191" s="142">
        <f t="shared" si="10"/>
        <v>0</v>
      </c>
      <c r="K191" s="138" t="s">
        <v>138</v>
      </c>
      <c r="L191" s="24"/>
      <c r="M191" s="143" t="s">
        <v>8</v>
      </c>
      <c r="N191" s="144" t="s">
        <v>46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139</v>
      </c>
      <c r="AT191" s="147" t="s">
        <v>134</v>
      </c>
      <c r="AU191" s="147" t="s">
        <v>91</v>
      </c>
      <c r="AY191" s="9" t="s">
        <v>131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9" t="s">
        <v>89</v>
      </c>
      <c r="BK191" s="148">
        <f t="shared" si="19"/>
        <v>0</v>
      </c>
      <c r="BL191" s="9" t="s">
        <v>139</v>
      </c>
      <c r="BM191" s="147" t="s">
        <v>644</v>
      </c>
    </row>
    <row r="192" spans="2:65" s="25" customFormat="1" ht="21.75" customHeight="1">
      <c r="B192" s="135"/>
      <c r="C192" s="136" t="s">
        <v>281</v>
      </c>
      <c r="D192" s="136" t="s">
        <v>134</v>
      </c>
      <c r="E192" s="137" t="s">
        <v>645</v>
      </c>
      <c r="F192" s="138" t="s">
        <v>646</v>
      </c>
      <c r="G192" s="139" t="s">
        <v>137</v>
      </c>
      <c r="H192" s="140">
        <v>2</v>
      </c>
      <c r="I192" s="141"/>
      <c r="J192" s="142">
        <f t="shared" si="10"/>
        <v>0</v>
      </c>
      <c r="K192" s="138" t="s">
        <v>138</v>
      </c>
      <c r="L192" s="24"/>
      <c r="M192" s="143" t="s">
        <v>8</v>
      </c>
      <c r="N192" s="144" t="s">
        <v>46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139</v>
      </c>
      <c r="AT192" s="147" t="s">
        <v>134</v>
      </c>
      <c r="AU192" s="147" t="s">
        <v>91</v>
      </c>
      <c r="AY192" s="9" t="s">
        <v>131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9" t="s">
        <v>89</v>
      </c>
      <c r="BK192" s="148">
        <f t="shared" si="19"/>
        <v>0</v>
      </c>
      <c r="BL192" s="9" t="s">
        <v>139</v>
      </c>
      <c r="BM192" s="147" t="s">
        <v>647</v>
      </c>
    </row>
    <row r="193" spans="2:65" s="25" customFormat="1" ht="21.75" customHeight="1">
      <c r="B193" s="135"/>
      <c r="C193" s="136" t="s">
        <v>285</v>
      </c>
      <c r="D193" s="136" t="s">
        <v>134</v>
      </c>
      <c r="E193" s="137" t="s">
        <v>648</v>
      </c>
      <c r="F193" s="138" t="s">
        <v>649</v>
      </c>
      <c r="G193" s="139" t="s">
        <v>237</v>
      </c>
      <c r="H193" s="140">
        <v>24</v>
      </c>
      <c r="I193" s="141"/>
      <c r="J193" s="142">
        <f t="shared" si="10"/>
        <v>0</v>
      </c>
      <c r="K193" s="138" t="s">
        <v>138</v>
      </c>
      <c r="L193" s="24"/>
      <c r="M193" s="143" t="s">
        <v>8</v>
      </c>
      <c r="N193" s="144" t="s">
        <v>46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139</v>
      </c>
      <c r="AT193" s="147" t="s">
        <v>134</v>
      </c>
      <c r="AU193" s="147" t="s">
        <v>91</v>
      </c>
      <c r="AY193" s="9" t="s">
        <v>131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9" t="s">
        <v>89</v>
      </c>
      <c r="BK193" s="148">
        <f t="shared" si="19"/>
        <v>0</v>
      </c>
      <c r="BL193" s="9" t="s">
        <v>139</v>
      </c>
      <c r="BM193" s="147" t="s">
        <v>650</v>
      </c>
    </row>
    <row r="194" spans="2:65" s="25" customFormat="1" ht="24.2" customHeight="1">
      <c r="B194" s="135"/>
      <c r="C194" s="136" t="s">
        <v>290</v>
      </c>
      <c r="D194" s="136" t="s">
        <v>134</v>
      </c>
      <c r="E194" s="137" t="s">
        <v>141</v>
      </c>
      <c r="F194" s="138" t="s">
        <v>142</v>
      </c>
      <c r="G194" s="139" t="s">
        <v>143</v>
      </c>
      <c r="H194" s="140">
        <v>2.1999999999999995E-2</v>
      </c>
      <c r="I194" s="141"/>
      <c r="J194" s="142">
        <f t="shared" si="10"/>
        <v>0</v>
      </c>
      <c r="K194" s="138" t="s">
        <v>138</v>
      </c>
      <c r="L194" s="24"/>
      <c r="M194" s="143" t="s">
        <v>8</v>
      </c>
      <c r="N194" s="144" t="s">
        <v>46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139</v>
      </c>
      <c r="AT194" s="147" t="s">
        <v>134</v>
      </c>
      <c r="AU194" s="147" t="s">
        <v>91</v>
      </c>
      <c r="AY194" s="9" t="s">
        <v>131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9" t="s">
        <v>89</v>
      </c>
      <c r="BK194" s="148">
        <f t="shared" si="19"/>
        <v>0</v>
      </c>
      <c r="BL194" s="9" t="s">
        <v>139</v>
      </c>
      <c r="BM194" s="147" t="s">
        <v>651</v>
      </c>
    </row>
    <row r="195" spans="2:65" s="123" customFormat="1" ht="22.9" customHeight="1">
      <c r="B195" s="122"/>
      <c r="D195" s="124" t="s">
        <v>80</v>
      </c>
      <c r="E195" s="133" t="s">
        <v>145</v>
      </c>
      <c r="F195" s="133" t="s">
        <v>146</v>
      </c>
      <c r="I195" s="126"/>
      <c r="J195" s="134">
        <f>BK195</f>
        <v>0</v>
      </c>
      <c r="L195" s="122"/>
      <c r="M195" s="128"/>
      <c r="P195" s="129">
        <f>SUM(P196:P206)</f>
        <v>0</v>
      </c>
      <c r="R195" s="129">
        <f>SUM(R196:R206)</f>
        <v>4.7500000000000001E-2</v>
      </c>
      <c r="T195" s="130">
        <f>SUM(T196:T206)</f>
        <v>4.4729999999999999E-2</v>
      </c>
      <c r="AR195" s="124" t="s">
        <v>91</v>
      </c>
      <c r="AT195" s="131" t="s">
        <v>80</v>
      </c>
      <c r="AU195" s="131" t="s">
        <v>89</v>
      </c>
      <c r="AY195" s="124" t="s">
        <v>131</v>
      </c>
      <c r="BK195" s="132">
        <f>SUM(BK196:BK206)</f>
        <v>0</v>
      </c>
    </row>
    <row r="196" spans="2:65" s="25" customFormat="1" ht="24.2" customHeight="1">
      <c r="B196" s="135"/>
      <c r="C196" s="136" t="s">
        <v>294</v>
      </c>
      <c r="D196" s="136" t="s">
        <v>134</v>
      </c>
      <c r="E196" s="137" t="s">
        <v>652</v>
      </c>
      <c r="F196" s="138" t="s">
        <v>653</v>
      </c>
      <c r="G196" s="139" t="s">
        <v>237</v>
      </c>
      <c r="H196" s="140">
        <v>21</v>
      </c>
      <c r="I196" s="141"/>
      <c r="J196" s="142">
        <f t="shared" ref="J196:J206" si="20">ROUND(I196*H196,2)</f>
        <v>0</v>
      </c>
      <c r="K196" s="138" t="s">
        <v>138</v>
      </c>
      <c r="L196" s="24"/>
      <c r="M196" s="143" t="s">
        <v>8</v>
      </c>
      <c r="N196" s="144" t="s">
        <v>46</v>
      </c>
      <c r="P196" s="145">
        <f t="shared" ref="P196:P206" si="21">O196*H196</f>
        <v>0</v>
      </c>
      <c r="Q196" s="145">
        <v>0</v>
      </c>
      <c r="R196" s="145">
        <f t="shared" ref="R196:R206" si="22">Q196*H196</f>
        <v>0</v>
      </c>
      <c r="S196" s="145">
        <v>2.1299999999999999E-3</v>
      </c>
      <c r="T196" s="146">
        <f t="shared" ref="T196:T206" si="23">S196*H196</f>
        <v>4.4729999999999999E-2</v>
      </c>
      <c r="AR196" s="147" t="s">
        <v>139</v>
      </c>
      <c r="AT196" s="147" t="s">
        <v>134</v>
      </c>
      <c r="AU196" s="147" t="s">
        <v>91</v>
      </c>
      <c r="AY196" s="9" t="s">
        <v>131</v>
      </c>
      <c r="BE196" s="148">
        <f t="shared" ref="BE196:BE206" si="24">IF(N196="základní",J196,0)</f>
        <v>0</v>
      </c>
      <c r="BF196" s="148">
        <f t="shared" ref="BF196:BF206" si="25">IF(N196="snížená",J196,0)</f>
        <v>0</v>
      </c>
      <c r="BG196" s="148">
        <f t="shared" ref="BG196:BG206" si="26">IF(N196="zákl. přenesená",J196,0)</f>
        <v>0</v>
      </c>
      <c r="BH196" s="148">
        <f t="shared" ref="BH196:BH206" si="27">IF(N196="sníž. přenesená",J196,0)</f>
        <v>0</v>
      </c>
      <c r="BI196" s="148">
        <f t="shared" ref="BI196:BI206" si="28">IF(N196="nulová",J196,0)</f>
        <v>0</v>
      </c>
      <c r="BJ196" s="9" t="s">
        <v>89</v>
      </c>
      <c r="BK196" s="148">
        <f t="shared" ref="BK196:BK206" si="29">ROUND(I196*H196,2)</f>
        <v>0</v>
      </c>
      <c r="BL196" s="9" t="s">
        <v>139</v>
      </c>
      <c r="BM196" s="147" t="s">
        <v>654</v>
      </c>
    </row>
    <row r="197" spans="2:65" s="25" customFormat="1" ht="24.2" customHeight="1">
      <c r="B197" s="135"/>
      <c r="C197" s="136" t="s">
        <v>298</v>
      </c>
      <c r="D197" s="136" t="s">
        <v>134</v>
      </c>
      <c r="E197" s="137" t="s">
        <v>655</v>
      </c>
      <c r="F197" s="138" t="s">
        <v>656</v>
      </c>
      <c r="G197" s="139" t="s">
        <v>237</v>
      </c>
      <c r="H197" s="140">
        <v>17</v>
      </c>
      <c r="I197" s="141"/>
      <c r="J197" s="142">
        <f t="shared" si="20"/>
        <v>0</v>
      </c>
      <c r="K197" s="138" t="s">
        <v>138</v>
      </c>
      <c r="L197" s="24"/>
      <c r="M197" s="143" t="s">
        <v>8</v>
      </c>
      <c r="N197" s="144" t="s">
        <v>46</v>
      </c>
      <c r="P197" s="145">
        <f t="shared" si="21"/>
        <v>0</v>
      </c>
      <c r="Q197" s="145">
        <v>7.5000000000000002E-4</v>
      </c>
      <c r="R197" s="145">
        <f t="shared" si="22"/>
        <v>1.2750000000000001E-2</v>
      </c>
      <c r="S197" s="145">
        <v>0</v>
      </c>
      <c r="T197" s="146">
        <f t="shared" si="23"/>
        <v>0</v>
      </c>
      <c r="AR197" s="147" t="s">
        <v>139</v>
      </c>
      <c r="AT197" s="147" t="s">
        <v>134</v>
      </c>
      <c r="AU197" s="147" t="s">
        <v>91</v>
      </c>
      <c r="AY197" s="9" t="s">
        <v>131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9" t="s">
        <v>89</v>
      </c>
      <c r="BK197" s="148">
        <f t="shared" si="29"/>
        <v>0</v>
      </c>
      <c r="BL197" s="9" t="s">
        <v>139</v>
      </c>
      <c r="BM197" s="147" t="s">
        <v>657</v>
      </c>
    </row>
    <row r="198" spans="2:65" s="25" customFormat="1" ht="24.2" customHeight="1">
      <c r="B198" s="135"/>
      <c r="C198" s="136" t="s">
        <v>302</v>
      </c>
      <c r="D198" s="136" t="s">
        <v>134</v>
      </c>
      <c r="E198" s="137" t="s">
        <v>658</v>
      </c>
      <c r="F198" s="138" t="s">
        <v>659</v>
      </c>
      <c r="G198" s="139" t="s">
        <v>237</v>
      </c>
      <c r="H198" s="140">
        <v>15</v>
      </c>
      <c r="I198" s="141"/>
      <c r="J198" s="142">
        <f t="shared" si="20"/>
        <v>0</v>
      </c>
      <c r="K198" s="138" t="s">
        <v>138</v>
      </c>
      <c r="L198" s="24"/>
      <c r="M198" s="143" t="s">
        <v>8</v>
      </c>
      <c r="N198" s="144" t="s">
        <v>46</v>
      </c>
      <c r="P198" s="145">
        <f t="shared" si="21"/>
        <v>0</v>
      </c>
      <c r="Q198" s="145">
        <v>8.0000000000000004E-4</v>
      </c>
      <c r="R198" s="145">
        <f t="shared" si="22"/>
        <v>1.2E-2</v>
      </c>
      <c r="S198" s="145">
        <v>0</v>
      </c>
      <c r="T198" s="146">
        <f t="shared" si="23"/>
        <v>0</v>
      </c>
      <c r="AR198" s="147" t="s">
        <v>139</v>
      </c>
      <c r="AT198" s="147" t="s">
        <v>134</v>
      </c>
      <c r="AU198" s="147" t="s">
        <v>91</v>
      </c>
      <c r="AY198" s="9" t="s">
        <v>131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9" t="s">
        <v>89</v>
      </c>
      <c r="BK198" s="148">
        <f t="shared" si="29"/>
        <v>0</v>
      </c>
      <c r="BL198" s="9" t="s">
        <v>139</v>
      </c>
      <c r="BM198" s="147" t="s">
        <v>660</v>
      </c>
    </row>
    <row r="199" spans="2:65" s="25" customFormat="1" ht="37.9" customHeight="1">
      <c r="B199" s="135"/>
      <c r="C199" s="136" t="s">
        <v>306</v>
      </c>
      <c r="D199" s="136" t="s">
        <v>134</v>
      </c>
      <c r="E199" s="137" t="s">
        <v>661</v>
      </c>
      <c r="F199" s="138" t="s">
        <v>662</v>
      </c>
      <c r="G199" s="139" t="s">
        <v>237</v>
      </c>
      <c r="H199" s="140">
        <v>45</v>
      </c>
      <c r="I199" s="141"/>
      <c r="J199" s="142">
        <f t="shared" si="20"/>
        <v>0</v>
      </c>
      <c r="K199" s="138" t="s">
        <v>138</v>
      </c>
      <c r="L199" s="24"/>
      <c r="M199" s="143" t="s">
        <v>8</v>
      </c>
      <c r="N199" s="144" t="s">
        <v>46</v>
      </c>
      <c r="P199" s="145">
        <f t="shared" si="21"/>
        <v>0</v>
      </c>
      <c r="Q199" s="145">
        <v>3.4000000000000002E-4</v>
      </c>
      <c r="R199" s="145">
        <f t="shared" si="22"/>
        <v>1.5300000000000001E-2</v>
      </c>
      <c r="S199" s="145">
        <v>0</v>
      </c>
      <c r="T199" s="146">
        <f t="shared" si="23"/>
        <v>0</v>
      </c>
      <c r="AR199" s="147" t="s">
        <v>139</v>
      </c>
      <c r="AT199" s="147" t="s">
        <v>134</v>
      </c>
      <c r="AU199" s="147" t="s">
        <v>91</v>
      </c>
      <c r="AY199" s="9" t="s">
        <v>131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9" t="s">
        <v>89</v>
      </c>
      <c r="BK199" s="148">
        <f t="shared" si="29"/>
        <v>0</v>
      </c>
      <c r="BL199" s="9" t="s">
        <v>139</v>
      </c>
      <c r="BM199" s="147" t="s">
        <v>663</v>
      </c>
    </row>
    <row r="200" spans="2:65" s="25" customFormat="1" ht="21.75" customHeight="1">
      <c r="B200" s="135"/>
      <c r="C200" s="136" t="s">
        <v>310</v>
      </c>
      <c r="D200" s="136" t="s">
        <v>134</v>
      </c>
      <c r="E200" s="137" t="s">
        <v>664</v>
      </c>
      <c r="F200" s="138" t="s">
        <v>665</v>
      </c>
      <c r="G200" s="139" t="s">
        <v>137</v>
      </c>
      <c r="H200" s="140">
        <v>7</v>
      </c>
      <c r="I200" s="141"/>
      <c r="J200" s="142">
        <f t="shared" si="20"/>
        <v>0</v>
      </c>
      <c r="K200" s="138" t="s">
        <v>138</v>
      </c>
      <c r="L200" s="24"/>
      <c r="M200" s="143" t="s">
        <v>8</v>
      </c>
      <c r="N200" s="144" t="s">
        <v>46</v>
      </c>
      <c r="P200" s="145">
        <f t="shared" si="21"/>
        <v>0</v>
      </c>
      <c r="Q200" s="145">
        <v>2.2000000000000001E-4</v>
      </c>
      <c r="R200" s="145">
        <f t="shared" si="22"/>
        <v>1.5400000000000001E-3</v>
      </c>
      <c r="S200" s="145">
        <v>0</v>
      </c>
      <c r="T200" s="146">
        <f t="shared" si="23"/>
        <v>0</v>
      </c>
      <c r="AR200" s="147" t="s">
        <v>139</v>
      </c>
      <c r="AT200" s="147" t="s">
        <v>134</v>
      </c>
      <c r="AU200" s="147" t="s">
        <v>91</v>
      </c>
      <c r="AY200" s="9" t="s">
        <v>131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9" t="s">
        <v>89</v>
      </c>
      <c r="BK200" s="148">
        <f t="shared" si="29"/>
        <v>0</v>
      </c>
      <c r="BL200" s="9" t="s">
        <v>139</v>
      </c>
      <c r="BM200" s="147" t="s">
        <v>666</v>
      </c>
    </row>
    <row r="201" spans="2:65" s="25" customFormat="1" ht="16.5" customHeight="1">
      <c r="B201" s="135"/>
      <c r="C201" s="136" t="s">
        <v>314</v>
      </c>
      <c r="D201" s="136" t="s">
        <v>134</v>
      </c>
      <c r="E201" s="137" t="s">
        <v>667</v>
      </c>
      <c r="F201" s="138" t="s">
        <v>668</v>
      </c>
      <c r="G201" s="139" t="s">
        <v>669</v>
      </c>
      <c r="H201" s="140">
        <v>7</v>
      </c>
      <c r="I201" s="141"/>
      <c r="J201" s="142">
        <f t="shared" si="20"/>
        <v>0</v>
      </c>
      <c r="K201" s="138" t="s">
        <v>138</v>
      </c>
      <c r="L201" s="24"/>
      <c r="M201" s="143" t="s">
        <v>8</v>
      </c>
      <c r="N201" s="144" t="s">
        <v>46</v>
      </c>
      <c r="P201" s="145">
        <f t="shared" si="21"/>
        <v>0</v>
      </c>
      <c r="Q201" s="145">
        <v>4.2999999999999999E-4</v>
      </c>
      <c r="R201" s="145">
        <f t="shared" si="22"/>
        <v>3.0100000000000001E-3</v>
      </c>
      <c r="S201" s="145">
        <v>0</v>
      </c>
      <c r="T201" s="146">
        <f t="shared" si="23"/>
        <v>0</v>
      </c>
      <c r="AR201" s="147" t="s">
        <v>139</v>
      </c>
      <c r="AT201" s="147" t="s">
        <v>134</v>
      </c>
      <c r="AU201" s="147" t="s">
        <v>91</v>
      </c>
      <c r="AY201" s="9" t="s">
        <v>131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9" t="s">
        <v>89</v>
      </c>
      <c r="BK201" s="148">
        <f t="shared" si="29"/>
        <v>0</v>
      </c>
      <c r="BL201" s="9" t="s">
        <v>139</v>
      </c>
      <c r="BM201" s="147" t="s">
        <v>670</v>
      </c>
    </row>
    <row r="202" spans="2:65" s="25" customFormat="1" ht="16.5" customHeight="1">
      <c r="B202" s="135"/>
      <c r="C202" s="136" t="s">
        <v>318</v>
      </c>
      <c r="D202" s="136" t="s">
        <v>134</v>
      </c>
      <c r="E202" s="137" t="s">
        <v>148</v>
      </c>
      <c r="F202" s="138" t="s">
        <v>149</v>
      </c>
      <c r="G202" s="139" t="s">
        <v>137</v>
      </c>
      <c r="H202" s="140">
        <v>2</v>
      </c>
      <c r="I202" s="141"/>
      <c r="J202" s="142">
        <f t="shared" si="20"/>
        <v>0</v>
      </c>
      <c r="K202" s="138" t="s">
        <v>138</v>
      </c>
      <c r="L202" s="24"/>
      <c r="M202" s="143" t="s">
        <v>8</v>
      </c>
      <c r="N202" s="144" t="s">
        <v>46</v>
      </c>
      <c r="P202" s="145">
        <f t="shared" si="21"/>
        <v>0</v>
      </c>
      <c r="Q202" s="145">
        <v>2.9E-4</v>
      </c>
      <c r="R202" s="145">
        <f t="shared" si="22"/>
        <v>5.8E-4</v>
      </c>
      <c r="S202" s="145">
        <v>0</v>
      </c>
      <c r="T202" s="146">
        <f t="shared" si="23"/>
        <v>0</v>
      </c>
      <c r="AR202" s="147" t="s">
        <v>139</v>
      </c>
      <c r="AT202" s="147" t="s">
        <v>134</v>
      </c>
      <c r="AU202" s="147" t="s">
        <v>91</v>
      </c>
      <c r="AY202" s="9" t="s">
        <v>131</v>
      </c>
      <c r="BE202" s="148">
        <f t="shared" si="24"/>
        <v>0</v>
      </c>
      <c r="BF202" s="148">
        <f t="shared" si="25"/>
        <v>0</v>
      </c>
      <c r="BG202" s="148">
        <f t="shared" si="26"/>
        <v>0</v>
      </c>
      <c r="BH202" s="148">
        <f t="shared" si="27"/>
        <v>0</v>
      </c>
      <c r="BI202" s="148">
        <f t="shared" si="28"/>
        <v>0</v>
      </c>
      <c r="BJ202" s="9" t="s">
        <v>89</v>
      </c>
      <c r="BK202" s="148">
        <f t="shared" si="29"/>
        <v>0</v>
      </c>
      <c r="BL202" s="9" t="s">
        <v>139</v>
      </c>
      <c r="BM202" s="147" t="s">
        <v>671</v>
      </c>
    </row>
    <row r="203" spans="2:65" s="25" customFormat="1" ht="21.75" customHeight="1">
      <c r="B203" s="135"/>
      <c r="C203" s="136" t="s">
        <v>322</v>
      </c>
      <c r="D203" s="136" t="s">
        <v>134</v>
      </c>
      <c r="E203" s="137" t="s">
        <v>672</v>
      </c>
      <c r="F203" s="138" t="s">
        <v>673</v>
      </c>
      <c r="G203" s="139" t="s">
        <v>137</v>
      </c>
      <c r="H203" s="140">
        <v>4</v>
      </c>
      <c r="I203" s="141"/>
      <c r="J203" s="142">
        <f t="shared" si="20"/>
        <v>0</v>
      </c>
      <c r="K203" s="138" t="s">
        <v>138</v>
      </c>
      <c r="L203" s="24"/>
      <c r="M203" s="143" t="s">
        <v>8</v>
      </c>
      <c r="N203" s="144" t="s">
        <v>46</v>
      </c>
      <c r="P203" s="145">
        <f t="shared" si="21"/>
        <v>0</v>
      </c>
      <c r="Q203" s="145">
        <v>3.4000000000000002E-4</v>
      </c>
      <c r="R203" s="145">
        <f t="shared" si="22"/>
        <v>1.3600000000000001E-3</v>
      </c>
      <c r="S203" s="145">
        <v>0</v>
      </c>
      <c r="T203" s="146">
        <f t="shared" si="23"/>
        <v>0</v>
      </c>
      <c r="AR203" s="147" t="s">
        <v>139</v>
      </c>
      <c r="AT203" s="147" t="s">
        <v>134</v>
      </c>
      <c r="AU203" s="147" t="s">
        <v>91</v>
      </c>
      <c r="AY203" s="9" t="s">
        <v>131</v>
      </c>
      <c r="BE203" s="148">
        <f t="shared" si="24"/>
        <v>0</v>
      </c>
      <c r="BF203" s="148">
        <f t="shared" si="25"/>
        <v>0</v>
      </c>
      <c r="BG203" s="148">
        <f t="shared" si="26"/>
        <v>0</v>
      </c>
      <c r="BH203" s="148">
        <f t="shared" si="27"/>
        <v>0</v>
      </c>
      <c r="BI203" s="148">
        <f t="shared" si="28"/>
        <v>0</v>
      </c>
      <c r="BJ203" s="9" t="s">
        <v>89</v>
      </c>
      <c r="BK203" s="148">
        <f t="shared" si="29"/>
        <v>0</v>
      </c>
      <c r="BL203" s="9" t="s">
        <v>139</v>
      </c>
      <c r="BM203" s="147" t="s">
        <v>674</v>
      </c>
    </row>
    <row r="204" spans="2:65" s="25" customFormat="1" ht="21.75" customHeight="1">
      <c r="B204" s="135"/>
      <c r="C204" s="136" t="s">
        <v>326</v>
      </c>
      <c r="D204" s="136" t="s">
        <v>134</v>
      </c>
      <c r="E204" s="137" t="s">
        <v>675</v>
      </c>
      <c r="F204" s="138" t="s">
        <v>676</v>
      </c>
      <c r="G204" s="139" t="s">
        <v>237</v>
      </c>
      <c r="H204" s="140">
        <v>32</v>
      </c>
      <c r="I204" s="141"/>
      <c r="J204" s="142">
        <f t="shared" si="20"/>
        <v>0</v>
      </c>
      <c r="K204" s="138" t="s">
        <v>138</v>
      </c>
      <c r="L204" s="24"/>
      <c r="M204" s="143" t="s">
        <v>8</v>
      </c>
      <c r="N204" s="144" t="s">
        <v>46</v>
      </c>
      <c r="P204" s="145">
        <f t="shared" si="21"/>
        <v>0</v>
      </c>
      <c r="Q204" s="145">
        <v>1.0000000000000001E-5</v>
      </c>
      <c r="R204" s="145">
        <f t="shared" si="22"/>
        <v>3.2000000000000003E-4</v>
      </c>
      <c r="S204" s="145">
        <v>0</v>
      </c>
      <c r="T204" s="146">
        <f t="shared" si="23"/>
        <v>0</v>
      </c>
      <c r="AR204" s="147" t="s">
        <v>139</v>
      </c>
      <c r="AT204" s="147" t="s">
        <v>134</v>
      </c>
      <c r="AU204" s="147" t="s">
        <v>91</v>
      </c>
      <c r="AY204" s="9" t="s">
        <v>131</v>
      </c>
      <c r="BE204" s="148">
        <f t="shared" si="24"/>
        <v>0</v>
      </c>
      <c r="BF204" s="148">
        <f t="shared" si="25"/>
        <v>0</v>
      </c>
      <c r="BG204" s="148">
        <f t="shared" si="26"/>
        <v>0</v>
      </c>
      <c r="BH204" s="148">
        <f t="shared" si="27"/>
        <v>0</v>
      </c>
      <c r="BI204" s="148">
        <f t="shared" si="28"/>
        <v>0</v>
      </c>
      <c r="BJ204" s="9" t="s">
        <v>89</v>
      </c>
      <c r="BK204" s="148">
        <f t="shared" si="29"/>
        <v>0</v>
      </c>
      <c r="BL204" s="9" t="s">
        <v>139</v>
      </c>
      <c r="BM204" s="147" t="s">
        <v>677</v>
      </c>
    </row>
    <row r="205" spans="2:65" s="25" customFormat="1" ht="24.2" customHeight="1">
      <c r="B205" s="135"/>
      <c r="C205" s="136" t="s">
        <v>330</v>
      </c>
      <c r="D205" s="136" t="s">
        <v>134</v>
      </c>
      <c r="E205" s="137" t="s">
        <v>678</v>
      </c>
      <c r="F205" s="138" t="s">
        <v>679</v>
      </c>
      <c r="G205" s="139" t="s">
        <v>237</v>
      </c>
      <c r="H205" s="140">
        <v>32</v>
      </c>
      <c r="I205" s="141"/>
      <c r="J205" s="142">
        <f t="shared" si="20"/>
        <v>0</v>
      </c>
      <c r="K205" s="138" t="s">
        <v>138</v>
      </c>
      <c r="L205" s="24"/>
      <c r="M205" s="143" t="s">
        <v>8</v>
      </c>
      <c r="N205" s="144" t="s">
        <v>46</v>
      </c>
      <c r="P205" s="145">
        <f t="shared" si="21"/>
        <v>0</v>
      </c>
      <c r="Q205" s="145">
        <v>2.0000000000000002E-5</v>
      </c>
      <c r="R205" s="145">
        <f t="shared" si="22"/>
        <v>6.4000000000000005E-4</v>
      </c>
      <c r="S205" s="145">
        <v>0</v>
      </c>
      <c r="T205" s="146">
        <f t="shared" si="23"/>
        <v>0</v>
      </c>
      <c r="AR205" s="147" t="s">
        <v>139</v>
      </c>
      <c r="AT205" s="147" t="s">
        <v>134</v>
      </c>
      <c r="AU205" s="147" t="s">
        <v>91</v>
      </c>
      <c r="AY205" s="9" t="s">
        <v>131</v>
      </c>
      <c r="BE205" s="148">
        <f t="shared" si="24"/>
        <v>0</v>
      </c>
      <c r="BF205" s="148">
        <f t="shared" si="25"/>
        <v>0</v>
      </c>
      <c r="BG205" s="148">
        <f t="shared" si="26"/>
        <v>0</v>
      </c>
      <c r="BH205" s="148">
        <f t="shared" si="27"/>
        <v>0</v>
      </c>
      <c r="BI205" s="148">
        <f t="shared" si="28"/>
        <v>0</v>
      </c>
      <c r="BJ205" s="9" t="s">
        <v>89</v>
      </c>
      <c r="BK205" s="148">
        <f t="shared" si="29"/>
        <v>0</v>
      </c>
      <c r="BL205" s="9" t="s">
        <v>139</v>
      </c>
      <c r="BM205" s="147" t="s">
        <v>680</v>
      </c>
    </row>
    <row r="206" spans="2:65" s="25" customFormat="1" ht="24.2" customHeight="1">
      <c r="B206" s="135"/>
      <c r="C206" s="136" t="s">
        <v>334</v>
      </c>
      <c r="D206" s="136" t="s">
        <v>134</v>
      </c>
      <c r="E206" s="137" t="s">
        <v>681</v>
      </c>
      <c r="F206" s="138" t="s">
        <v>682</v>
      </c>
      <c r="G206" s="139" t="s">
        <v>143</v>
      </c>
      <c r="H206" s="140">
        <v>4.8000000000000001E-2</v>
      </c>
      <c r="I206" s="141"/>
      <c r="J206" s="142">
        <f t="shared" si="20"/>
        <v>0</v>
      </c>
      <c r="K206" s="138" t="s">
        <v>138</v>
      </c>
      <c r="L206" s="24"/>
      <c r="M206" s="143" t="s">
        <v>8</v>
      </c>
      <c r="N206" s="144" t="s">
        <v>46</v>
      </c>
      <c r="P206" s="145">
        <f t="shared" si="21"/>
        <v>0</v>
      </c>
      <c r="Q206" s="145">
        <v>0</v>
      </c>
      <c r="R206" s="145">
        <f t="shared" si="22"/>
        <v>0</v>
      </c>
      <c r="S206" s="145">
        <v>0</v>
      </c>
      <c r="T206" s="146">
        <f t="shared" si="23"/>
        <v>0</v>
      </c>
      <c r="AR206" s="147" t="s">
        <v>139</v>
      </c>
      <c r="AT206" s="147" t="s">
        <v>134</v>
      </c>
      <c r="AU206" s="147" t="s">
        <v>91</v>
      </c>
      <c r="AY206" s="9" t="s">
        <v>131</v>
      </c>
      <c r="BE206" s="148">
        <f t="shared" si="24"/>
        <v>0</v>
      </c>
      <c r="BF206" s="148">
        <f t="shared" si="25"/>
        <v>0</v>
      </c>
      <c r="BG206" s="148">
        <f t="shared" si="26"/>
        <v>0</v>
      </c>
      <c r="BH206" s="148">
        <f t="shared" si="27"/>
        <v>0</v>
      </c>
      <c r="BI206" s="148">
        <f t="shared" si="28"/>
        <v>0</v>
      </c>
      <c r="BJ206" s="9" t="s">
        <v>89</v>
      </c>
      <c r="BK206" s="148">
        <f t="shared" si="29"/>
        <v>0</v>
      </c>
      <c r="BL206" s="9" t="s">
        <v>139</v>
      </c>
      <c r="BM206" s="147" t="s">
        <v>683</v>
      </c>
    </row>
    <row r="207" spans="2:65" s="123" customFormat="1" ht="22.9" customHeight="1">
      <c r="B207" s="122"/>
      <c r="D207" s="124" t="s">
        <v>80</v>
      </c>
      <c r="E207" s="133" t="s">
        <v>155</v>
      </c>
      <c r="F207" s="133" t="s">
        <v>156</v>
      </c>
      <c r="I207" s="126"/>
      <c r="J207" s="134">
        <f>BK207</f>
        <v>0</v>
      </c>
      <c r="L207" s="122"/>
      <c r="M207" s="128"/>
      <c r="P207" s="129">
        <f>SUM(P208:P213)</f>
        <v>0</v>
      </c>
      <c r="R207" s="129">
        <f>SUM(R208:R213)</f>
        <v>0</v>
      </c>
      <c r="T207" s="130">
        <f>SUM(T208:T213)</f>
        <v>0.17351999999999998</v>
      </c>
      <c r="AR207" s="124" t="s">
        <v>91</v>
      </c>
      <c r="AT207" s="131" t="s">
        <v>80</v>
      </c>
      <c r="AU207" s="131" t="s">
        <v>89</v>
      </c>
      <c r="AY207" s="124" t="s">
        <v>131</v>
      </c>
      <c r="BK207" s="132">
        <f>SUM(BK208:BK213)</f>
        <v>0</v>
      </c>
    </row>
    <row r="208" spans="2:65" s="25" customFormat="1" ht="16.5" customHeight="1">
      <c r="B208" s="135"/>
      <c r="C208" s="136" t="s">
        <v>338</v>
      </c>
      <c r="D208" s="136" t="s">
        <v>134</v>
      </c>
      <c r="E208" s="137" t="s">
        <v>684</v>
      </c>
      <c r="F208" s="138" t="s">
        <v>685</v>
      </c>
      <c r="G208" s="139" t="s">
        <v>159</v>
      </c>
      <c r="H208" s="140">
        <v>1</v>
      </c>
      <c r="I208" s="141"/>
      <c r="J208" s="142">
        <f t="shared" ref="J208:J213" si="30">ROUND(I208*H208,2)</f>
        <v>0</v>
      </c>
      <c r="K208" s="138" t="s">
        <v>138</v>
      </c>
      <c r="L208" s="24"/>
      <c r="M208" s="143" t="s">
        <v>8</v>
      </c>
      <c r="N208" s="144" t="s">
        <v>46</v>
      </c>
      <c r="P208" s="145">
        <f t="shared" ref="P208:P213" si="31">O208*H208</f>
        <v>0</v>
      </c>
      <c r="Q208" s="145">
        <v>0</v>
      </c>
      <c r="R208" s="145">
        <f t="shared" ref="R208:R213" si="32">Q208*H208</f>
        <v>0</v>
      </c>
      <c r="S208" s="145">
        <v>1.933E-2</v>
      </c>
      <c r="T208" s="146">
        <f t="shared" ref="T208:T213" si="33">S208*H208</f>
        <v>1.933E-2</v>
      </c>
      <c r="AR208" s="147" t="s">
        <v>139</v>
      </c>
      <c r="AT208" s="147" t="s">
        <v>134</v>
      </c>
      <c r="AU208" s="147" t="s">
        <v>91</v>
      </c>
      <c r="AY208" s="9" t="s">
        <v>131</v>
      </c>
      <c r="BE208" s="148">
        <f t="shared" ref="BE208:BE213" si="34">IF(N208="základní",J208,0)</f>
        <v>0</v>
      </c>
      <c r="BF208" s="148">
        <f t="shared" ref="BF208:BF213" si="35">IF(N208="snížená",J208,0)</f>
        <v>0</v>
      </c>
      <c r="BG208" s="148">
        <f t="shared" ref="BG208:BG213" si="36">IF(N208="zákl. přenesená",J208,0)</f>
        <v>0</v>
      </c>
      <c r="BH208" s="148">
        <f t="shared" ref="BH208:BH213" si="37">IF(N208="sníž. přenesená",J208,0)</f>
        <v>0</v>
      </c>
      <c r="BI208" s="148">
        <f t="shared" ref="BI208:BI213" si="38">IF(N208="nulová",J208,0)</f>
        <v>0</v>
      </c>
      <c r="BJ208" s="9" t="s">
        <v>89</v>
      </c>
      <c r="BK208" s="148">
        <f t="shared" ref="BK208:BK213" si="39">ROUND(I208*H208,2)</f>
        <v>0</v>
      </c>
      <c r="BL208" s="9" t="s">
        <v>139</v>
      </c>
      <c r="BM208" s="147" t="s">
        <v>686</v>
      </c>
    </row>
    <row r="209" spans="2:65" s="25" customFormat="1" ht="16.5" customHeight="1">
      <c r="B209" s="135"/>
      <c r="C209" s="136" t="s">
        <v>342</v>
      </c>
      <c r="D209" s="136" t="s">
        <v>134</v>
      </c>
      <c r="E209" s="137" t="s">
        <v>687</v>
      </c>
      <c r="F209" s="138" t="s">
        <v>688</v>
      </c>
      <c r="G209" s="139" t="s">
        <v>159</v>
      </c>
      <c r="H209" s="140">
        <v>2</v>
      </c>
      <c r="I209" s="141"/>
      <c r="J209" s="142">
        <f t="shared" si="30"/>
        <v>0</v>
      </c>
      <c r="K209" s="138" t="s">
        <v>138</v>
      </c>
      <c r="L209" s="24"/>
      <c r="M209" s="143" t="s">
        <v>8</v>
      </c>
      <c r="N209" s="144" t="s">
        <v>46</v>
      </c>
      <c r="P209" s="145">
        <f t="shared" si="31"/>
        <v>0</v>
      </c>
      <c r="Q209" s="145">
        <v>0</v>
      </c>
      <c r="R209" s="145">
        <f t="shared" si="32"/>
        <v>0</v>
      </c>
      <c r="S209" s="145">
        <v>1.9460000000000002E-2</v>
      </c>
      <c r="T209" s="146">
        <f t="shared" si="33"/>
        <v>3.8920000000000003E-2</v>
      </c>
      <c r="AR209" s="147" t="s">
        <v>139</v>
      </c>
      <c r="AT209" s="147" t="s">
        <v>134</v>
      </c>
      <c r="AU209" s="147" t="s">
        <v>91</v>
      </c>
      <c r="AY209" s="9" t="s">
        <v>131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9" t="s">
        <v>89</v>
      </c>
      <c r="BK209" s="148">
        <f t="shared" si="39"/>
        <v>0</v>
      </c>
      <c r="BL209" s="9" t="s">
        <v>139</v>
      </c>
      <c r="BM209" s="147" t="s">
        <v>689</v>
      </c>
    </row>
    <row r="210" spans="2:65" s="25" customFormat="1" ht="21.75" customHeight="1">
      <c r="B210" s="135"/>
      <c r="C210" s="136" t="s">
        <v>346</v>
      </c>
      <c r="D210" s="136" t="s">
        <v>134</v>
      </c>
      <c r="E210" s="137" t="s">
        <v>690</v>
      </c>
      <c r="F210" s="138" t="s">
        <v>691</v>
      </c>
      <c r="G210" s="139" t="s">
        <v>159</v>
      </c>
      <c r="H210" s="140">
        <v>1</v>
      </c>
      <c r="I210" s="141"/>
      <c r="J210" s="142">
        <f t="shared" si="30"/>
        <v>0</v>
      </c>
      <c r="K210" s="138" t="s">
        <v>138</v>
      </c>
      <c r="L210" s="24"/>
      <c r="M210" s="143" t="s">
        <v>8</v>
      </c>
      <c r="N210" s="144" t="s">
        <v>46</v>
      </c>
      <c r="P210" s="145">
        <f t="shared" si="31"/>
        <v>0</v>
      </c>
      <c r="Q210" s="145">
        <v>0</v>
      </c>
      <c r="R210" s="145">
        <f t="shared" si="32"/>
        <v>0</v>
      </c>
      <c r="S210" s="145">
        <v>8.7999999999999981E-2</v>
      </c>
      <c r="T210" s="146">
        <f t="shared" si="33"/>
        <v>8.7999999999999981E-2</v>
      </c>
      <c r="AR210" s="147" t="s">
        <v>139</v>
      </c>
      <c r="AT210" s="147" t="s">
        <v>134</v>
      </c>
      <c r="AU210" s="147" t="s">
        <v>91</v>
      </c>
      <c r="AY210" s="9" t="s">
        <v>131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9" t="s">
        <v>89</v>
      </c>
      <c r="BK210" s="148">
        <f t="shared" si="39"/>
        <v>0</v>
      </c>
      <c r="BL210" s="9" t="s">
        <v>139</v>
      </c>
      <c r="BM210" s="147" t="s">
        <v>692</v>
      </c>
    </row>
    <row r="211" spans="2:65" s="25" customFormat="1" ht="21.75" customHeight="1">
      <c r="B211" s="135"/>
      <c r="C211" s="136" t="s">
        <v>350</v>
      </c>
      <c r="D211" s="136" t="s">
        <v>134</v>
      </c>
      <c r="E211" s="137" t="s">
        <v>693</v>
      </c>
      <c r="F211" s="138" t="s">
        <v>694</v>
      </c>
      <c r="G211" s="139" t="s">
        <v>159</v>
      </c>
      <c r="H211" s="140">
        <v>1</v>
      </c>
      <c r="I211" s="141"/>
      <c r="J211" s="142">
        <f t="shared" si="30"/>
        <v>0</v>
      </c>
      <c r="K211" s="138" t="s">
        <v>138</v>
      </c>
      <c r="L211" s="24"/>
      <c r="M211" s="143" t="s">
        <v>8</v>
      </c>
      <c r="N211" s="144" t="s">
        <v>46</v>
      </c>
      <c r="P211" s="145">
        <f t="shared" si="31"/>
        <v>0</v>
      </c>
      <c r="Q211" s="145">
        <v>0</v>
      </c>
      <c r="R211" s="145">
        <f t="shared" si="32"/>
        <v>0</v>
      </c>
      <c r="S211" s="145">
        <v>2.4500000000000001E-2</v>
      </c>
      <c r="T211" s="146">
        <f t="shared" si="33"/>
        <v>2.4500000000000001E-2</v>
      </c>
      <c r="AR211" s="147" t="s">
        <v>139</v>
      </c>
      <c r="AT211" s="147" t="s">
        <v>134</v>
      </c>
      <c r="AU211" s="147" t="s">
        <v>91</v>
      </c>
      <c r="AY211" s="9" t="s">
        <v>131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9" t="s">
        <v>89</v>
      </c>
      <c r="BK211" s="148">
        <f t="shared" si="39"/>
        <v>0</v>
      </c>
      <c r="BL211" s="9" t="s">
        <v>139</v>
      </c>
      <c r="BM211" s="147" t="s">
        <v>695</v>
      </c>
    </row>
    <row r="212" spans="2:65" s="25" customFormat="1" ht="16.5" customHeight="1">
      <c r="B212" s="135"/>
      <c r="C212" s="136" t="s">
        <v>354</v>
      </c>
      <c r="D212" s="136" t="s">
        <v>134</v>
      </c>
      <c r="E212" s="137" t="s">
        <v>696</v>
      </c>
      <c r="F212" s="138" t="s">
        <v>697</v>
      </c>
      <c r="G212" s="139" t="s">
        <v>137</v>
      </c>
      <c r="H212" s="140">
        <v>1</v>
      </c>
      <c r="I212" s="141"/>
      <c r="J212" s="142">
        <f t="shared" si="30"/>
        <v>0</v>
      </c>
      <c r="K212" s="138" t="s">
        <v>138</v>
      </c>
      <c r="L212" s="24"/>
      <c r="M212" s="143" t="s">
        <v>8</v>
      </c>
      <c r="N212" s="144" t="s">
        <v>46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2.2499999999999998E-3</v>
      </c>
      <c r="T212" s="146">
        <f t="shared" si="33"/>
        <v>2.2499999999999998E-3</v>
      </c>
      <c r="AR212" s="147" t="s">
        <v>139</v>
      </c>
      <c r="AT212" s="147" t="s">
        <v>134</v>
      </c>
      <c r="AU212" s="147" t="s">
        <v>91</v>
      </c>
      <c r="AY212" s="9" t="s">
        <v>131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9" t="s">
        <v>89</v>
      </c>
      <c r="BK212" s="148">
        <f t="shared" si="39"/>
        <v>0</v>
      </c>
      <c r="BL212" s="9" t="s">
        <v>139</v>
      </c>
      <c r="BM212" s="147" t="s">
        <v>698</v>
      </c>
    </row>
    <row r="213" spans="2:65" s="25" customFormat="1" ht="21.75" customHeight="1">
      <c r="B213" s="135"/>
      <c r="C213" s="136" t="s">
        <v>358</v>
      </c>
      <c r="D213" s="136" t="s">
        <v>134</v>
      </c>
      <c r="E213" s="137" t="s">
        <v>699</v>
      </c>
      <c r="F213" s="138" t="s">
        <v>700</v>
      </c>
      <c r="G213" s="139" t="s">
        <v>137</v>
      </c>
      <c r="H213" s="140">
        <v>1</v>
      </c>
      <c r="I213" s="141"/>
      <c r="J213" s="142">
        <f t="shared" si="30"/>
        <v>0</v>
      </c>
      <c r="K213" s="138" t="s">
        <v>138</v>
      </c>
      <c r="L213" s="24"/>
      <c r="M213" s="143" t="s">
        <v>8</v>
      </c>
      <c r="N213" s="144" t="s">
        <v>46</v>
      </c>
      <c r="P213" s="145">
        <f t="shared" si="31"/>
        <v>0</v>
      </c>
      <c r="Q213" s="145">
        <v>0</v>
      </c>
      <c r="R213" s="145">
        <f t="shared" si="32"/>
        <v>0</v>
      </c>
      <c r="S213" s="145">
        <v>5.1999999999999995E-4</v>
      </c>
      <c r="T213" s="146">
        <f t="shared" si="33"/>
        <v>5.1999999999999995E-4</v>
      </c>
      <c r="AR213" s="147" t="s">
        <v>139</v>
      </c>
      <c r="AT213" s="147" t="s">
        <v>134</v>
      </c>
      <c r="AU213" s="147" t="s">
        <v>91</v>
      </c>
      <c r="AY213" s="9" t="s">
        <v>131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9" t="s">
        <v>89</v>
      </c>
      <c r="BK213" s="148">
        <f t="shared" si="39"/>
        <v>0</v>
      </c>
      <c r="BL213" s="9" t="s">
        <v>139</v>
      </c>
      <c r="BM213" s="147" t="s">
        <v>701</v>
      </c>
    </row>
    <row r="214" spans="2:65" s="123" customFormat="1" ht="22.9" customHeight="1">
      <c r="B214" s="122"/>
      <c r="D214" s="124" t="s">
        <v>80</v>
      </c>
      <c r="E214" s="133" t="s">
        <v>702</v>
      </c>
      <c r="F214" s="133" t="s">
        <v>703</v>
      </c>
      <c r="I214" s="126"/>
      <c r="J214" s="134">
        <f>BK214</f>
        <v>0</v>
      </c>
      <c r="L214" s="122"/>
      <c r="M214" s="128"/>
      <c r="P214" s="129">
        <f>SUM(P215:P230)</f>
        <v>0</v>
      </c>
      <c r="R214" s="129">
        <f>SUM(R215:R230)</f>
        <v>1.2784</v>
      </c>
      <c r="T214" s="130">
        <f>SUM(T215:T230)</f>
        <v>0</v>
      </c>
      <c r="AR214" s="124" t="s">
        <v>91</v>
      </c>
      <c r="AT214" s="131" t="s">
        <v>80</v>
      </c>
      <c r="AU214" s="131" t="s">
        <v>89</v>
      </c>
      <c r="AY214" s="124" t="s">
        <v>131</v>
      </c>
      <c r="BK214" s="132">
        <f>SUM(BK215:BK230)</f>
        <v>0</v>
      </c>
    </row>
    <row r="215" spans="2:65" s="25" customFormat="1" ht="24.2" customHeight="1">
      <c r="B215" s="135"/>
      <c r="C215" s="136" t="s">
        <v>362</v>
      </c>
      <c r="D215" s="136" t="s">
        <v>134</v>
      </c>
      <c r="E215" s="137" t="s">
        <v>704</v>
      </c>
      <c r="F215" s="138" t="s">
        <v>705</v>
      </c>
      <c r="G215" s="139" t="s">
        <v>449</v>
      </c>
      <c r="H215" s="140">
        <v>30</v>
      </c>
      <c r="I215" s="141"/>
      <c r="J215" s="142">
        <f t="shared" ref="J215:J221" si="40">ROUND(I215*H215,2)</f>
        <v>0</v>
      </c>
      <c r="K215" s="138" t="s">
        <v>138</v>
      </c>
      <c r="L215" s="24"/>
      <c r="M215" s="143" t="s">
        <v>8</v>
      </c>
      <c r="N215" s="144" t="s">
        <v>46</v>
      </c>
      <c r="P215" s="145">
        <f t="shared" ref="P215:P221" si="41">O215*H215</f>
        <v>0</v>
      </c>
      <c r="Q215" s="145">
        <v>2.5399999999999999E-2</v>
      </c>
      <c r="R215" s="145">
        <f t="shared" ref="R215:R221" si="42">Q215*H215</f>
        <v>0.76200000000000001</v>
      </c>
      <c r="S215" s="145">
        <v>0</v>
      </c>
      <c r="T215" s="146">
        <f t="shared" ref="T215:T221" si="43">S215*H215</f>
        <v>0</v>
      </c>
      <c r="AR215" s="147" t="s">
        <v>139</v>
      </c>
      <c r="AT215" s="147" t="s">
        <v>134</v>
      </c>
      <c r="AU215" s="147" t="s">
        <v>91</v>
      </c>
      <c r="AY215" s="9" t="s">
        <v>131</v>
      </c>
      <c r="BE215" s="148">
        <f t="shared" ref="BE215:BE221" si="44">IF(N215="základní",J215,0)</f>
        <v>0</v>
      </c>
      <c r="BF215" s="148">
        <f t="shared" ref="BF215:BF221" si="45">IF(N215="snížená",J215,0)</f>
        <v>0</v>
      </c>
      <c r="BG215" s="148">
        <f t="shared" ref="BG215:BG221" si="46">IF(N215="zákl. přenesená",J215,0)</f>
        <v>0</v>
      </c>
      <c r="BH215" s="148">
        <f t="shared" ref="BH215:BH221" si="47">IF(N215="sníž. přenesená",J215,0)</f>
        <v>0</v>
      </c>
      <c r="BI215" s="148">
        <f t="shared" ref="BI215:BI221" si="48">IF(N215="nulová",J215,0)</f>
        <v>0</v>
      </c>
      <c r="BJ215" s="9" t="s">
        <v>89</v>
      </c>
      <c r="BK215" s="148">
        <f t="shared" ref="BK215:BK221" si="49">ROUND(I215*H215,2)</f>
        <v>0</v>
      </c>
      <c r="BL215" s="9" t="s">
        <v>139</v>
      </c>
      <c r="BM215" s="147" t="s">
        <v>706</v>
      </c>
    </row>
    <row r="216" spans="2:65" s="25" customFormat="1" ht="24.2" customHeight="1">
      <c r="B216" s="135"/>
      <c r="C216" s="136" t="s">
        <v>366</v>
      </c>
      <c r="D216" s="136" t="s">
        <v>134</v>
      </c>
      <c r="E216" s="137" t="s">
        <v>707</v>
      </c>
      <c r="F216" s="138" t="s">
        <v>708</v>
      </c>
      <c r="G216" s="139" t="s">
        <v>449</v>
      </c>
      <c r="H216" s="140">
        <v>8</v>
      </c>
      <c r="I216" s="141"/>
      <c r="J216" s="142">
        <f t="shared" si="40"/>
        <v>0</v>
      </c>
      <c r="K216" s="138" t="s">
        <v>138</v>
      </c>
      <c r="L216" s="24"/>
      <c r="M216" s="143" t="s">
        <v>8</v>
      </c>
      <c r="N216" s="144" t="s">
        <v>46</v>
      </c>
      <c r="P216" s="145">
        <f t="shared" si="41"/>
        <v>0</v>
      </c>
      <c r="Q216" s="145">
        <v>2.682E-2</v>
      </c>
      <c r="R216" s="145">
        <f t="shared" si="42"/>
        <v>0.21456</v>
      </c>
      <c r="S216" s="145">
        <v>0</v>
      </c>
      <c r="T216" s="146">
        <f t="shared" si="43"/>
        <v>0</v>
      </c>
      <c r="AR216" s="147" t="s">
        <v>139</v>
      </c>
      <c r="AT216" s="147" t="s">
        <v>134</v>
      </c>
      <c r="AU216" s="147" t="s">
        <v>91</v>
      </c>
      <c r="AY216" s="9" t="s">
        <v>131</v>
      </c>
      <c r="BE216" s="148">
        <f t="shared" si="44"/>
        <v>0</v>
      </c>
      <c r="BF216" s="148">
        <f t="shared" si="45"/>
        <v>0</v>
      </c>
      <c r="BG216" s="148">
        <f t="shared" si="46"/>
        <v>0</v>
      </c>
      <c r="BH216" s="148">
        <f t="shared" si="47"/>
        <v>0</v>
      </c>
      <c r="BI216" s="148">
        <f t="shared" si="48"/>
        <v>0</v>
      </c>
      <c r="BJ216" s="9" t="s">
        <v>89</v>
      </c>
      <c r="BK216" s="148">
        <f t="shared" si="49"/>
        <v>0</v>
      </c>
      <c r="BL216" s="9" t="s">
        <v>139</v>
      </c>
      <c r="BM216" s="147" t="s">
        <v>709</v>
      </c>
    </row>
    <row r="217" spans="2:65" s="25" customFormat="1" ht="21.75" customHeight="1">
      <c r="B217" s="135"/>
      <c r="C217" s="136" t="s">
        <v>370</v>
      </c>
      <c r="D217" s="136" t="s">
        <v>134</v>
      </c>
      <c r="E217" s="137" t="s">
        <v>710</v>
      </c>
      <c r="F217" s="138" t="s">
        <v>711</v>
      </c>
      <c r="G217" s="139" t="s">
        <v>449</v>
      </c>
      <c r="H217" s="140">
        <v>76</v>
      </c>
      <c r="I217" s="141"/>
      <c r="J217" s="142">
        <f t="shared" si="40"/>
        <v>0</v>
      </c>
      <c r="K217" s="138" t="s">
        <v>138</v>
      </c>
      <c r="L217" s="24"/>
      <c r="M217" s="143" t="s">
        <v>8</v>
      </c>
      <c r="N217" s="144" t="s">
        <v>46</v>
      </c>
      <c r="P217" s="145">
        <f t="shared" si="41"/>
        <v>0</v>
      </c>
      <c r="Q217" s="145">
        <v>2.0000000000000001E-4</v>
      </c>
      <c r="R217" s="145">
        <f t="shared" si="42"/>
        <v>1.52E-2</v>
      </c>
      <c r="S217" s="145">
        <v>0</v>
      </c>
      <c r="T217" s="146">
        <f t="shared" si="43"/>
        <v>0</v>
      </c>
      <c r="AR217" s="147" t="s">
        <v>139</v>
      </c>
      <c r="AT217" s="147" t="s">
        <v>134</v>
      </c>
      <c r="AU217" s="147" t="s">
        <v>91</v>
      </c>
      <c r="AY217" s="9" t="s">
        <v>131</v>
      </c>
      <c r="BE217" s="148">
        <f t="shared" si="44"/>
        <v>0</v>
      </c>
      <c r="BF217" s="148">
        <f t="shared" si="45"/>
        <v>0</v>
      </c>
      <c r="BG217" s="148">
        <f t="shared" si="46"/>
        <v>0</v>
      </c>
      <c r="BH217" s="148">
        <f t="shared" si="47"/>
        <v>0</v>
      </c>
      <c r="BI217" s="148">
        <f t="shared" si="48"/>
        <v>0</v>
      </c>
      <c r="BJ217" s="9" t="s">
        <v>89</v>
      </c>
      <c r="BK217" s="148">
        <f t="shared" si="49"/>
        <v>0</v>
      </c>
      <c r="BL217" s="9" t="s">
        <v>139</v>
      </c>
      <c r="BM217" s="147" t="s">
        <v>712</v>
      </c>
    </row>
    <row r="218" spans="2:65" s="25" customFormat="1" ht="21.75" customHeight="1">
      <c r="B218" s="135"/>
      <c r="C218" s="136" t="s">
        <v>374</v>
      </c>
      <c r="D218" s="136" t="s">
        <v>134</v>
      </c>
      <c r="E218" s="137" t="s">
        <v>713</v>
      </c>
      <c r="F218" s="138" t="s">
        <v>714</v>
      </c>
      <c r="G218" s="139" t="s">
        <v>449</v>
      </c>
      <c r="H218" s="140">
        <v>2</v>
      </c>
      <c r="I218" s="141"/>
      <c r="J218" s="142">
        <f t="shared" si="40"/>
        <v>0</v>
      </c>
      <c r="K218" s="138" t="s">
        <v>138</v>
      </c>
      <c r="L218" s="24"/>
      <c r="M218" s="143" t="s">
        <v>8</v>
      </c>
      <c r="N218" s="144" t="s">
        <v>46</v>
      </c>
      <c r="P218" s="145">
        <f t="shared" si="41"/>
        <v>0</v>
      </c>
      <c r="Q218" s="145">
        <v>0</v>
      </c>
      <c r="R218" s="145">
        <f t="shared" si="42"/>
        <v>0</v>
      </c>
      <c r="S218" s="145">
        <v>0</v>
      </c>
      <c r="T218" s="146">
        <f t="shared" si="43"/>
        <v>0</v>
      </c>
      <c r="AR218" s="147" t="s">
        <v>139</v>
      </c>
      <c r="AT218" s="147" t="s">
        <v>134</v>
      </c>
      <c r="AU218" s="147" t="s">
        <v>91</v>
      </c>
      <c r="AY218" s="9" t="s">
        <v>131</v>
      </c>
      <c r="BE218" s="148">
        <f t="shared" si="44"/>
        <v>0</v>
      </c>
      <c r="BF218" s="148">
        <f t="shared" si="45"/>
        <v>0</v>
      </c>
      <c r="BG218" s="148">
        <f t="shared" si="46"/>
        <v>0</v>
      </c>
      <c r="BH218" s="148">
        <f t="shared" si="47"/>
        <v>0</v>
      </c>
      <c r="BI218" s="148">
        <f t="shared" si="48"/>
        <v>0</v>
      </c>
      <c r="BJ218" s="9" t="s">
        <v>89</v>
      </c>
      <c r="BK218" s="148">
        <f t="shared" si="49"/>
        <v>0</v>
      </c>
      <c r="BL218" s="9" t="s">
        <v>139</v>
      </c>
      <c r="BM218" s="147" t="s">
        <v>715</v>
      </c>
    </row>
    <row r="219" spans="2:65" s="25" customFormat="1" ht="33" customHeight="1">
      <c r="B219" s="135"/>
      <c r="C219" s="136" t="s">
        <v>378</v>
      </c>
      <c r="D219" s="136" t="s">
        <v>134</v>
      </c>
      <c r="E219" s="137" t="s">
        <v>716</v>
      </c>
      <c r="F219" s="138" t="s">
        <v>717</v>
      </c>
      <c r="G219" s="139" t="s">
        <v>449</v>
      </c>
      <c r="H219" s="140">
        <v>2</v>
      </c>
      <c r="I219" s="141"/>
      <c r="J219" s="142">
        <f t="shared" si="40"/>
        <v>0</v>
      </c>
      <c r="K219" s="138" t="s">
        <v>138</v>
      </c>
      <c r="L219" s="24"/>
      <c r="M219" s="143" t="s">
        <v>8</v>
      </c>
      <c r="N219" s="144" t="s">
        <v>46</v>
      </c>
      <c r="P219" s="145">
        <f t="shared" si="41"/>
        <v>0</v>
      </c>
      <c r="Q219" s="145">
        <v>1.2880000000000001E-2</v>
      </c>
      <c r="R219" s="145">
        <f t="shared" si="42"/>
        <v>2.5760000000000002E-2</v>
      </c>
      <c r="S219" s="145">
        <v>0</v>
      </c>
      <c r="T219" s="146">
        <f t="shared" si="43"/>
        <v>0</v>
      </c>
      <c r="AR219" s="147" t="s">
        <v>139</v>
      </c>
      <c r="AT219" s="147" t="s">
        <v>134</v>
      </c>
      <c r="AU219" s="147" t="s">
        <v>91</v>
      </c>
      <c r="AY219" s="9" t="s">
        <v>131</v>
      </c>
      <c r="BE219" s="148">
        <f t="shared" si="44"/>
        <v>0</v>
      </c>
      <c r="BF219" s="148">
        <f t="shared" si="45"/>
        <v>0</v>
      </c>
      <c r="BG219" s="148">
        <f t="shared" si="46"/>
        <v>0</v>
      </c>
      <c r="BH219" s="148">
        <f t="shared" si="47"/>
        <v>0</v>
      </c>
      <c r="BI219" s="148">
        <f t="shared" si="48"/>
        <v>0</v>
      </c>
      <c r="BJ219" s="9" t="s">
        <v>89</v>
      </c>
      <c r="BK219" s="148">
        <f t="shared" si="49"/>
        <v>0</v>
      </c>
      <c r="BL219" s="9" t="s">
        <v>139</v>
      </c>
      <c r="BM219" s="147" t="s">
        <v>718</v>
      </c>
    </row>
    <row r="220" spans="2:65" s="25" customFormat="1" ht="16.5" customHeight="1">
      <c r="B220" s="135"/>
      <c r="C220" s="136" t="s">
        <v>382</v>
      </c>
      <c r="D220" s="136" t="s">
        <v>134</v>
      </c>
      <c r="E220" s="137" t="s">
        <v>719</v>
      </c>
      <c r="F220" s="138" t="s">
        <v>720</v>
      </c>
      <c r="G220" s="139" t="s">
        <v>449</v>
      </c>
      <c r="H220" s="140">
        <v>2</v>
      </c>
      <c r="I220" s="141"/>
      <c r="J220" s="142">
        <f t="shared" si="40"/>
        <v>0</v>
      </c>
      <c r="K220" s="138" t="s">
        <v>138</v>
      </c>
      <c r="L220" s="24"/>
      <c r="M220" s="143" t="s">
        <v>8</v>
      </c>
      <c r="N220" s="144" t="s">
        <v>46</v>
      </c>
      <c r="P220" s="145">
        <f t="shared" si="41"/>
        <v>0</v>
      </c>
      <c r="Q220" s="145">
        <v>1E-4</v>
      </c>
      <c r="R220" s="145">
        <f t="shared" si="42"/>
        <v>2.0000000000000001E-4</v>
      </c>
      <c r="S220" s="145">
        <v>0</v>
      </c>
      <c r="T220" s="146">
        <f t="shared" si="43"/>
        <v>0</v>
      </c>
      <c r="AR220" s="147" t="s">
        <v>139</v>
      </c>
      <c r="AT220" s="147" t="s">
        <v>134</v>
      </c>
      <c r="AU220" s="147" t="s">
        <v>91</v>
      </c>
      <c r="AY220" s="9" t="s">
        <v>131</v>
      </c>
      <c r="BE220" s="148">
        <f t="shared" si="44"/>
        <v>0</v>
      </c>
      <c r="BF220" s="148">
        <f t="shared" si="45"/>
        <v>0</v>
      </c>
      <c r="BG220" s="148">
        <f t="shared" si="46"/>
        <v>0</v>
      </c>
      <c r="BH220" s="148">
        <f t="shared" si="47"/>
        <v>0</v>
      </c>
      <c r="BI220" s="148">
        <f t="shared" si="48"/>
        <v>0</v>
      </c>
      <c r="BJ220" s="9" t="s">
        <v>89</v>
      </c>
      <c r="BK220" s="148">
        <f t="shared" si="49"/>
        <v>0</v>
      </c>
      <c r="BL220" s="9" t="s">
        <v>139</v>
      </c>
      <c r="BM220" s="147" t="s">
        <v>721</v>
      </c>
    </row>
    <row r="221" spans="2:65" s="25" customFormat="1" ht="24.2" customHeight="1">
      <c r="B221" s="135"/>
      <c r="C221" s="136" t="s">
        <v>386</v>
      </c>
      <c r="D221" s="136" t="s">
        <v>134</v>
      </c>
      <c r="E221" s="137" t="s">
        <v>722</v>
      </c>
      <c r="F221" s="138" t="s">
        <v>723</v>
      </c>
      <c r="G221" s="139" t="s">
        <v>449</v>
      </c>
      <c r="H221" s="140">
        <v>16</v>
      </c>
      <c r="I221" s="141"/>
      <c r="J221" s="142">
        <f t="shared" si="40"/>
        <v>0</v>
      </c>
      <c r="K221" s="138" t="s">
        <v>138</v>
      </c>
      <c r="L221" s="24"/>
      <c r="M221" s="143" t="s">
        <v>8</v>
      </c>
      <c r="N221" s="144" t="s">
        <v>46</v>
      </c>
      <c r="P221" s="145">
        <f t="shared" si="41"/>
        <v>0</v>
      </c>
      <c r="Q221" s="145">
        <v>1.26E-2</v>
      </c>
      <c r="R221" s="145">
        <f t="shared" si="42"/>
        <v>0.2016</v>
      </c>
      <c r="S221" s="145">
        <v>0</v>
      </c>
      <c r="T221" s="146">
        <f t="shared" si="43"/>
        <v>0</v>
      </c>
      <c r="AR221" s="147" t="s">
        <v>139</v>
      </c>
      <c r="AT221" s="147" t="s">
        <v>134</v>
      </c>
      <c r="AU221" s="147" t="s">
        <v>91</v>
      </c>
      <c r="AY221" s="9" t="s">
        <v>131</v>
      </c>
      <c r="BE221" s="148">
        <f t="shared" si="44"/>
        <v>0</v>
      </c>
      <c r="BF221" s="148">
        <f t="shared" si="45"/>
        <v>0</v>
      </c>
      <c r="BG221" s="148">
        <f t="shared" si="46"/>
        <v>0</v>
      </c>
      <c r="BH221" s="148">
        <f t="shared" si="47"/>
        <v>0</v>
      </c>
      <c r="BI221" s="148">
        <f t="shared" si="48"/>
        <v>0</v>
      </c>
      <c r="BJ221" s="9" t="s">
        <v>89</v>
      </c>
      <c r="BK221" s="148">
        <f t="shared" si="49"/>
        <v>0</v>
      </c>
      <c r="BL221" s="9" t="s">
        <v>139</v>
      </c>
      <c r="BM221" s="147" t="s">
        <v>724</v>
      </c>
    </row>
    <row r="222" spans="2:65" s="150" customFormat="1">
      <c r="B222" s="149"/>
      <c r="D222" s="151" t="s">
        <v>151</v>
      </c>
      <c r="E222" s="152" t="s">
        <v>8</v>
      </c>
      <c r="F222" s="153" t="s">
        <v>725</v>
      </c>
      <c r="H222" s="154">
        <v>16</v>
      </c>
      <c r="I222" s="155"/>
      <c r="L222" s="149"/>
      <c r="M222" s="156"/>
      <c r="T222" s="157"/>
      <c r="AT222" s="152" t="s">
        <v>151</v>
      </c>
      <c r="AU222" s="152" t="s">
        <v>91</v>
      </c>
      <c r="AV222" s="150" t="s">
        <v>91</v>
      </c>
      <c r="AW222" s="150" t="s">
        <v>39</v>
      </c>
      <c r="AX222" s="150" t="s">
        <v>81</v>
      </c>
      <c r="AY222" s="152" t="s">
        <v>131</v>
      </c>
    </row>
    <row r="223" spans="2:65" s="159" customFormat="1">
      <c r="B223" s="158"/>
      <c r="D223" s="151" t="s">
        <v>151</v>
      </c>
      <c r="E223" s="160" t="s">
        <v>8</v>
      </c>
      <c r="F223" s="161" t="s">
        <v>153</v>
      </c>
      <c r="H223" s="162">
        <v>16</v>
      </c>
      <c r="I223" s="163"/>
      <c r="L223" s="158"/>
      <c r="M223" s="164"/>
      <c r="T223" s="165"/>
      <c r="AT223" s="160" t="s">
        <v>151</v>
      </c>
      <c r="AU223" s="160" t="s">
        <v>91</v>
      </c>
      <c r="AV223" s="159" t="s">
        <v>154</v>
      </c>
      <c r="AW223" s="159" t="s">
        <v>39</v>
      </c>
      <c r="AX223" s="159" t="s">
        <v>89</v>
      </c>
      <c r="AY223" s="160" t="s">
        <v>131</v>
      </c>
    </row>
    <row r="224" spans="2:65" s="25" customFormat="1" ht="16.5" customHeight="1">
      <c r="B224" s="135"/>
      <c r="C224" s="136" t="s">
        <v>390</v>
      </c>
      <c r="D224" s="136" t="s">
        <v>134</v>
      </c>
      <c r="E224" s="137" t="s">
        <v>726</v>
      </c>
      <c r="F224" s="138" t="s">
        <v>727</v>
      </c>
      <c r="G224" s="139" t="s">
        <v>449</v>
      </c>
      <c r="H224" s="140">
        <v>16</v>
      </c>
      <c r="I224" s="141"/>
      <c r="J224" s="142">
        <f t="shared" ref="J224:J230" si="50">ROUND(I224*H224,2)</f>
        <v>0</v>
      </c>
      <c r="K224" s="138" t="s">
        <v>138</v>
      </c>
      <c r="L224" s="24"/>
      <c r="M224" s="143" t="s">
        <v>8</v>
      </c>
      <c r="N224" s="144" t="s">
        <v>46</v>
      </c>
      <c r="P224" s="145">
        <f t="shared" ref="P224:P230" si="51">O224*H224</f>
        <v>0</v>
      </c>
      <c r="Q224" s="145">
        <v>1E-4</v>
      </c>
      <c r="R224" s="145">
        <f t="shared" ref="R224:R230" si="52">Q224*H224</f>
        <v>1.6000000000000001E-3</v>
      </c>
      <c r="S224" s="145">
        <v>0</v>
      </c>
      <c r="T224" s="146">
        <f t="shared" ref="T224:T230" si="53">S224*H224</f>
        <v>0</v>
      </c>
      <c r="AR224" s="147" t="s">
        <v>139</v>
      </c>
      <c r="AT224" s="147" t="s">
        <v>134</v>
      </c>
      <c r="AU224" s="147" t="s">
        <v>91</v>
      </c>
      <c r="AY224" s="9" t="s">
        <v>131</v>
      </c>
      <c r="BE224" s="148">
        <f t="shared" ref="BE224:BE230" si="54">IF(N224="základní",J224,0)</f>
        <v>0</v>
      </c>
      <c r="BF224" s="148">
        <f t="shared" ref="BF224:BF230" si="55">IF(N224="snížená",J224,0)</f>
        <v>0</v>
      </c>
      <c r="BG224" s="148">
        <f t="shared" ref="BG224:BG230" si="56">IF(N224="zákl. přenesená",J224,0)</f>
        <v>0</v>
      </c>
      <c r="BH224" s="148">
        <f t="shared" ref="BH224:BH230" si="57">IF(N224="sníž. přenesená",J224,0)</f>
        <v>0</v>
      </c>
      <c r="BI224" s="148">
        <f t="shared" ref="BI224:BI230" si="58">IF(N224="nulová",J224,0)</f>
        <v>0</v>
      </c>
      <c r="BJ224" s="9" t="s">
        <v>89</v>
      </c>
      <c r="BK224" s="148">
        <f t="shared" ref="BK224:BK230" si="59">ROUND(I224*H224,2)</f>
        <v>0</v>
      </c>
      <c r="BL224" s="9" t="s">
        <v>139</v>
      </c>
      <c r="BM224" s="147" t="s">
        <v>728</v>
      </c>
    </row>
    <row r="225" spans="2:65" s="25" customFormat="1" ht="33" customHeight="1">
      <c r="B225" s="135"/>
      <c r="C225" s="136" t="s">
        <v>394</v>
      </c>
      <c r="D225" s="136" t="s">
        <v>134</v>
      </c>
      <c r="E225" s="137" t="s">
        <v>729</v>
      </c>
      <c r="F225" s="138" t="s">
        <v>730</v>
      </c>
      <c r="G225" s="139" t="s">
        <v>137</v>
      </c>
      <c r="H225" s="140">
        <v>1</v>
      </c>
      <c r="I225" s="141"/>
      <c r="J225" s="142">
        <f t="shared" si="50"/>
        <v>0</v>
      </c>
      <c r="K225" s="138" t="s">
        <v>138</v>
      </c>
      <c r="L225" s="24"/>
      <c r="M225" s="143" t="s">
        <v>8</v>
      </c>
      <c r="N225" s="144" t="s">
        <v>46</v>
      </c>
      <c r="P225" s="145">
        <f t="shared" si="51"/>
        <v>0</v>
      </c>
      <c r="Q225" s="145">
        <v>4.4000000000000002E-4</v>
      </c>
      <c r="R225" s="145">
        <f t="shared" si="52"/>
        <v>4.4000000000000002E-4</v>
      </c>
      <c r="S225" s="145">
        <v>0</v>
      </c>
      <c r="T225" s="146">
        <f t="shared" si="53"/>
        <v>0</v>
      </c>
      <c r="AR225" s="147" t="s">
        <v>139</v>
      </c>
      <c r="AT225" s="147" t="s">
        <v>134</v>
      </c>
      <c r="AU225" s="147" t="s">
        <v>91</v>
      </c>
      <c r="AY225" s="9" t="s">
        <v>131</v>
      </c>
      <c r="BE225" s="148">
        <f t="shared" si="54"/>
        <v>0</v>
      </c>
      <c r="BF225" s="148">
        <f t="shared" si="55"/>
        <v>0</v>
      </c>
      <c r="BG225" s="148">
        <f t="shared" si="56"/>
        <v>0</v>
      </c>
      <c r="BH225" s="148">
        <f t="shared" si="57"/>
        <v>0</v>
      </c>
      <c r="BI225" s="148">
        <f t="shared" si="58"/>
        <v>0</v>
      </c>
      <c r="BJ225" s="9" t="s">
        <v>89</v>
      </c>
      <c r="BK225" s="148">
        <f t="shared" si="59"/>
        <v>0</v>
      </c>
      <c r="BL225" s="9" t="s">
        <v>139</v>
      </c>
      <c r="BM225" s="147" t="s">
        <v>731</v>
      </c>
    </row>
    <row r="226" spans="2:65" s="25" customFormat="1" ht="24.2" customHeight="1">
      <c r="B226" s="135"/>
      <c r="C226" s="166" t="s">
        <v>398</v>
      </c>
      <c r="D226" s="166" t="s">
        <v>240</v>
      </c>
      <c r="E226" s="167" t="s">
        <v>732</v>
      </c>
      <c r="F226" s="168" t="s">
        <v>733</v>
      </c>
      <c r="G226" s="169" t="s">
        <v>137</v>
      </c>
      <c r="H226" s="170">
        <v>1</v>
      </c>
      <c r="I226" s="171"/>
      <c r="J226" s="172">
        <f t="shared" si="50"/>
        <v>0</v>
      </c>
      <c r="K226" s="168" t="s">
        <v>138</v>
      </c>
      <c r="L226" s="173"/>
      <c r="M226" s="174" t="s">
        <v>8</v>
      </c>
      <c r="N226" s="175" t="s">
        <v>46</v>
      </c>
      <c r="P226" s="145">
        <f t="shared" si="51"/>
        <v>0</v>
      </c>
      <c r="Q226" s="145">
        <v>6.1999999999999998E-3</v>
      </c>
      <c r="R226" s="145">
        <f t="shared" si="52"/>
        <v>6.1999999999999998E-3</v>
      </c>
      <c r="S226" s="145">
        <v>0</v>
      </c>
      <c r="T226" s="146">
        <f t="shared" si="53"/>
        <v>0</v>
      </c>
      <c r="AR226" s="147" t="s">
        <v>243</v>
      </c>
      <c r="AT226" s="147" t="s">
        <v>240</v>
      </c>
      <c r="AU226" s="147" t="s">
        <v>91</v>
      </c>
      <c r="AY226" s="9" t="s">
        <v>131</v>
      </c>
      <c r="BE226" s="148">
        <f t="shared" si="54"/>
        <v>0</v>
      </c>
      <c r="BF226" s="148">
        <f t="shared" si="55"/>
        <v>0</v>
      </c>
      <c r="BG226" s="148">
        <f t="shared" si="56"/>
        <v>0</v>
      </c>
      <c r="BH226" s="148">
        <f t="shared" si="57"/>
        <v>0</v>
      </c>
      <c r="BI226" s="148">
        <f t="shared" si="58"/>
        <v>0</v>
      </c>
      <c r="BJ226" s="9" t="s">
        <v>89</v>
      </c>
      <c r="BK226" s="148">
        <f t="shared" si="59"/>
        <v>0</v>
      </c>
      <c r="BL226" s="9" t="s">
        <v>139</v>
      </c>
      <c r="BM226" s="147" t="s">
        <v>734</v>
      </c>
    </row>
    <row r="227" spans="2:65" s="25" customFormat="1" ht="21.75" customHeight="1">
      <c r="B227" s="135"/>
      <c r="C227" s="136" t="s">
        <v>402</v>
      </c>
      <c r="D227" s="136" t="s">
        <v>134</v>
      </c>
      <c r="E227" s="137" t="s">
        <v>735</v>
      </c>
      <c r="F227" s="138" t="s">
        <v>736</v>
      </c>
      <c r="G227" s="139" t="s">
        <v>137</v>
      </c>
      <c r="H227" s="140">
        <v>4</v>
      </c>
      <c r="I227" s="141"/>
      <c r="J227" s="142">
        <f t="shared" si="50"/>
        <v>0</v>
      </c>
      <c r="K227" s="138" t="s">
        <v>138</v>
      </c>
      <c r="L227" s="24"/>
      <c r="M227" s="143" t="s">
        <v>8</v>
      </c>
      <c r="N227" s="144" t="s">
        <v>46</v>
      </c>
      <c r="P227" s="145">
        <f t="shared" si="51"/>
        <v>0</v>
      </c>
      <c r="Q227" s="145">
        <v>2.2000000000000001E-4</v>
      </c>
      <c r="R227" s="145">
        <f t="shared" si="52"/>
        <v>8.8000000000000003E-4</v>
      </c>
      <c r="S227" s="145">
        <v>0</v>
      </c>
      <c r="T227" s="146">
        <f t="shared" si="53"/>
        <v>0</v>
      </c>
      <c r="AR227" s="147" t="s">
        <v>139</v>
      </c>
      <c r="AT227" s="147" t="s">
        <v>134</v>
      </c>
      <c r="AU227" s="147" t="s">
        <v>91</v>
      </c>
      <c r="AY227" s="9" t="s">
        <v>131</v>
      </c>
      <c r="BE227" s="148">
        <f t="shared" si="54"/>
        <v>0</v>
      </c>
      <c r="BF227" s="148">
        <f t="shared" si="55"/>
        <v>0</v>
      </c>
      <c r="BG227" s="148">
        <f t="shared" si="56"/>
        <v>0</v>
      </c>
      <c r="BH227" s="148">
        <f t="shared" si="57"/>
        <v>0</v>
      </c>
      <c r="BI227" s="148">
        <f t="shared" si="58"/>
        <v>0</v>
      </c>
      <c r="BJ227" s="9" t="s">
        <v>89</v>
      </c>
      <c r="BK227" s="148">
        <f t="shared" si="59"/>
        <v>0</v>
      </c>
      <c r="BL227" s="9" t="s">
        <v>139</v>
      </c>
      <c r="BM227" s="147" t="s">
        <v>737</v>
      </c>
    </row>
    <row r="228" spans="2:65" s="25" customFormat="1" ht="33" customHeight="1">
      <c r="B228" s="135"/>
      <c r="C228" s="166" t="s">
        <v>406</v>
      </c>
      <c r="D228" s="166" t="s">
        <v>240</v>
      </c>
      <c r="E228" s="167" t="s">
        <v>738</v>
      </c>
      <c r="F228" s="168" t="s">
        <v>739</v>
      </c>
      <c r="G228" s="169" t="s">
        <v>137</v>
      </c>
      <c r="H228" s="170">
        <v>4</v>
      </c>
      <c r="I228" s="171"/>
      <c r="J228" s="172">
        <f t="shared" si="50"/>
        <v>0</v>
      </c>
      <c r="K228" s="168" t="s">
        <v>138</v>
      </c>
      <c r="L228" s="173"/>
      <c r="M228" s="174" t="s">
        <v>8</v>
      </c>
      <c r="N228" s="175" t="s">
        <v>46</v>
      </c>
      <c r="P228" s="145">
        <f t="shared" si="51"/>
        <v>0</v>
      </c>
      <c r="Q228" s="145">
        <v>1.2489999999999999E-2</v>
      </c>
      <c r="R228" s="145">
        <f t="shared" si="52"/>
        <v>4.9959999999999997E-2</v>
      </c>
      <c r="S228" s="145">
        <v>0</v>
      </c>
      <c r="T228" s="146">
        <f t="shared" si="53"/>
        <v>0</v>
      </c>
      <c r="AR228" s="147" t="s">
        <v>243</v>
      </c>
      <c r="AT228" s="147" t="s">
        <v>240</v>
      </c>
      <c r="AU228" s="147" t="s">
        <v>91</v>
      </c>
      <c r="AY228" s="9" t="s">
        <v>131</v>
      </c>
      <c r="BE228" s="148">
        <f t="shared" si="54"/>
        <v>0</v>
      </c>
      <c r="BF228" s="148">
        <f t="shared" si="55"/>
        <v>0</v>
      </c>
      <c r="BG228" s="148">
        <f t="shared" si="56"/>
        <v>0</v>
      </c>
      <c r="BH228" s="148">
        <f t="shared" si="57"/>
        <v>0</v>
      </c>
      <c r="BI228" s="148">
        <f t="shared" si="58"/>
        <v>0</v>
      </c>
      <c r="BJ228" s="9" t="s">
        <v>89</v>
      </c>
      <c r="BK228" s="148">
        <f t="shared" si="59"/>
        <v>0</v>
      </c>
      <c r="BL228" s="9" t="s">
        <v>139</v>
      </c>
      <c r="BM228" s="147" t="s">
        <v>740</v>
      </c>
    </row>
    <row r="229" spans="2:65" s="25" customFormat="1" ht="16.5" customHeight="1">
      <c r="B229" s="135"/>
      <c r="C229" s="136" t="s">
        <v>410</v>
      </c>
      <c r="D229" s="136" t="s">
        <v>134</v>
      </c>
      <c r="E229" s="137" t="s">
        <v>741</v>
      </c>
      <c r="F229" s="138" t="s">
        <v>742</v>
      </c>
      <c r="G229" s="139" t="s">
        <v>159</v>
      </c>
      <c r="H229" s="140">
        <v>1</v>
      </c>
      <c r="I229" s="141"/>
      <c r="J229" s="142">
        <f t="shared" si="50"/>
        <v>0</v>
      </c>
      <c r="K229" s="138" t="s">
        <v>8</v>
      </c>
      <c r="L229" s="24"/>
      <c r="M229" s="143" t="s">
        <v>8</v>
      </c>
      <c r="N229" s="144" t="s">
        <v>46</v>
      </c>
      <c r="P229" s="145">
        <f t="shared" si="51"/>
        <v>0</v>
      </c>
      <c r="Q229" s="145">
        <v>0</v>
      </c>
      <c r="R229" s="145">
        <f t="shared" si="52"/>
        <v>0</v>
      </c>
      <c r="S229" s="145">
        <v>0</v>
      </c>
      <c r="T229" s="146">
        <f t="shared" si="53"/>
        <v>0</v>
      </c>
      <c r="AR229" s="147" t="s">
        <v>139</v>
      </c>
      <c r="AT229" s="147" t="s">
        <v>134</v>
      </c>
      <c r="AU229" s="147" t="s">
        <v>91</v>
      </c>
      <c r="AY229" s="9" t="s">
        <v>131</v>
      </c>
      <c r="BE229" s="148">
        <f t="shared" si="54"/>
        <v>0</v>
      </c>
      <c r="BF229" s="148">
        <f t="shared" si="55"/>
        <v>0</v>
      </c>
      <c r="BG229" s="148">
        <f t="shared" si="56"/>
        <v>0</v>
      </c>
      <c r="BH229" s="148">
        <f t="shared" si="57"/>
        <v>0</v>
      </c>
      <c r="BI229" s="148">
        <f t="shared" si="58"/>
        <v>0</v>
      </c>
      <c r="BJ229" s="9" t="s">
        <v>89</v>
      </c>
      <c r="BK229" s="148">
        <f t="shared" si="59"/>
        <v>0</v>
      </c>
      <c r="BL229" s="9" t="s">
        <v>139</v>
      </c>
      <c r="BM229" s="147" t="s">
        <v>743</v>
      </c>
    </row>
    <row r="230" spans="2:65" s="25" customFormat="1" ht="24.2" customHeight="1">
      <c r="B230" s="135"/>
      <c r="C230" s="136" t="s">
        <v>416</v>
      </c>
      <c r="D230" s="136" t="s">
        <v>134</v>
      </c>
      <c r="E230" s="137" t="s">
        <v>744</v>
      </c>
      <c r="F230" s="138" t="s">
        <v>745</v>
      </c>
      <c r="G230" s="139" t="s">
        <v>143</v>
      </c>
      <c r="H230" s="140">
        <v>1.2780000000000002</v>
      </c>
      <c r="I230" s="141"/>
      <c r="J230" s="142">
        <f t="shared" si="50"/>
        <v>0</v>
      </c>
      <c r="K230" s="138" t="s">
        <v>138</v>
      </c>
      <c r="L230" s="24"/>
      <c r="M230" s="143" t="s">
        <v>8</v>
      </c>
      <c r="N230" s="144" t="s">
        <v>46</v>
      </c>
      <c r="P230" s="145">
        <f t="shared" si="51"/>
        <v>0</v>
      </c>
      <c r="Q230" s="145">
        <v>0</v>
      </c>
      <c r="R230" s="145">
        <f t="shared" si="52"/>
        <v>0</v>
      </c>
      <c r="S230" s="145">
        <v>0</v>
      </c>
      <c r="T230" s="146">
        <f t="shared" si="53"/>
        <v>0</v>
      </c>
      <c r="AR230" s="147" t="s">
        <v>139</v>
      </c>
      <c r="AT230" s="147" t="s">
        <v>134</v>
      </c>
      <c r="AU230" s="147" t="s">
        <v>91</v>
      </c>
      <c r="AY230" s="9" t="s">
        <v>131</v>
      </c>
      <c r="BE230" s="148">
        <f t="shared" si="54"/>
        <v>0</v>
      </c>
      <c r="BF230" s="148">
        <f t="shared" si="55"/>
        <v>0</v>
      </c>
      <c r="BG230" s="148">
        <f t="shared" si="56"/>
        <v>0</v>
      </c>
      <c r="BH230" s="148">
        <f t="shared" si="57"/>
        <v>0</v>
      </c>
      <c r="BI230" s="148">
        <f t="shared" si="58"/>
        <v>0</v>
      </c>
      <c r="BJ230" s="9" t="s">
        <v>89</v>
      </c>
      <c r="BK230" s="148">
        <f t="shared" si="59"/>
        <v>0</v>
      </c>
      <c r="BL230" s="9" t="s">
        <v>139</v>
      </c>
      <c r="BM230" s="147" t="s">
        <v>746</v>
      </c>
    </row>
    <row r="231" spans="2:65" s="123" customFormat="1" ht="22.9" customHeight="1">
      <c r="B231" s="122"/>
      <c r="D231" s="124" t="s">
        <v>80</v>
      </c>
      <c r="E231" s="133" t="s">
        <v>747</v>
      </c>
      <c r="F231" s="133" t="s">
        <v>748</v>
      </c>
      <c r="I231" s="126"/>
      <c r="J231" s="134">
        <f>BK231</f>
        <v>0</v>
      </c>
      <c r="L231" s="122"/>
      <c r="M231" s="128"/>
      <c r="P231" s="129">
        <f>SUM(P232:P247)</f>
        <v>0</v>
      </c>
      <c r="R231" s="129">
        <f>SUM(R232:R247)</f>
        <v>9.0279999999999999E-2</v>
      </c>
      <c r="T231" s="130">
        <f>SUM(T232:T247)</f>
        <v>1.6831199999999999</v>
      </c>
      <c r="AR231" s="124" t="s">
        <v>91</v>
      </c>
      <c r="AT231" s="131" t="s">
        <v>80</v>
      </c>
      <c r="AU231" s="131" t="s">
        <v>89</v>
      </c>
      <c r="AY231" s="124" t="s">
        <v>131</v>
      </c>
      <c r="BK231" s="132">
        <f>SUM(BK232:BK247)</f>
        <v>0</v>
      </c>
    </row>
    <row r="232" spans="2:65" s="25" customFormat="1" ht="24.2" customHeight="1">
      <c r="B232" s="135"/>
      <c r="C232" s="136" t="s">
        <v>420</v>
      </c>
      <c r="D232" s="136" t="s">
        <v>134</v>
      </c>
      <c r="E232" s="137" t="s">
        <v>749</v>
      </c>
      <c r="F232" s="138" t="s">
        <v>750</v>
      </c>
      <c r="G232" s="139" t="s">
        <v>137</v>
      </c>
      <c r="H232" s="140">
        <v>4</v>
      </c>
      <c r="I232" s="141"/>
      <c r="J232" s="142">
        <f t="shared" ref="J232:J247" si="60">ROUND(I232*H232,2)</f>
        <v>0</v>
      </c>
      <c r="K232" s="138" t="s">
        <v>138</v>
      </c>
      <c r="L232" s="24"/>
      <c r="M232" s="143" t="s">
        <v>8</v>
      </c>
      <c r="N232" s="144" t="s">
        <v>46</v>
      </c>
      <c r="P232" s="145">
        <f t="shared" ref="P232:P247" si="61">O232*H232</f>
        <v>0</v>
      </c>
      <c r="Q232" s="145">
        <v>0</v>
      </c>
      <c r="R232" s="145">
        <f t="shared" ref="R232:R247" si="62">Q232*H232</f>
        <v>0</v>
      </c>
      <c r="S232" s="145">
        <v>0</v>
      </c>
      <c r="T232" s="146">
        <f t="shared" ref="T232:T247" si="63">S232*H232</f>
        <v>0</v>
      </c>
      <c r="AR232" s="147" t="s">
        <v>139</v>
      </c>
      <c r="AT232" s="147" t="s">
        <v>134</v>
      </c>
      <c r="AU232" s="147" t="s">
        <v>91</v>
      </c>
      <c r="AY232" s="9" t="s">
        <v>131</v>
      </c>
      <c r="BE232" s="148">
        <f t="shared" ref="BE232:BE247" si="64">IF(N232="základní",J232,0)</f>
        <v>0</v>
      </c>
      <c r="BF232" s="148">
        <f t="shared" ref="BF232:BF247" si="65">IF(N232="snížená",J232,0)</f>
        <v>0</v>
      </c>
      <c r="BG232" s="148">
        <f t="shared" ref="BG232:BG247" si="66">IF(N232="zákl. přenesená",J232,0)</f>
        <v>0</v>
      </c>
      <c r="BH232" s="148">
        <f t="shared" ref="BH232:BH247" si="67">IF(N232="sníž. přenesená",J232,0)</f>
        <v>0</v>
      </c>
      <c r="BI232" s="148">
        <f t="shared" ref="BI232:BI247" si="68">IF(N232="nulová",J232,0)</f>
        <v>0</v>
      </c>
      <c r="BJ232" s="9" t="s">
        <v>89</v>
      </c>
      <c r="BK232" s="148">
        <f t="shared" ref="BK232:BK247" si="69">ROUND(I232*H232,2)</f>
        <v>0</v>
      </c>
      <c r="BL232" s="9" t="s">
        <v>139</v>
      </c>
      <c r="BM232" s="147" t="s">
        <v>751</v>
      </c>
    </row>
    <row r="233" spans="2:65" s="25" customFormat="1" ht="24.2" customHeight="1">
      <c r="B233" s="135"/>
      <c r="C233" s="166" t="s">
        <v>424</v>
      </c>
      <c r="D233" s="166" t="s">
        <v>240</v>
      </c>
      <c r="E233" s="167" t="s">
        <v>752</v>
      </c>
      <c r="F233" s="168" t="s">
        <v>753</v>
      </c>
      <c r="G233" s="169" t="s">
        <v>137</v>
      </c>
      <c r="H233" s="170">
        <v>2</v>
      </c>
      <c r="I233" s="171"/>
      <c r="J233" s="172">
        <f t="shared" si="60"/>
        <v>0</v>
      </c>
      <c r="K233" s="168" t="s">
        <v>138</v>
      </c>
      <c r="L233" s="173"/>
      <c r="M233" s="174" t="s">
        <v>8</v>
      </c>
      <c r="N233" s="175" t="s">
        <v>46</v>
      </c>
      <c r="P233" s="145">
        <f t="shared" si="61"/>
        <v>0</v>
      </c>
      <c r="Q233" s="145">
        <v>1.95E-2</v>
      </c>
      <c r="R233" s="145">
        <f t="shared" si="62"/>
        <v>3.9E-2</v>
      </c>
      <c r="S233" s="145">
        <v>0</v>
      </c>
      <c r="T233" s="146">
        <f t="shared" si="63"/>
        <v>0</v>
      </c>
      <c r="AR233" s="147" t="s">
        <v>243</v>
      </c>
      <c r="AT233" s="147" t="s">
        <v>240</v>
      </c>
      <c r="AU233" s="147" t="s">
        <v>91</v>
      </c>
      <c r="AY233" s="9" t="s">
        <v>131</v>
      </c>
      <c r="BE233" s="148">
        <f t="shared" si="64"/>
        <v>0</v>
      </c>
      <c r="BF233" s="148">
        <f t="shared" si="65"/>
        <v>0</v>
      </c>
      <c r="BG233" s="148">
        <f t="shared" si="66"/>
        <v>0</v>
      </c>
      <c r="BH233" s="148">
        <f t="shared" si="67"/>
        <v>0</v>
      </c>
      <c r="BI233" s="148">
        <f t="shared" si="68"/>
        <v>0</v>
      </c>
      <c r="BJ233" s="9" t="s">
        <v>89</v>
      </c>
      <c r="BK233" s="148">
        <f t="shared" si="69"/>
        <v>0</v>
      </c>
      <c r="BL233" s="9" t="s">
        <v>139</v>
      </c>
      <c r="BM233" s="147" t="s">
        <v>754</v>
      </c>
    </row>
    <row r="234" spans="2:65" s="25" customFormat="1" ht="24.2" customHeight="1">
      <c r="B234" s="135"/>
      <c r="C234" s="166" t="s">
        <v>428</v>
      </c>
      <c r="D234" s="166" t="s">
        <v>240</v>
      </c>
      <c r="E234" s="167" t="s">
        <v>755</v>
      </c>
      <c r="F234" s="168" t="s">
        <v>756</v>
      </c>
      <c r="G234" s="169" t="s">
        <v>137</v>
      </c>
      <c r="H234" s="170">
        <v>2</v>
      </c>
      <c r="I234" s="171"/>
      <c r="J234" s="172">
        <f t="shared" si="60"/>
        <v>0</v>
      </c>
      <c r="K234" s="168" t="s">
        <v>138</v>
      </c>
      <c r="L234" s="173"/>
      <c r="M234" s="174" t="s">
        <v>8</v>
      </c>
      <c r="N234" s="175" t="s">
        <v>46</v>
      </c>
      <c r="P234" s="145">
        <f t="shared" si="61"/>
        <v>0</v>
      </c>
      <c r="Q234" s="145">
        <v>2.1000000000000001E-2</v>
      </c>
      <c r="R234" s="145">
        <f t="shared" si="62"/>
        <v>4.2000000000000003E-2</v>
      </c>
      <c r="S234" s="145">
        <v>0</v>
      </c>
      <c r="T234" s="146">
        <f t="shared" si="63"/>
        <v>0</v>
      </c>
      <c r="AR234" s="147" t="s">
        <v>243</v>
      </c>
      <c r="AT234" s="147" t="s">
        <v>240</v>
      </c>
      <c r="AU234" s="147" t="s">
        <v>91</v>
      </c>
      <c r="AY234" s="9" t="s">
        <v>131</v>
      </c>
      <c r="BE234" s="148">
        <f t="shared" si="64"/>
        <v>0</v>
      </c>
      <c r="BF234" s="148">
        <f t="shared" si="65"/>
        <v>0</v>
      </c>
      <c r="BG234" s="148">
        <f t="shared" si="66"/>
        <v>0</v>
      </c>
      <c r="BH234" s="148">
        <f t="shared" si="67"/>
        <v>0</v>
      </c>
      <c r="BI234" s="148">
        <f t="shared" si="68"/>
        <v>0</v>
      </c>
      <c r="BJ234" s="9" t="s">
        <v>89</v>
      </c>
      <c r="BK234" s="148">
        <f t="shared" si="69"/>
        <v>0</v>
      </c>
      <c r="BL234" s="9" t="s">
        <v>139</v>
      </c>
      <c r="BM234" s="147" t="s">
        <v>757</v>
      </c>
    </row>
    <row r="235" spans="2:65" s="25" customFormat="1" ht="16.5" customHeight="1">
      <c r="B235" s="135"/>
      <c r="C235" s="136" t="s">
        <v>432</v>
      </c>
      <c r="D235" s="136" t="s">
        <v>134</v>
      </c>
      <c r="E235" s="137" t="s">
        <v>758</v>
      </c>
      <c r="F235" s="138" t="s">
        <v>759</v>
      </c>
      <c r="G235" s="139" t="s">
        <v>137</v>
      </c>
      <c r="H235" s="140">
        <v>2</v>
      </c>
      <c r="I235" s="141"/>
      <c r="J235" s="142">
        <f t="shared" si="60"/>
        <v>0</v>
      </c>
      <c r="K235" s="138" t="s">
        <v>138</v>
      </c>
      <c r="L235" s="24"/>
      <c r="M235" s="143" t="s">
        <v>8</v>
      </c>
      <c r="N235" s="144" t="s">
        <v>46</v>
      </c>
      <c r="P235" s="145">
        <f t="shared" si="61"/>
        <v>0</v>
      </c>
      <c r="Q235" s="145">
        <v>0</v>
      </c>
      <c r="R235" s="145">
        <f t="shared" si="62"/>
        <v>0</v>
      </c>
      <c r="S235" s="145">
        <v>0</v>
      </c>
      <c r="T235" s="146">
        <f t="shared" si="63"/>
        <v>0</v>
      </c>
      <c r="AR235" s="147" t="s">
        <v>139</v>
      </c>
      <c r="AT235" s="147" t="s">
        <v>134</v>
      </c>
      <c r="AU235" s="147" t="s">
        <v>91</v>
      </c>
      <c r="AY235" s="9" t="s">
        <v>131</v>
      </c>
      <c r="BE235" s="148">
        <f t="shared" si="64"/>
        <v>0</v>
      </c>
      <c r="BF235" s="148">
        <f t="shared" si="65"/>
        <v>0</v>
      </c>
      <c r="BG235" s="148">
        <f t="shared" si="66"/>
        <v>0</v>
      </c>
      <c r="BH235" s="148">
        <f t="shared" si="67"/>
        <v>0</v>
      </c>
      <c r="BI235" s="148">
        <f t="shared" si="68"/>
        <v>0</v>
      </c>
      <c r="BJ235" s="9" t="s">
        <v>89</v>
      </c>
      <c r="BK235" s="148">
        <f t="shared" si="69"/>
        <v>0</v>
      </c>
      <c r="BL235" s="9" t="s">
        <v>139</v>
      </c>
      <c r="BM235" s="147" t="s">
        <v>760</v>
      </c>
    </row>
    <row r="236" spans="2:65" s="25" customFormat="1" ht="21.75" customHeight="1">
      <c r="B236" s="135"/>
      <c r="C236" s="166" t="s">
        <v>436</v>
      </c>
      <c r="D236" s="166" t="s">
        <v>240</v>
      </c>
      <c r="E236" s="167" t="s">
        <v>761</v>
      </c>
      <c r="F236" s="168" t="s">
        <v>762</v>
      </c>
      <c r="G236" s="169" t="s">
        <v>137</v>
      </c>
      <c r="H236" s="170">
        <v>2</v>
      </c>
      <c r="I236" s="171"/>
      <c r="J236" s="172">
        <f t="shared" si="60"/>
        <v>0</v>
      </c>
      <c r="K236" s="168" t="s">
        <v>138</v>
      </c>
      <c r="L236" s="173"/>
      <c r="M236" s="174" t="s">
        <v>8</v>
      </c>
      <c r="N236" s="175" t="s">
        <v>46</v>
      </c>
      <c r="P236" s="145">
        <f t="shared" si="61"/>
        <v>0</v>
      </c>
      <c r="Q236" s="145">
        <v>2.4000000000000001E-4</v>
      </c>
      <c r="R236" s="145">
        <f t="shared" si="62"/>
        <v>4.8000000000000001E-4</v>
      </c>
      <c r="S236" s="145">
        <v>0</v>
      </c>
      <c r="T236" s="146">
        <f t="shared" si="63"/>
        <v>0</v>
      </c>
      <c r="AR236" s="147" t="s">
        <v>243</v>
      </c>
      <c r="AT236" s="147" t="s">
        <v>240</v>
      </c>
      <c r="AU236" s="147" t="s">
        <v>91</v>
      </c>
      <c r="AY236" s="9" t="s">
        <v>131</v>
      </c>
      <c r="BE236" s="148">
        <f t="shared" si="64"/>
        <v>0</v>
      </c>
      <c r="BF236" s="148">
        <f t="shared" si="65"/>
        <v>0</v>
      </c>
      <c r="BG236" s="148">
        <f t="shared" si="66"/>
        <v>0</v>
      </c>
      <c r="BH236" s="148">
        <f t="shared" si="67"/>
        <v>0</v>
      </c>
      <c r="BI236" s="148">
        <f t="shared" si="68"/>
        <v>0</v>
      </c>
      <c r="BJ236" s="9" t="s">
        <v>89</v>
      </c>
      <c r="BK236" s="148">
        <f t="shared" si="69"/>
        <v>0</v>
      </c>
      <c r="BL236" s="9" t="s">
        <v>139</v>
      </c>
      <c r="BM236" s="147" t="s">
        <v>763</v>
      </c>
    </row>
    <row r="237" spans="2:65" s="25" customFormat="1" ht="24.2" customHeight="1">
      <c r="B237" s="135"/>
      <c r="C237" s="136" t="s">
        <v>440</v>
      </c>
      <c r="D237" s="136" t="s">
        <v>134</v>
      </c>
      <c r="E237" s="137" t="s">
        <v>764</v>
      </c>
      <c r="F237" s="138" t="s">
        <v>765</v>
      </c>
      <c r="G237" s="139" t="s">
        <v>137</v>
      </c>
      <c r="H237" s="140">
        <v>4</v>
      </c>
      <c r="I237" s="141"/>
      <c r="J237" s="142">
        <f t="shared" si="60"/>
        <v>0</v>
      </c>
      <c r="K237" s="138" t="s">
        <v>138</v>
      </c>
      <c r="L237" s="24"/>
      <c r="M237" s="143" t="s">
        <v>8</v>
      </c>
      <c r="N237" s="144" t="s">
        <v>46</v>
      </c>
      <c r="P237" s="145">
        <f t="shared" si="61"/>
        <v>0</v>
      </c>
      <c r="Q237" s="145">
        <v>0</v>
      </c>
      <c r="R237" s="145">
        <f t="shared" si="62"/>
        <v>0</v>
      </c>
      <c r="S237" s="145">
        <v>0</v>
      </c>
      <c r="T237" s="146">
        <f t="shared" si="63"/>
        <v>0</v>
      </c>
      <c r="AR237" s="147" t="s">
        <v>139</v>
      </c>
      <c r="AT237" s="147" t="s">
        <v>134</v>
      </c>
      <c r="AU237" s="147" t="s">
        <v>91</v>
      </c>
      <c r="AY237" s="9" t="s">
        <v>131</v>
      </c>
      <c r="BE237" s="148">
        <f t="shared" si="64"/>
        <v>0</v>
      </c>
      <c r="BF237" s="148">
        <f t="shared" si="65"/>
        <v>0</v>
      </c>
      <c r="BG237" s="148">
        <f t="shared" si="66"/>
        <v>0</v>
      </c>
      <c r="BH237" s="148">
        <f t="shared" si="67"/>
        <v>0</v>
      </c>
      <c r="BI237" s="148">
        <f t="shared" si="68"/>
        <v>0</v>
      </c>
      <c r="BJ237" s="9" t="s">
        <v>89</v>
      </c>
      <c r="BK237" s="148">
        <f t="shared" si="69"/>
        <v>0</v>
      </c>
      <c r="BL237" s="9" t="s">
        <v>139</v>
      </c>
      <c r="BM237" s="147" t="s">
        <v>766</v>
      </c>
    </row>
    <row r="238" spans="2:65" s="25" customFormat="1" ht="16.5" customHeight="1">
      <c r="B238" s="135"/>
      <c r="C238" s="166" t="s">
        <v>446</v>
      </c>
      <c r="D238" s="166" t="s">
        <v>240</v>
      </c>
      <c r="E238" s="167" t="s">
        <v>767</v>
      </c>
      <c r="F238" s="168" t="s">
        <v>768</v>
      </c>
      <c r="G238" s="169" t="s">
        <v>137</v>
      </c>
      <c r="H238" s="170">
        <v>4</v>
      </c>
      <c r="I238" s="171"/>
      <c r="J238" s="172">
        <f t="shared" si="60"/>
        <v>0</v>
      </c>
      <c r="K238" s="168" t="s">
        <v>138</v>
      </c>
      <c r="L238" s="173"/>
      <c r="M238" s="174" t="s">
        <v>8</v>
      </c>
      <c r="N238" s="175" t="s">
        <v>46</v>
      </c>
      <c r="P238" s="145">
        <f t="shared" si="61"/>
        <v>0</v>
      </c>
      <c r="Q238" s="145">
        <v>2.2000000000000001E-3</v>
      </c>
      <c r="R238" s="145">
        <f t="shared" si="62"/>
        <v>8.8000000000000005E-3</v>
      </c>
      <c r="S238" s="145">
        <v>0</v>
      </c>
      <c r="T238" s="146">
        <f t="shared" si="63"/>
        <v>0</v>
      </c>
      <c r="AR238" s="147" t="s">
        <v>243</v>
      </c>
      <c r="AT238" s="147" t="s">
        <v>240</v>
      </c>
      <c r="AU238" s="147" t="s">
        <v>91</v>
      </c>
      <c r="AY238" s="9" t="s">
        <v>131</v>
      </c>
      <c r="BE238" s="148">
        <f t="shared" si="64"/>
        <v>0</v>
      </c>
      <c r="BF238" s="148">
        <f t="shared" si="65"/>
        <v>0</v>
      </c>
      <c r="BG238" s="148">
        <f t="shared" si="66"/>
        <v>0</v>
      </c>
      <c r="BH238" s="148">
        <f t="shared" si="67"/>
        <v>0</v>
      </c>
      <c r="BI238" s="148">
        <f t="shared" si="68"/>
        <v>0</v>
      </c>
      <c r="BJ238" s="9" t="s">
        <v>89</v>
      </c>
      <c r="BK238" s="148">
        <f t="shared" si="69"/>
        <v>0</v>
      </c>
      <c r="BL238" s="9" t="s">
        <v>139</v>
      </c>
      <c r="BM238" s="147" t="s">
        <v>769</v>
      </c>
    </row>
    <row r="239" spans="2:65" s="25" customFormat="1" ht="24.2" customHeight="1">
      <c r="B239" s="135"/>
      <c r="C239" s="136" t="s">
        <v>451</v>
      </c>
      <c r="D239" s="136" t="s">
        <v>134</v>
      </c>
      <c r="E239" s="137" t="s">
        <v>770</v>
      </c>
      <c r="F239" s="138" t="s">
        <v>771</v>
      </c>
      <c r="G239" s="139" t="s">
        <v>137</v>
      </c>
      <c r="H239" s="140">
        <v>4</v>
      </c>
      <c r="I239" s="141"/>
      <c r="J239" s="142">
        <f t="shared" si="60"/>
        <v>0</v>
      </c>
      <c r="K239" s="138" t="s">
        <v>138</v>
      </c>
      <c r="L239" s="24"/>
      <c r="M239" s="143" t="s">
        <v>8</v>
      </c>
      <c r="N239" s="144" t="s">
        <v>46</v>
      </c>
      <c r="P239" s="145">
        <f t="shared" si="61"/>
        <v>0</v>
      </c>
      <c r="Q239" s="145">
        <v>0</v>
      </c>
      <c r="R239" s="145">
        <f t="shared" si="62"/>
        <v>0</v>
      </c>
      <c r="S239" s="145">
        <v>2.4E-2</v>
      </c>
      <c r="T239" s="146">
        <f t="shared" si="63"/>
        <v>9.6000000000000002E-2</v>
      </c>
      <c r="AR239" s="147" t="s">
        <v>139</v>
      </c>
      <c r="AT239" s="147" t="s">
        <v>134</v>
      </c>
      <c r="AU239" s="147" t="s">
        <v>91</v>
      </c>
      <c r="AY239" s="9" t="s">
        <v>131</v>
      </c>
      <c r="BE239" s="148">
        <f t="shared" si="64"/>
        <v>0</v>
      </c>
      <c r="BF239" s="148">
        <f t="shared" si="65"/>
        <v>0</v>
      </c>
      <c r="BG239" s="148">
        <f t="shared" si="66"/>
        <v>0</v>
      </c>
      <c r="BH239" s="148">
        <f t="shared" si="67"/>
        <v>0</v>
      </c>
      <c r="BI239" s="148">
        <f t="shared" si="68"/>
        <v>0</v>
      </c>
      <c r="BJ239" s="9" t="s">
        <v>89</v>
      </c>
      <c r="BK239" s="148">
        <f t="shared" si="69"/>
        <v>0</v>
      </c>
      <c r="BL239" s="9" t="s">
        <v>139</v>
      </c>
      <c r="BM239" s="147" t="s">
        <v>772</v>
      </c>
    </row>
    <row r="240" spans="2:65" s="25" customFormat="1" ht="24.2" customHeight="1">
      <c r="B240" s="135"/>
      <c r="C240" s="136" t="s">
        <v>455</v>
      </c>
      <c r="D240" s="136" t="s">
        <v>134</v>
      </c>
      <c r="E240" s="137" t="s">
        <v>773</v>
      </c>
      <c r="F240" s="138" t="s">
        <v>774</v>
      </c>
      <c r="G240" s="139" t="s">
        <v>137</v>
      </c>
      <c r="H240" s="140">
        <v>1</v>
      </c>
      <c r="I240" s="141"/>
      <c r="J240" s="142">
        <f t="shared" si="60"/>
        <v>0</v>
      </c>
      <c r="K240" s="138" t="s">
        <v>138</v>
      </c>
      <c r="L240" s="24"/>
      <c r="M240" s="143" t="s">
        <v>8</v>
      </c>
      <c r="N240" s="144" t="s">
        <v>46</v>
      </c>
      <c r="P240" s="145">
        <f t="shared" si="61"/>
        <v>0</v>
      </c>
      <c r="Q240" s="145">
        <v>0</v>
      </c>
      <c r="R240" s="145">
        <f t="shared" si="62"/>
        <v>0</v>
      </c>
      <c r="S240" s="145">
        <v>0.17399999999999999</v>
      </c>
      <c r="T240" s="146">
        <f t="shared" si="63"/>
        <v>0.17399999999999999</v>
      </c>
      <c r="AR240" s="147" t="s">
        <v>139</v>
      </c>
      <c r="AT240" s="147" t="s">
        <v>134</v>
      </c>
      <c r="AU240" s="147" t="s">
        <v>91</v>
      </c>
      <c r="AY240" s="9" t="s">
        <v>131</v>
      </c>
      <c r="BE240" s="148">
        <f t="shared" si="64"/>
        <v>0</v>
      </c>
      <c r="BF240" s="148">
        <f t="shared" si="65"/>
        <v>0</v>
      </c>
      <c r="BG240" s="148">
        <f t="shared" si="66"/>
        <v>0</v>
      </c>
      <c r="BH240" s="148">
        <f t="shared" si="67"/>
        <v>0</v>
      </c>
      <c r="BI240" s="148">
        <f t="shared" si="68"/>
        <v>0</v>
      </c>
      <c r="BJ240" s="9" t="s">
        <v>89</v>
      </c>
      <c r="BK240" s="148">
        <f t="shared" si="69"/>
        <v>0</v>
      </c>
      <c r="BL240" s="9" t="s">
        <v>139</v>
      </c>
      <c r="BM240" s="147" t="s">
        <v>775</v>
      </c>
    </row>
    <row r="241" spans="2:65" s="25" customFormat="1" ht="16.5" customHeight="1">
      <c r="B241" s="135"/>
      <c r="C241" s="136" t="s">
        <v>459</v>
      </c>
      <c r="D241" s="136" t="s">
        <v>134</v>
      </c>
      <c r="E241" s="137" t="s">
        <v>776</v>
      </c>
      <c r="F241" s="138" t="s">
        <v>777</v>
      </c>
      <c r="G241" s="139" t="s">
        <v>137</v>
      </c>
      <c r="H241" s="140">
        <v>6</v>
      </c>
      <c r="I241" s="141"/>
      <c r="J241" s="142">
        <f t="shared" si="60"/>
        <v>0</v>
      </c>
      <c r="K241" s="138" t="s">
        <v>138</v>
      </c>
      <c r="L241" s="24"/>
      <c r="M241" s="143" t="s">
        <v>8</v>
      </c>
      <c r="N241" s="144" t="s">
        <v>46</v>
      </c>
      <c r="P241" s="145">
        <f t="shared" si="61"/>
        <v>0</v>
      </c>
      <c r="Q241" s="145">
        <v>0</v>
      </c>
      <c r="R241" s="145">
        <f t="shared" si="62"/>
        <v>0</v>
      </c>
      <c r="S241" s="145">
        <v>0</v>
      </c>
      <c r="T241" s="146">
        <f t="shared" si="63"/>
        <v>0</v>
      </c>
      <c r="AR241" s="147" t="s">
        <v>139</v>
      </c>
      <c r="AT241" s="147" t="s">
        <v>134</v>
      </c>
      <c r="AU241" s="147" t="s">
        <v>91</v>
      </c>
      <c r="AY241" s="9" t="s">
        <v>131</v>
      </c>
      <c r="BE241" s="148">
        <f t="shared" si="64"/>
        <v>0</v>
      </c>
      <c r="BF241" s="148">
        <f t="shared" si="65"/>
        <v>0</v>
      </c>
      <c r="BG241" s="148">
        <f t="shared" si="66"/>
        <v>0</v>
      </c>
      <c r="BH241" s="148">
        <f t="shared" si="67"/>
        <v>0</v>
      </c>
      <c r="BI241" s="148">
        <f t="shared" si="68"/>
        <v>0</v>
      </c>
      <c r="BJ241" s="9" t="s">
        <v>89</v>
      </c>
      <c r="BK241" s="148">
        <f t="shared" si="69"/>
        <v>0</v>
      </c>
      <c r="BL241" s="9" t="s">
        <v>139</v>
      </c>
      <c r="BM241" s="147" t="s">
        <v>778</v>
      </c>
    </row>
    <row r="242" spans="2:65" s="25" customFormat="1" ht="16.5" customHeight="1">
      <c r="B242" s="135"/>
      <c r="C242" s="166" t="s">
        <v>463</v>
      </c>
      <c r="D242" s="166" t="s">
        <v>240</v>
      </c>
      <c r="E242" s="167" t="s">
        <v>339</v>
      </c>
      <c r="F242" s="168" t="s">
        <v>779</v>
      </c>
      <c r="G242" s="169" t="s">
        <v>137</v>
      </c>
      <c r="H242" s="170">
        <v>6</v>
      </c>
      <c r="I242" s="171"/>
      <c r="J242" s="172">
        <f t="shared" si="60"/>
        <v>0</v>
      </c>
      <c r="K242" s="168" t="s">
        <v>8</v>
      </c>
      <c r="L242" s="173"/>
      <c r="M242" s="174" t="s">
        <v>8</v>
      </c>
      <c r="N242" s="175" t="s">
        <v>46</v>
      </c>
      <c r="P242" s="145">
        <f t="shared" si="61"/>
        <v>0</v>
      </c>
      <c r="Q242" s="145">
        <v>0</v>
      </c>
      <c r="R242" s="145">
        <f t="shared" si="62"/>
        <v>0</v>
      </c>
      <c r="S242" s="145">
        <v>0</v>
      </c>
      <c r="T242" s="146">
        <f t="shared" si="63"/>
        <v>0</v>
      </c>
      <c r="AR242" s="147" t="s">
        <v>243</v>
      </c>
      <c r="AT242" s="147" t="s">
        <v>240</v>
      </c>
      <c r="AU242" s="147" t="s">
        <v>91</v>
      </c>
      <c r="AY242" s="9" t="s">
        <v>131</v>
      </c>
      <c r="BE242" s="148">
        <f t="shared" si="64"/>
        <v>0</v>
      </c>
      <c r="BF242" s="148">
        <f t="shared" si="65"/>
        <v>0</v>
      </c>
      <c r="BG242" s="148">
        <f t="shared" si="66"/>
        <v>0</v>
      </c>
      <c r="BH242" s="148">
        <f t="shared" si="67"/>
        <v>0</v>
      </c>
      <c r="BI242" s="148">
        <f t="shared" si="68"/>
        <v>0</v>
      </c>
      <c r="BJ242" s="9" t="s">
        <v>89</v>
      </c>
      <c r="BK242" s="148">
        <f t="shared" si="69"/>
        <v>0</v>
      </c>
      <c r="BL242" s="9" t="s">
        <v>139</v>
      </c>
      <c r="BM242" s="147" t="s">
        <v>780</v>
      </c>
    </row>
    <row r="243" spans="2:65" s="25" customFormat="1" ht="24.2" customHeight="1">
      <c r="B243" s="135"/>
      <c r="C243" s="136" t="s">
        <v>467</v>
      </c>
      <c r="D243" s="136" t="s">
        <v>134</v>
      </c>
      <c r="E243" s="137" t="s">
        <v>781</v>
      </c>
      <c r="F243" s="138" t="s">
        <v>782</v>
      </c>
      <c r="G243" s="139" t="s">
        <v>237</v>
      </c>
      <c r="H243" s="140">
        <v>5.8</v>
      </c>
      <c r="I243" s="141"/>
      <c r="J243" s="142">
        <f t="shared" si="60"/>
        <v>0</v>
      </c>
      <c r="K243" s="138" t="s">
        <v>8</v>
      </c>
      <c r="L243" s="24"/>
      <c r="M243" s="143" t="s">
        <v>8</v>
      </c>
      <c r="N243" s="144" t="s">
        <v>46</v>
      </c>
      <c r="P243" s="145">
        <f t="shared" si="61"/>
        <v>0</v>
      </c>
      <c r="Q243" s="145">
        <v>0</v>
      </c>
      <c r="R243" s="145">
        <f t="shared" si="62"/>
        <v>0</v>
      </c>
      <c r="S243" s="145">
        <v>0.11039999999999998</v>
      </c>
      <c r="T243" s="146">
        <f t="shared" si="63"/>
        <v>0.64031999999999989</v>
      </c>
      <c r="AR243" s="147" t="s">
        <v>139</v>
      </c>
      <c r="AT243" s="147" t="s">
        <v>134</v>
      </c>
      <c r="AU243" s="147" t="s">
        <v>91</v>
      </c>
      <c r="AY243" s="9" t="s">
        <v>131</v>
      </c>
      <c r="BE243" s="148">
        <f t="shared" si="64"/>
        <v>0</v>
      </c>
      <c r="BF243" s="148">
        <f t="shared" si="65"/>
        <v>0</v>
      </c>
      <c r="BG243" s="148">
        <f t="shared" si="66"/>
        <v>0</v>
      </c>
      <c r="BH243" s="148">
        <f t="shared" si="67"/>
        <v>0</v>
      </c>
      <c r="BI243" s="148">
        <f t="shared" si="68"/>
        <v>0</v>
      </c>
      <c r="BJ243" s="9" t="s">
        <v>89</v>
      </c>
      <c r="BK243" s="148">
        <f t="shared" si="69"/>
        <v>0</v>
      </c>
      <c r="BL243" s="9" t="s">
        <v>139</v>
      </c>
      <c r="BM243" s="147" t="s">
        <v>783</v>
      </c>
    </row>
    <row r="244" spans="2:65" s="25" customFormat="1" ht="16.5" customHeight="1">
      <c r="B244" s="135"/>
      <c r="C244" s="136" t="s">
        <v>472</v>
      </c>
      <c r="D244" s="136" t="s">
        <v>134</v>
      </c>
      <c r="E244" s="137" t="s">
        <v>784</v>
      </c>
      <c r="F244" s="138" t="s">
        <v>785</v>
      </c>
      <c r="G244" s="139" t="s">
        <v>137</v>
      </c>
      <c r="H244" s="140">
        <v>2</v>
      </c>
      <c r="I244" s="141"/>
      <c r="J244" s="142">
        <f t="shared" si="60"/>
        <v>0</v>
      </c>
      <c r="K244" s="138" t="s">
        <v>8</v>
      </c>
      <c r="L244" s="24"/>
      <c r="M244" s="143" t="s">
        <v>8</v>
      </c>
      <c r="N244" s="144" t="s">
        <v>46</v>
      </c>
      <c r="P244" s="145">
        <f t="shared" si="61"/>
        <v>0</v>
      </c>
      <c r="Q244" s="145">
        <v>0</v>
      </c>
      <c r="R244" s="145">
        <f t="shared" si="62"/>
        <v>0</v>
      </c>
      <c r="S244" s="145">
        <v>0.11039999999999998</v>
      </c>
      <c r="T244" s="146">
        <f t="shared" si="63"/>
        <v>0.22079999999999997</v>
      </c>
      <c r="AR244" s="147" t="s">
        <v>139</v>
      </c>
      <c r="AT244" s="147" t="s">
        <v>134</v>
      </c>
      <c r="AU244" s="147" t="s">
        <v>91</v>
      </c>
      <c r="AY244" s="9" t="s">
        <v>131</v>
      </c>
      <c r="BE244" s="148">
        <f t="shared" si="64"/>
        <v>0</v>
      </c>
      <c r="BF244" s="148">
        <f t="shared" si="65"/>
        <v>0</v>
      </c>
      <c r="BG244" s="148">
        <f t="shared" si="66"/>
        <v>0</v>
      </c>
      <c r="BH244" s="148">
        <f t="shared" si="67"/>
        <v>0</v>
      </c>
      <c r="BI244" s="148">
        <f t="shared" si="68"/>
        <v>0</v>
      </c>
      <c r="BJ244" s="9" t="s">
        <v>89</v>
      </c>
      <c r="BK244" s="148">
        <f t="shared" si="69"/>
        <v>0</v>
      </c>
      <c r="BL244" s="9" t="s">
        <v>139</v>
      </c>
      <c r="BM244" s="147" t="s">
        <v>786</v>
      </c>
    </row>
    <row r="245" spans="2:65" s="25" customFormat="1" ht="16.5" customHeight="1">
      <c r="B245" s="135"/>
      <c r="C245" s="136" t="s">
        <v>476</v>
      </c>
      <c r="D245" s="136" t="s">
        <v>134</v>
      </c>
      <c r="E245" s="137" t="s">
        <v>787</v>
      </c>
      <c r="F245" s="138" t="s">
        <v>788</v>
      </c>
      <c r="G245" s="139" t="s">
        <v>159</v>
      </c>
      <c r="H245" s="140">
        <v>1</v>
      </c>
      <c r="I245" s="141"/>
      <c r="J245" s="142">
        <f t="shared" si="60"/>
        <v>0</v>
      </c>
      <c r="K245" s="138" t="s">
        <v>8</v>
      </c>
      <c r="L245" s="24"/>
      <c r="M245" s="143" t="s">
        <v>8</v>
      </c>
      <c r="N245" s="144" t="s">
        <v>46</v>
      </c>
      <c r="P245" s="145">
        <f t="shared" si="61"/>
        <v>0</v>
      </c>
      <c r="Q245" s="145">
        <v>0</v>
      </c>
      <c r="R245" s="145">
        <f t="shared" si="62"/>
        <v>0</v>
      </c>
      <c r="S245" s="145">
        <v>0.11039999999999998</v>
      </c>
      <c r="T245" s="146">
        <f t="shared" si="63"/>
        <v>0.11039999999999998</v>
      </c>
      <c r="AR245" s="147" t="s">
        <v>139</v>
      </c>
      <c r="AT245" s="147" t="s">
        <v>134</v>
      </c>
      <c r="AU245" s="147" t="s">
        <v>91</v>
      </c>
      <c r="AY245" s="9" t="s">
        <v>131</v>
      </c>
      <c r="BE245" s="148">
        <f t="shared" si="64"/>
        <v>0</v>
      </c>
      <c r="BF245" s="148">
        <f t="shared" si="65"/>
        <v>0</v>
      </c>
      <c r="BG245" s="148">
        <f t="shared" si="66"/>
        <v>0</v>
      </c>
      <c r="BH245" s="148">
        <f t="shared" si="67"/>
        <v>0</v>
      </c>
      <c r="BI245" s="148">
        <f t="shared" si="68"/>
        <v>0</v>
      </c>
      <c r="BJ245" s="9" t="s">
        <v>89</v>
      </c>
      <c r="BK245" s="148">
        <f t="shared" si="69"/>
        <v>0</v>
      </c>
      <c r="BL245" s="9" t="s">
        <v>139</v>
      </c>
      <c r="BM245" s="147" t="s">
        <v>789</v>
      </c>
    </row>
    <row r="246" spans="2:65" s="25" customFormat="1" ht="16.5" customHeight="1">
      <c r="B246" s="135"/>
      <c r="C246" s="136" t="s">
        <v>481</v>
      </c>
      <c r="D246" s="136" t="s">
        <v>134</v>
      </c>
      <c r="E246" s="137" t="s">
        <v>790</v>
      </c>
      <c r="F246" s="138" t="s">
        <v>791</v>
      </c>
      <c r="G246" s="139" t="s">
        <v>137</v>
      </c>
      <c r="H246" s="140">
        <v>4</v>
      </c>
      <c r="I246" s="141"/>
      <c r="J246" s="142">
        <f t="shared" si="60"/>
        <v>0</v>
      </c>
      <c r="K246" s="138" t="s">
        <v>8</v>
      </c>
      <c r="L246" s="24"/>
      <c r="M246" s="143" t="s">
        <v>8</v>
      </c>
      <c r="N246" s="144" t="s">
        <v>46</v>
      </c>
      <c r="P246" s="145">
        <f t="shared" si="61"/>
        <v>0</v>
      </c>
      <c r="Q246" s="145">
        <v>0</v>
      </c>
      <c r="R246" s="145">
        <f t="shared" si="62"/>
        <v>0</v>
      </c>
      <c r="S246" s="145">
        <v>0.11039999999999998</v>
      </c>
      <c r="T246" s="146">
        <f t="shared" si="63"/>
        <v>0.44159999999999994</v>
      </c>
      <c r="AR246" s="147" t="s">
        <v>139</v>
      </c>
      <c r="AT246" s="147" t="s">
        <v>134</v>
      </c>
      <c r="AU246" s="147" t="s">
        <v>91</v>
      </c>
      <c r="AY246" s="9" t="s">
        <v>131</v>
      </c>
      <c r="BE246" s="148">
        <f t="shared" si="64"/>
        <v>0</v>
      </c>
      <c r="BF246" s="148">
        <f t="shared" si="65"/>
        <v>0</v>
      </c>
      <c r="BG246" s="148">
        <f t="shared" si="66"/>
        <v>0</v>
      </c>
      <c r="BH246" s="148">
        <f t="shared" si="67"/>
        <v>0</v>
      </c>
      <c r="BI246" s="148">
        <f t="shared" si="68"/>
        <v>0</v>
      </c>
      <c r="BJ246" s="9" t="s">
        <v>89</v>
      </c>
      <c r="BK246" s="148">
        <f t="shared" si="69"/>
        <v>0</v>
      </c>
      <c r="BL246" s="9" t="s">
        <v>139</v>
      </c>
      <c r="BM246" s="147" t="s">
        <v>792</v>
      </c>
    </row>
    <row r="247" spans="2:65" s="25" customFormat="1" ht="24.2" customHeight="1">
      <c r="B247" s="135"/>
      <c r="C247" s="136" t="s">
        <v>485</v>
      </c>
      <c r="D247" s="136" t="s">
        <v>134</v>
      </c>
      <c r="E247" s="137" t="s">
        <v>793</v>
      </c>
      <c r="F247" s="138" t="s">
        <v>794</v>
      </c>
      <c r="G247" s="139" t="s">
        <v>143</v>
      </c>
      <c r="H247" s="140">
        <v>0.09</v>
      </c>
      <c r="I247" s="141"/>
      <c r="J247" s="142">
        <f t="shared" si="60"/>
        <v>0</v>
      </c>
      <c r="K247" s="138" t="s">
        <v>138</v>
      </c>
      <c r="L247" s="24"/>
      <c r="M247" s="143" t="s">
        <v>8</v>
      </c>
      <c r="N247" s="144" t="s">
        <v>46</v>
      </c>
      <c r="P247" s="145">
        <f t="shared" si="61"/>
        <v>0</v>
      </c>
      <c r="Q247" s="145">
        <v>0</v>
      </c>
      <c r="R247" s="145">
        <f t="shared" si="62"/>
        <v>0</v>
      </c>
      <c r="S247" s="145">
        <v>0</v>
      </c>
      <c r="T247" s="146">
        <f t="shared" si="63"/>
        <v>0</v>
      </c>
      <c r="AR247" s="147" t="s">
        <v>139</v>
      </c>
      <c r="AT247" s="147" t="s">
        <v>134</v>
      </c>
      <c r="AU247" s="147" t="s">
        <v>91</v>
      </c>
      <c r="AY247" s="9" t="s">
        <v>131</v>
      </c>
      <c r="BE247" s="148">
        <f t="shared" si="64"/>
        <v>0</v>
      </c>
      <c r="BF247" s="148">
        <f t="shared" si="65"/>
        <v>0</v>
      </c>
      <c r="BG247" s="148">
        <f t="shared" si="66"/>
        <v>0</v>
      </c>
      <c r="BH247" s="148">
        <f t="shared" si="67"/>
        <v>0</v>
      </c>
      <c r="BI247" s="148">
        <f t="shared" si="68"/>
        <v>0</v>
      </c>
      <c r="BJ247" s="9" t="s">
        <v>89</v>
      </c>
      <c r="BK247" s="148">
        <f t="shared" si="69"/>
        <v>0</v>
      </c>
      <c r="BL247" s="9" t="s">
        <v>139</v>
      </c>
      <c r="BM247" s="147" t="s">
        <v>795</v>
      </c>
    </row>
    <row r="248" spans="2:65" s="123" customFormat="1" ht="22.9" customHeight="1">
      <c r="B248" s="122"/>
      <c r="D248" s="124" t="s">
        <v>80</v>
      </c>
      <c r="E248" s="133" t="s">
        <v>796</v>
      </c>
      <c r="F248" s="133" t="s">
        <v>797</v>
      </c>
      <c r="I248" s="126"/>
      <c r="J248" s="134">
        <f>BK248</f>
        <v>0</v>
      </c>
      <c r="L248" s="122"/>
      <c r="M248" s="128"/>
      <c r="P248" s="129">
        <f>SUM(P249:P251)</f>
        <v>0</v>
      </c>
      <c r="R248" s="129">
        <f>SUM(R249:R251)</f>
        <v>0</v>
      </c>
      <c r="T248" s="130">
        <f>SUM(T249:T251)</f>
        <v>6.4000000000000001E-2</v>
      </c>
      <c r="AR248" s="124" t="s">
        <v>91</v>
      </c>
      <c r="AT248" s="131" t="s">
        <v>80</v>
      </c>
      <c r="AU248" s="131" t="s">
        <v>89</v>
      </c>
      <c r="AY248" s="124" t="s">
        <v>131</v>
      </c>
      <c r="BK248" s="132">
        <f>SUM(BK249:BK251)</f>
        <v>0</v>
      </c>
    </row>
    <row r="249" spans="2:65" s="25" customFormat="1" ht="16.5" customHeight="1">
      <c r="B249" s="135"/>
      <c r="C249" s="136" t="s">
        <v>491</v>
      </c>
      <c r="D249" s="136" t="s">
        <v>134</v>
      </c>
      <c r="E249" s="137" t="s">
        <v>798</v>
      </c>
      <c r="F249" s="138" t="s">
        <v>799</v>
      </c>
      <c r="G249" s="139" t="s">
        <v>449</v>
      </c>
      <c r="H249" s="140">
        <v>16</v>
      </c>
      <c r="I249" s="141"/>
      <c r="J249" s="142">
        <f>ROUND(I249*H249,2)</f>
        <v>0</v>
      </c>
      <c r="K249" s="138" t="s">
        <v>138</v>
      </c>
      <c r="L249" s="24"/>
      <c r="M249" s="143" t="s">
        <v>8</v>
      </c>
      <c r="N249" s="144" t="s">
        <v>46</v>
      </c>
      <c r="P249" s="145">
        <f>O249*H249</f>
        <v>0</v>
      </c>
      <c r="Q249" s="145">
        <v>0</v>
      </c>
      <c r="R249" s="145">
        <f>Q249*H249</f>
        <v>0</v>
      </c>
      <c r="S249" s="145">
        <v>4.0000000000000001E-3</v>
      </c>
      <c r="T249" s="146">
        <f>S249*H249</f>
        <v>6.4000000000000001E-2</v>
      </c>
      <c r="AR249" s="147" t="s">
        <v>139</v>
      </c>
      <c r="AT249" s="147" t="s">
        <v>134</v>
      </c>
      <c r="AU249" s="147" t="s">
        <v>91</v>
      </c>
      <c r="AY249" s="9" t="s">
        <v>131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9" t="s">
        <v>89</v>
      </c>
      <c r="BK249" s="148">
        <f>ROUND(I249*H249,2)</f>
        <v>0</v>
      </c>
      <c r="BL249" s="9" t="s">
        <v>139</v>
      </c>
      <c r="BM249" s="147" t="s">
        <v>800</v>
      </c>
    </row>
    <row r="250" spans="2:65" s="150" customFormat="1">
      <c r="B250" s="149"/>
      <c r="D250" s="151" t="s">
        <v>151</v>
      </c>
      <c r="E250" s="152" t="s">
        <v>8</v>
      </c>
      <c r="F250" s="153" t="s">
        <v>725</v>
      </c>
      <c r="H250" s="154">
        <v>16</v>
      </c>
      <c r="I250" s="155"/>
      <c r="L250" s="149"/>
      <c r="M250" s="156"/>
      <c r="T250" s="157"/>
      <c r="AT250" s="152" t="s">
        <v>151</v>
      </c>
      <c r="AU250" s="152" t="s">
        <v>91</v>
      </c>
      <c r="AV250" s="150" t="s">
        <v>91</v>
      </c>
      <c r="AW250" s="150" t="s">
        <v>39</v>
      </c>
      <c r="AX250" s="150" t="s">
        <v>81</v>
      </c>
      <c r="AY250" s="152" t="s">
        <v>131</v>
      </c>
    </row>
    <row r="251" spans="2:65" s="159" customFormat="1">
      <c r="B251" s="158"/>
      <c r="D251" s="151" t="s">
        <v>151</v>
      </c>
      <c r="E251" s="160" t="s">
        <v>8</v>
      </c>
      <c r="F251" s="161" t="s">
        <v>153</v>
      </c>
      <c r="H251" s="162">
        <v>16</v>
      </c>
      <c r="I251" s="163"/>
      <c r="L251" s="158"/>
      <c r="M251" s="164"/>
      <c r="T251" s="165"/>
      <c r="AT251" s="160" t="s">
        <v>151</v>
      </c>
      <c r="AU251" s="160" t="s">
        <v>91</v>
      </c>
      <c r="AV251" s="159" t="s">
        <v>154</v>
      </c>
      <c r="AW251" s="159" t="s">
        <v>39</v>
      </c>
      <c r="AX251" s="159" t="s">
        <v>89</v>
      </c>
      <c r="AY251" s="160" t="s">
        <v>131</v>
      </c>
    </row>
    <row r="252" spans="2:65" s="123" customFormat="1" ht="22.9" customHeight="1">
      <c r="B252" s="122"/>
      <c r="D252" s="124" t="s">
        <v>80</v>
      </c>
      <c r="E252" s="133" t="s">
        <v>801</v>
      </c>
      <c r="F252" s="133" t="s">
        <v>802</v>
      </c>
      <c r="I252" s="126"/>
      <c r="J252" s="134">
        <f>BK252</f>
        <v>0</v>
      </c>
      <c r="L252" s="122"/>
      <c r="M252" s="128"/>
      <c r="P252" s="129">
        <f>SUM(P253:P263)</f>
        <v>0</v>
      </c>
      <c r="R252" s="129">
        <f>SUM(R253:R263)</f>
        <v>0.155276</v>
      </c>
      <c r="T252" s="130">
        <f>SUM(T253:T263)</f>
        <v>0</v>
      </c>
      <c r="AR252" s="124" t="s">
        <v>91</v>
      </c>
      <c r="AT252" s="131" t="s">
        <v>80</v>
      </c>
      <c r="AU252" s="131" t="s">
        <v>89</v>
      </c>
      <c r="AY252" s="124" t="s">
        <v>131</v>
      </c>
      <c r="BK252" s="132">
        <f>SUM(BK253:BK263)</f>
        <v>0</v>
      </c>
    </row>
    <row r="253" spans="2:65" s="25" customFormat="1" ht="16.5" customHeight="1">
      <c r="B253" s="135"/>
      <c r="C253" s="136" t="s">
        <v>502</v>
      </c>
      <c r="D253" s="136" t="s">
        <v>134</v>
      </c>
      <c r="E253" s="137" t="s">
        <v>803</v>
      </c>
      <c r="F253" s="138" t="s">
        <v>804</v>
      </c>
      <c r="G253" s="139" t="s">
        <v>449</v>
      </c>
      <c r="H253" s="140">
        <v>7.2</v>
      </c>
      <c r="I253" s="141"/>
      <c r="J253" s="142">
        <f>ROUND(I253*H253,2)</f>
        <v>0</v>
      </c>
      <c r="K253" s="138" t="s">
        <v>138</v>
      </c>
      <c r="L253" s="24"/>
      <c r="M253" s="143" t="s">
        <v>8</v>
      </c>
      <c r="N253" s="144" t="s">
        <v>46</v>
      </c>
      <c r="P253" s="145">
        <f>O253*H253</f>
        <v>0</v>
      </c>
      <c r="Q253" s="145">
        <v>0</v>
      </c>
      <c r="R253" s="145">
        <f>Q253*H253</f>
        <v>0</v>
      </c>
      <c r="S253" s="145">
        <v>0</v>
      </c>
      <c r="T253" s="146">
        <f>S253*H253</f>
        <v>0</v>
      </c>
      <c r="AR253" s="147" t="s">
        <v>139</v>
      </c>
      <c r="AT253" s="147" t="s">
        <v>134</v>
      </c>
      <c r="AU253" s="147" t="s">
        <v>91</v>
      </c>
      <c r="AY253" s="9" t="s">
        <v>131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9" t="s">
        <v>89</v>
      </c>
      <c r="BK253" s="148">
        <f>ROUND(I253*H253,2)</f>
        <v>0</v>
      </c>
      <c r="BL253" s="9" t="s">
        <v>139</v>
      </c>
      <c r="BM253" s="147" t="s">
        <v>805</v>
      </c>
    </row>
    <row r="254" spans="2:65" s="25" customFormat="1" ht="16.5" customHeight="1">
      <c r="B254" s="135"/>
      <c r="C254" s="136" t="s">
        <v>509</v>
      </c>
      <c r="D254" s="136" t="s">
        <v>134</v>
      </c>
      <c r="E254" s="137" t="s">
        <v>806</v>
      </c>
      <c r="F254" s="138" t="s">
        <v>807</v>
      </c>
      <c r="G254" s="139" t="s">
        <v>449</v>
      </c>
      <c r="H254" s="140">
        <v>7.2</v>
      </c>
      <c r="I254" s="141"/>
      <c r="J254" s="142">
        <f>ROUND(I254*H254,2)</f>
        <v>0</v>
      </c>
      <c r="K254" s="138" t="s">
        <v>138</v>
      </c>
      <c r="L254" s="24"/>
      <c r="M254" s="143" t="s">
        <v>8</v>
      </c>
      <c r="N254" s="144" t="s">
        <v>46</v>
      </c>
      <c r="P254" s="145">
        <f>O254*H254</f>
        <v>0</v>
      </c>
      <c r="Q254" s="145">
        <v>2.9999999999999997E-4</v>
      </c>
      <c r="R254" s="145">
        <f>Q254*H254</f>
        <v>2.16E-3</v>
      </c>
      <c r="S254" s="145">
        <v>0</v>
      </c>
      <c r="T254" s="146">
        <f>S254*H254</f>
        <v>0</v>
      </c>
      <c r="AR254" s="147" t="s">
        <v>139</v>
      </c>
      <c r="AT254" s="147" t="s">
        <v>134</v>
      </c>
      <c r="AU254" s="147" t="s">
        <v>91</v>
      </c>
      <c r="AY254" s="9" t="s">
        <v>131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9" t="s">
        <v>89</v>
      </c>
      <c r="BK254" s="148">
        <f>ROUND(I254*H254,2)</f>
        <v>0</v>
      </c>
      <c r="BL254" s="9" t="s">
        <v>139</v>
      </c>
      <c r="BM254" s="147" t="s">
        <v>808</v>
      </c>
    </row>
    <row r="255" spans="2:65" s="25" customFormat="1" ht="24.2" customHeight="1">
      <c r="B255" s="135"/>
      <c r="C255" s="136" t="s">
        <v>514</v>
      </c>
      <c r="D255" s="136" t="s">
        <v>134</v>
      </c>
      <c r="E255" s="137" t="s">
        <v>809</v>
      </c>
      <c r="F255" s="138" t="s">
        <v>810</v>
      </c>
      <c r="G255" s="139" t="s">
        <v>449</v>
      </c>
      <c r="H255" s="140">
        <v>15</v>
      </c>
      <c r="I255" s="141"/>
      <c r="J255" s="142">
        <f>ROUND(I255*H255,2)</f>
        <v>0</v>
      </c>
      <c r="K255" s="138" t="s">
        <v>138</v>
      </c>
      <c r="L255" s="24"/>
      <c r="M255" s="143" t="s">
        <v>8</v>
      </c>
      <c r="N255" s="144" t="s">
        <v>46</v>
      </c>
      <c r="P255" s="145">
        <f>O255*H255</f>
        <v>0</v>
      </c>
      <c r="Q255" s="145">
        <v>7.4999999999999997E-3</v>
      </c>
      <c r="R255" s="145">
        <f>Q255*H255</f>
        <v>0.11249999999999999</v>
      </c>
      <c r="S255" s="145">
        <v>0</v>
      </c>
      <c r="T255" s="146">
        <f>S255*H255</f>
        <v>0</v>
      </c>
      <c r="AR255" s="147" t="s">
        <v>139</v>
      </c>
      <c r="AT255" s="147" t="s">
        <v>134</v>
      </c>
      <c r="AU255" s="147" t="s">
        <v>91</v>
      </c>
      <c r="AY255" s="9" t="s">
        <v>131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9" t="s">
        <v>89</v>
      </c>
      <c r="BK255" s="148">
        <f>ROUND(I255*H255,2)</f>
        <v>0</v>
      </c>
      <c r="BL255" s="9" t="s">
        <v>139</v>
      </c>
      <c r="BM255" s="147" t="s">
        <v>811</v>
      </c>
    </row>
    <row r="256" spans="2:65" s="25" customFormat="1" ht="37.9" customHeight="1">
      <c r="B256" s="135"/>
      <c r="C256" s="136" t="s">
        <v>812</v>
      </c>
      <c r="D256" s="136" t="s">
        <v>134</v>
      </c>
      <c r="E256" s="137" t="s">
        <v>813</v>
      </c>
      <c r="F256" s="138" t="s">
        <v>814</v>
      </c>
      <c r="G256" s="139" t="s">
        <v>449</v>
      </c>
      <c r="H256" s="140">
        <v>5.2</v>
      </c>
      <c r="I256" s="141"/>
      <c r="J256" s="142">
        <f>ROUND(I256*H256,2)</f>
        <v>0</v>
      </c>
      <c r="K256" s="138" t="s">
        <v>138</v>
      </c>
      <c r="L256" s="24"/>
      <c r="M256" s="143" t="s">
        <v>8</v>
      </c>
      <c r="N256" s="144" t="s">
        <v>46</v>
      </c>
      <c r="P256" s="145">
        <f>O256*H256</f>
        <v>0</v>
      </c>
      <c r="Q256" s="145">
        <v>5.5300000000000002E-3</v>
      </c>
      <c r="R256" s="145">
        <f>Q256*H256</f>
        <v>2.8756E-2</v>
      </c>
      <c r="S256" s="145">
        <v>0</v>
      </c>
      <c r="T256" s="146">
        <f>S256*H256</f>
        <v>0</v>
      </c>
      <c r="AR256" s="147" t="s">
        <v>139</v>
      </c>
      <c r="AT256" s="147" t="s">
        <v>134</v>
      </c>
      <c r="AU256" s="147" t="s">
        <v>91</v>
      </c>
      <c r="AY256" s="9" t="s">
        <v>131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9" t="s">
        <v>89</v>
      </c>
      <c r="BK256" s="148">
        <f>ROUND(I256*H256,2)</f>
        <v>0</v>
      </c>
      <c r="BL256" s="9" t="s">
        <v>139</v>
      </c>
      <c r="BM256" s="147" t="s">
        <v>815</v>
      </c>
    </row>
    <row r="257" spans="2:65" s="25" customFormat="1" ht="16.5" customHeight="1">
      <c r="B257" s="135"/>
      <c r="C257" s="166" t="s">
        <v>816</v>
      </c>
      <c r="D257" s="166" t="s">
        <v>240</v>
      </c>
      <c r="E257" s="167" t="s">
        <v>817</v>
      </c>
      <c r="F257" s="168" t="s">
        <v>818</v>
      </c>
      <c r="G257" s="169" t="s">
        <v>449</v>
      </c>
      <c r="H257" s="170">
        <v>5.72</v>
      </c>
      <c r="I257" s="171"/>
      <c r="J257" s="172">
        <f>ROUND(I257*H257,2)</f>
        <v>0</v>
      </c>
      <c r="K257" s="168" t="s">
        <v>8</v>
      </c>
      <c r="L257" s="173"/>
      <c r="M257" s="174" t="s">
        <v>8</v>
      </c>
      <c r="N257" s="175" t="s">
        <v>46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243</v>
      </c>
      <c r="AT257" s="147" t="s">
        <v>240</v>
      </c>
      <c r="AU257" s="147" t="s">
        <v>91</v>
      </c>
      <c r="AY257" s="9" t="s">
        <v>131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9" t="s">
        <v>89</v>
      </c>
      <c r="BK257" s="148">
        <f>ROUND(I257*H257,2)</f>
        <v>0</v>
      </c>
      <c r="BL257" s="9" t="s">
        <v>139</v>
      </c>
      <c r="BM257" s="147" t="s">
        <v>819</v>
      </c>
    </row>
    <row r="258" spans="2:65" s="150" customFormat="1">
      <c r="B258" s="149"/>
      <c r="D258" s="151" t="s">
        <v>151</v>
      </c>
      <c r="F258" s="153" t="s">
        <v>820</v>
      </c>
      <c r="H258" s="154">
        <v>5.72</v>
      </c>
      <c r="I258" s="155"/>
      <c r="L258" s="149"/>
      <c r="M258" s="156"/>
      <c r="T258" s="157"/>
      <c r="AT258" s="152" t="s">
        <v>151</v>
      </c>
      <c r="AU258" s="152" t="s">
        <v>91</v>
      </c>
      <c r="AV258" s="150" t="s">
        <v>91</v>
      </c>
      <c r="AW258" s="150" t="s">
        <v>10</v>
      </c>
      <c r="AX258" s="150" t="s">
        <v>89</v>
      </c>
      <c r="AY258" s="152" t="s">
        <v>131</v>
      </c>
    </row>
    <row r="259" spans="2:65" s="25" customFormat="1" ht="37.9" customHeight="1">
      <c r="B259" s="135"/>
      <c r="C259" s="136" t="s">
        <v>821</v>
      </c>
      <c r="D259" s="136" t="s">
        <v>134</v>
      </c>
      <c r="E259" s="137" t="s">
        <v>822</v>
      </c>
      <c r="F259" s="138" t="s">
        <v>823</v>
      </c>
      <c r="G259" s="139" t="s">
        <v>449</v>
      </c>
      <c r="H259" s="140">
        <v>2</v>
      </c>
      <c r="I259" s="141"/>
      <c r="J259" s="142">
        <f>ROUND(I259*H259,2)</f>
        <v>0</v>
      </c>
      <c r="K259" s="138" t="s">
        <v>138</v>
      </c>
      <c r="L259" s="24"/>
      <c r="M259" s="143" t="s">
        <v>8</v>
      </c>
      <c r="N259" s="144" t="s">
        <v>46</v>
      </c>
      <c r="P259" s="145">
        <f>O259*H259</f>
        <v>0</v>
      </c>
      <c r="Q259" s="145">
        <v>5.9300000000000004E-3</v>
      </c>
      <c r="R259" s="145">
        <f>Q259*H259</f>
        <v>1.1860000000000001E-2</v>
      </c>
      <c r="S259" s="145">
        <v>0</v>
      </c>
      <c r="T259" s="146">
        <f>S259*H259</f>
        <v>0</v>
      </c>
      <c r="AR259" s="147" t="s">
        <v>139</v>
      </c>
      <c r="AT259" s="147" t="s">
        <v>134</v>
      </c>
      <c r="AU259" s="147" t="s">
        <v>91</v>
      </c>
      <c r="AY259" s="9" t="s">
        <v>131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9" t="s">
        <v>89</v>
      </c>
      <c r="BK259" s="148">
        <f>ROUND(I259*H259,2)</f>
        <v>0</v>
      </c>
      <c r="BL259" s="9" t="s">
        <v>139</v>
      </c>
      <c r="BM259" s="147" t="s">
        <v>824</v>
      </c>
    </row>
    <row r="260" spans="2:65" s="25" customFormat="1" ht="16.5" customHeight="1">
      <c r="B260" s="135"/>
      <c r="C260" s="166" t="s">
        <v>825</v>
      </c>
      <c r="D260" s="166" t="s">
        <v>240</v>
      </c>
      <c r="E260" s="167" t="s">
        <v>826</v>
      </c>
      <c r="F260" s="168" t="s">
        <v>827</v>
      </c>
      <c r="G260" s="169" t="s">
        <v>449</v>
      </c>
      <c r="H260" s="170">
        <v>2.4</v>
      </c>
      <c r="I260" s="171"/>
      <c r="J260" s="172">
        <f>ROUND(I260*H260,2)</f>
        <v>0</v>
      </c>
      <c r="K260" s="168" t="s">
        <v>8</v>
      </c>
      <c r="L260" s="173"/>
      <c r="M260" s="174" t="s">
        <v>8</v>
      </c>
      <c r="N260" s="175" t="s">
        <v>46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243</v>
      </c>
      <c r="AT260" s="147" t="s">
        <v>240</v>
      </c>
      <c r="AU260" s="147" t="s">
        <v>91</v>
      </c>
      <c r="AY260" s="9" t="s">
        <v>131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9" t="s">
        <v>89</v>
      </c>
      <c r="BK260" s="148">
        <f>ROUND(I260*H260,2)</f>
        <v>0</v>
      </c>
      <c r="BL260" s="9" t="s">
        <v>139</v>
      </c>
      <c r="BM260" s="147" t="s">
        <v>828</v>
      </c>
    </row>
    <row r="261" spans="2:65" s="150" customFormat="1">
      <c r="B261" s="149"/>
      <c r="D261" s="151" t="s">
        <v>151</v>
      </c>
      <c r="F261" s="153" t="s">
        <v>829</v>
      </c>
      <c r="H261" s="154">
        <v>2.4</v>
      </c>
      <c r="I261" s="155"/>
      <c r="L261" s="149"/>
      <c r="M261" s="156"/>
      <c r="T261" s="157"/>
      <c r="AT261" s="152" t="s">
        <v>151</v>
      </c>
      <c r="AU261" s="152" t="s">
        <v>91</v>
      </c>
      <c r="AV261" s="150" t="s">
        <v>91</v>
      </c>
      <c r="AW261" s="150" t="s">
        <v>10</v>
      </c>
      <c r="AX261" s="150" t="s">
        <v>89</v>
      </c>
      <c r="AY261" s="152" t="s">
        <v>131</v>
      </c>
    </row>
    <row r="262" spans="2:65" s="25" customFormat="1" ht="33" customHeight="1">
      <c r="B262" s="135"/>
      <c r="C262" s="136" t="s">
        <v>830</v>
      </c>
      <c r="D262" s="136" t="s">
        <v>134</v>
      </c>
      <c r="E262" s="137" t="s">
        <v>831</v>
      </c>
      <c r="F262" s="138" t="s">
        <v>832</v>
      </c>
      <c r="G262" s="139" t="s">
        <v>449</v>
      </c>
      <c r="H262" s="140">
        <v>7.2</v>
      </c>
      <c r="I262" s="141"/>
      <c r="J262" s="142">
        <f>ROUND(I262*H262,2)</f>
        <v>0</v>
      </c>
      <c r="K262" s="138" t="s">
        <v>138</v>
      </c>
      <c r="L262" s="24"/>
      <c r="M262" s="143" t="s">
        <v>8</v>
      </c>
      <c r="N262" s="144" t="s">
        <v>46</v>
      </c>
      <c r="P262" s="145">
        <f>O262*H262</f>
        <v>0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139</v>
      </c>
      <c r="AT262" s="147" t="s">
        <v>134</v>
      </c>
      <c r="AU262" s="147" t="s">
        <v>91</v>
      </c>
      <c r="AY262" s="9" t="s">
        <v>131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9" t="s">
        <v>89</v>
      </c>
      <c r="BK262" s="148">
        <f>ROUND(I262*H262,2)</f>
        <v>0</v>
      </c>
      <c r="BL262" s="9" t="s">
        <v>139</v>
      </c>
      <c r="BM262" s="147" t="s">
        <v>833</v>
      </c>
    </row>
    <row r="263" spans="2:65" s="25" customFormat="1" ht="24.2" customHeight="1">
      <c r="B263" s="135"/>
      <c r="C263" s="136" t="s">
        <v>834</v>
      </c>
      <c r="D263" s="136" t="s">
        <v>134</v>
      </c>
      <c r="E263" s="137" t="s">
        <v>835</v>
      </c>
      <c r="F263" s="138" t="s">
        <v>836</v>
      </c>
      <c r="G263" s="139" t="s">
        <v>143</v>
      </c>
      <c r="H263" s="140">
        <v>0.155</v>
      </c>
      <c r="I263" s="141"/>
      <c r="J263" s="142">
        <f>ROUND(I263*H263,2)</f>
        <v>0</v>
      </c>
      <c r="K263" s="138" t="s">
        <v>138</v>
      </c>
      <c r="L263" s="24"/>
      <c r="M263" s="143" t="s">
        <v>8</v>
      </c>
      <c r="N263" s="144" t="s">
        <v>46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139</v>
      </c>
      <c r="AT263" s="147" t="s">
        <v>134</v>
      </c>
      <c r="AU263" s="147" t="s">
        <v>91</v>
      </c>
      <c r="AY263" s="9" t="s">
        <v>131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9" t="s">
        <v>89</v>
      </c>
      <c r="BK263" s="148">
        <f>ROUND(I263*H263,2)</f>
        <v>0</v>
      </c>
      <c r="BL263" s="9" t="s">
        <v>139</v>
      </c>
      <c r="BM263" s="147" t="s">
        <v>837</v>
      </c>
    </row>
    <row r="264" spans="2:65" s="123" customFormat="1" ht="22.9" customHeight="1">
      <c r="B264" s="122"/>
      <c r="D264" s="124" t="s">
        <v>80</v>
      </c>
      <c r="E264" s="133" t="s">
        <v>444</v>
      </c>
      <c r="F264" s="133" t="s">
        <v>445</v>
      </c>
      <c r="I264" s="126"/>
      <c r="J264" s="134">
        <f>BK264</f>
        <v>0</v>
      </c>
      <c r="L264" s="122"/>
      <c r="M264" s="128"/>
      <c r="P264" s="129">
        <f>SUM(P265:P271)</f>
        <v>0</v>
      </c>
      <c r="R264" s="129">
        <f>SUM(R265:R271)</f>
        <v>2.4480000000000001E-3</v>
      </c>
      <c r="T264" s="130">
        <f>SUM(T265:T271)</f>
        <v>0.13350000000000001</v>
      </c>
      <c r="AR264" s="124" t="s">
        <v>91</v>
      </c>
      <c r="AT264" s="131" t="s">
        <v>80</v>
      </c>
      <c r="AU264" s="131" t="s">
        <v>89</v>
      </c>
      <c r="AY264" s="124" t="s">
        <v>131</v>
      </c>
      <c r="BK264" s="132">
        <f>SUM(BK265:BK271)</f>
        <v>0</v>
      </c>
    </row>
    <row r="265" spans="2:65" s="25" customFormat="1" ht="24.2" customHeight="1">
      <c r="B265" s="135"/>
      <c r="C265" s="136" t="s">
        <v>838</v>
      </c>
      <c r="D265" s="136" t="s">
        <v>134</v>
      </c>
      <c r="E265" s="137" t="s">
        <v>839</v>
      </c>
      <c r="F265" s="138" t="s">
        <v>840</v>
      </c>
      <c r="G265" s="139" t="s">
        <v>449</v>
      </c>
      <c r="H265" s="140">
        <v>40</v>
      </c>
      <c r="I265" s="141"/>
      <c r="J265" s="142">
        <f>ROUND(I265*H265,2)</f>
        <v>0</v>
      </c>
      <c r="K265" s="138" t="s">
        <v>138</v>
      </c>
      <c r="L265" s="24"/>
      <c r="M265" s="143" t="s">
        <v>8</v>
      </c>
      <c r="N265" s="144" t="s">
        <v>46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139</v>
      </c>
      <c r="AT265" s="147" t="s">
        <v>134</v>
      </c>
      <c r="AU265" s="147" t="s">
        <v>91</v>
      </c>
      <c r="AY265" s="9" t="s">
        <v>131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9" t="s">
        <v>89</v>
      </c>
      <c r="BK265" s="148">
        <f>ROUND(I265*H265,2)</f>
        <v>0</v>
      </c>
      <c r="BL265" s="9" t="s">
        <v>139</v>
      </c>
      <c r="BM265" s="147" t="s">
        <v>841</v>
      </c>
    </row>
    <row r="266" spans="2:65" s="25" customFormat="1" ht="24.2" customHeight="1">
      <c r="B266" s="135"/>
      <c r="C266" s="136" t="s">
        <v>842</v>
      </c>
      <c r="D266" s="136" t="s">
        <v>134</v>
      </c>
      <c r="E266" s="137" t="s">
        <v>843</v>
      </c>
      <c r="F266" s="138" t="s">
        <v>844</v>
      </c>
      <c r="G266" s="139" t="s">
        <v>449</v>
      </c>
      <c r="H266" s="140">
        <v>40</v>
      </c>
      <c r="I266" s="141"/>
      <c r="J266" s="142">
        <f>ROUND(I266*H266,2)</f>
        <v>0</v>
      </c>
      <c r="K266" s="138" t="s">
        <v>138</v>
      </c>
      <c r="L266" s="24"/>
      <c r="M266" s="143" t="s">
        <v>8</v>
      </c>
      <c r="N266" s="144" t="s">
        <v>46</v>
      </c>
      <c r="P266" s="145">
        <f>O266*H266</f>
        <v>0</v>
      </c>
      <c r="Q266" s="145">
        <v>0</v>
      </c>
      <c r="R266" s="145">
        <f>Q266*H266</f>
        <v>0</v>
      </c>
      <c r="S266" s="145">
        <v>3.0000000000000001E-3</v>
      </c>
      <c r="T266" s="146">
        <f>S266*H266</f>
        <v>0.12</v>
      </c>
      <c r="AR266" s="147" t="s">
        <v>139</v>
      </c>
      <c r="AT266" s="147" t="s">
        <v>134</v>
      </c>
      <c r="AU266" s="147" t="s">
        <v>91</v>
      </c>
      <c r="AY266" s="9" t="s">
        <v>131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9" t="s">
        <v>89</v>
      </c>
      <c r="BK266" s="148">
        <f>ROUND(I266*H266,2)</f>
        <v>0</v>
      </c>
      <c r="BL266" s="9" t="s">
        <v>139</v>
      </c>
      <c r="BM266" s="147" t="s">
        <v>845</v>
      </c>
    </row>
    <row r="267" spans="2:65" s="25" customFormat="1" ht="21.75" customHeight="1">
      <c r="B267" s="135"/>
      <c r="C267" s="136" t="s">
        <v>846</v>
      </c>
      <c r="D267" s="136" t="s">
        <v>134</v>
      </c>
      <c r="E267" s="137" t="s">
        <v>847</v>
      </c>
      <c r="F267" s="138" t="s">
        <v>848</v>
      </c>
      <c r="G267" s="139" t="s">
        <v>237</v>
      </c>
      <c r="H267" s="140">
        <v>45</v>
      </c>
      <c r="I267" s="141"/>
      <c r="J267" s="142">
        <f>ROUND(I267*H267,2)</f>
        <v>0</v>
      </c>
      <c r="K267" s="138" t="s">
        <v>138</v>
      </c>
      <c r="L267" s="24"/>
      <c r="M267" s="143" t="s">
        <v>8</v>
      </c>
      <c r="N267" s="144" t="s">
        <v>46</v>
      </c>
      <c r="P267" s="145">
        <f>O267*H267</f>
        <v>0</v>
      </c>
      <c r="Q267" s="145">
        <v>0</v>
      </c>
      <c r="R267" s="145">
        <f>Q267*H267</f>
        <v>0</v>
      </c>
      <c r="S267" s="145">
        <v>2.9999999999999997E-4</v>
      </c>
      <c r="T267" s="146">
        <f>S267*H267</f>
        <v>1.3499999999999998E-2</v>
      </c>
      <c r="AR267" s="147" t="s">
        <v>139</v>
      </c>
      <c r="AT267" s="147" t="s">
        <v>134</v>
      </c>
      <c r="AU267" s="147" t="s">
        <v>91</v>
      </c>
      <c r="AY267" s="9" t="s">
        <v>131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9" t="s">
        <v>89</v>
      </c>
      <c r="BK267" s="148">
        <f>ROUND(I267*H267,2)</f>
        <v>0</v>
      </c>
      <c r="BL267" s="9" t="s">
        <v>139</v>
      </c>
      <c r="BM267" s="147" t="s">
        <v>849</v>
      </c>
    </row>
    <row r="268" spans="2:65" s="25" customFormat="1" ht="16.5" customHeight="1">
      <c r="B268" s="135"/>
      <c r="C268" s="136" t="s">
        <v>850</v>
      </c>
      <c r="D268" s="136" t="s">
        <v>134</v>
      </c>
      <c r="E268" s="137" t="s">
        <v>851</v>
      </c>
      <c r="F268" s="138" t="s">
        <v>852</v>
      </c>
      <c r="G268" s="139" t="s">
        <v>237</v>
      </c>
      <c r="H268" s="140">
        <v>6</v>
      </c>
      <c r="I268" s="141"/>
      <c r="J268" s="142">
        <f>ROUND(I268*H268,2)</f>
        <v>0</v>
      </c>
      <c r="K268" s="138" t="s">
        <v>138</v>
      </c>
      <c r="L268" s="24"/>
      <c r="M268" s="143" t="s">
        <v>8</v>
      </c>
      <c r="N268" s="144" t="s">
        <v>46</v>
      </c>
      <c r="P268" s="145">
        <f>O268*H268</f>
        <v>0</v>
      </c>
      <c r="Q268" s="145">
        <v>0</v>
      </c>
      <c r="R268" s="145">
        <f>Q268*H268</f>
        <v>0</v>
      </c>
      <c r="S268" s="145">
        <v>0</v>
      </c>
      <c r="T268" s="146">
        <f>S268*H268</f>
        <v>0</v>
      </c>
      <c r="AR268" s="147" t="s">
        <v>139</v>
      </c>
      <c r="AT268" s="147" t="s">
        <v>134</v>
      </c>
      <c r="AU268" s="147" t="s">
        <v>91</v>
      </c>
      <c r="AY268" s="9" t="s">
        <v>131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9" t="s">
        <v>89</v>
      </c>
      <c r="BK268" s="148">
        <f>ROUND(I268*H268,2)</f>
        <v>0</v>
      </c>
      <c r="BL268" s="9" t="s">
        <v>139</v>
      </c>
      <c r="BM268" s="147" t="s">
        <v>853</v>
      </c>
    </row>
    <row r="269" spans="2:65" s="25" customFormat="1" ht="16.5" customHeight="1">
      <c r="B269" s="135"/>
      <c r="C269" s="166" t="s">
        <v>854</v>
      </c>
      <c r="D269" s="166" t="s">
        <v>240</v>
      </c>
      <c r="E269" s="167" t="s">
        <v>855</v>
      </c>
      <c r="F269" s="168" t="s">
        <v>856</v>
      </c>
      <c r="G269" s="169" t="s">
        <v>237</v>
      </c>
      <c r="H269" s="170">
        <v>6.12</v>
      </c>
      <c r="I269" s="171"/>
      <c r="J269" s="172">
        <f>ROUND(I269*H269,2)</f>
        <v>0</v>
      </c>
      <c r="K269" s="168" t="s">
        <v>138</v>
      </c>
      <c r="L269" s="173"/>
      <c r="M269" s="174" t="s">
        <v>8</v>
      </c>
      <c r="N269" s="175" t="s">
        <v>46</v>
      </c>
      <c r="P269" s="145">
        <f>O269*H269</f>
        <v>0</v>
      </c>
      <c r="Q269" s="145">
        <v>4.0000000000000002E-4</v>
      </c>
      <c r="R269" s="145">
        <f>Q269*H269</f>
        <v>2.4480000000000001E-3</v>
      </c>
      <c r="S269" s="145">
        <v>0</v>
      </c>
      <c r="T269" s="146">
        <f>S269*H269</f>
        <v>0</v>
      </c>
      <c r="AR269" s="147" t="s">
        <v>243</v>
      </c>
      <c r="AT269" s="147" t="s">
        <v>240</v>
      </c>
      <c r="AU269" s="147" t="s">
        <v>91</v>
      </c>
      <c r="AY269" s="9" t="s">
        <v>131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9" t="s">
        <v>89</v>
      </c>
      <c r="BK269" s="148">
        <f>ROUND(I269*H269,2)</f>
        <v>0</v>
      </c>
      <c r="BL269" s="9" t="s">
        <v>139</v>
      </c>
      <c r="BM269" s="147" t="s">
        <v>857</v>
      </c>
    </row>
    <row r="270" spans="2:65" s="150" customFormat="1">
      <c r="B270" s="149"/>
      <c r="D270" s="151" t="s">
        <v>151</v>
      </c>
      <c r="F270" s="153" t="s">
        <v>858</v>
      </c>
      <c r="H270" s="154">
        <v>6.12</v>
      </c>
      <c r="I270" s="155"/>
      <c r="L270" s="149"/>
      <c r="M270" s="156"/>
      <c r="T270" s="157"/>
      <c r="AT270" s="152" t="s">
        <v>151</v>
      </c>
      <c r="AU270" s="152" t="s">
        <v>91</v>
      </c>
      <c r="AV270" s="150" t="s">
        <v>91</v>
      </c>
      <c r="AW270" s="150" t="s">
        <v>10</v>
      </c>
      <c r="AX270" s="150" t="s">
        <v>89</v>
      </c>
      <c r="AY270" s="152" t="s">
        <v>131</v>
      </c>
    </row>
    <row r="271" spans="2:65" s="25" customFormat="1" ht="24.2" customHeight="1">
      <c r="B271" s="135"/>
      <c r="C271" s="136" t="s">
        <v>859</v>
      </c>
      <c r="D271" s="136" t="s">
        <v>134</v>
      </c>
      <c r="E271" s="137" t="s">
        <v>860</v>
      </c>
      <c r="F271" s="138" t="s">
        <v>861</v>
      </c>
      <c r="G271" s="139" t="s">
        <v>143</v>
      </c>
      <c r="H271" s="140">
        <v>2E-3</v>
      </c>
      <c r="I271" s="141"/>
      <c r="J271" s="142">
        <f>ROUND(I271*H271,2)</f>
        <v>0</v>
      </c>
      <c r="K271" s="138" t="s">
        <v>138</v>
      </c>
      <c r="L271" s="24"/>
      <c r="M271" s="143" t="s">
        <v>8</v>
      </c>
      <c r="N271" s="144" t="s">
        <v>46</v>
      </c>
      <c r="P271" s="145">
        <f>O271*H271</f>
        <v>0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139</v>
      </c>
      <c r="AT271" s="147" t="s">
        <v>134</v>
      </c>
      <c r="AU271" s="147" t="s">
        <v>91</v>
      </c>
      <c r="AY271" s="9" t="s">
        <v>131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9" t="s">
        <v>89</v>
      </c>
      <c r="BK271" s="148">
        <f>ROUND(I271*H271,2)</f>
        <v>0</v>
      </c>
      <c r="BL271" s="9" t="s">
        <v>139</v>
      </c>
      <c r="BM271" s="147" t="s">
        <v>862</v>
      </c>
    </row>
    <row r="272" spans="2:65" s="123" customFormat="1" ht="22.9" customHeight="1">
      <c r="B272" s="122"/>
      <c r="D272" s="124" t="s">
        <v>80</v>
      </c>
      <c r="E272" s="133" t="s">
        <v>863</v>
      </c>
      <c r="F272" s="133" t="s">
        <v>864</v>
      </c>
      <c r="I272" s="126"/>
      <c r="J272" s="134">
        <f>BK272</f>
        <v>0</v>
      </c>
      <c r="L272" s="122"/>
      <c r="M272" s="128"/>
      <c r="P272" s="129">
        <f>SUM(P273:P285)</f>
        <v>0</v>
      </c>
      <c r="R272" s="129">
        <f>SUM(R273:R285)</f>
        <v>0.75527400000000011</v>
      </c>
      <c r="T272" s="130">
        <f>SUM(T273:T285)</f>
        <v>1.6300000000000001</v>
      </c>
      <c r="AR272" s="124" t="s">
        <v>91</v>
      </c>
      <c r="AT272" s="131" t="s">
        <v>80</v>
      </c>
      <c r="AU272" s="131" t="s">
        <v>89</v>
      </c>
      <c r="AY272" s="124" t="s">
        <v>131</v>
      </c>
      <c r="BK272" s="132">
        <f>SUM(BK273:BK285)</f>
        <v>0</v>
      </c>
    </row>
    <row r="273" spans="2:65" s="25" customFormat="1" ht="16.5" customHeight="1">
      <c r="B273" s="135"/>
      <c r="C273" s="136" t="s">
        <v>865</v>
      </c>
      <c r="D273" s="136" t="s">
        <v>134</v>
      </c>
      <c r="E273" s="137" t="s">
        <v>866</v>
      </c>
      <c r="F273" s="138" t="s">
        <v>867</v>
      </c>
      <c r="G273" s="139" t="s">
        <v>449</v>
      </c>
      <c r="H273" s="140">
        <v>26</v>
      </c>
      <c r="I273" s="141"/>
      <c r="J273" s="142">
        <f t="shared" ref="J273:J280" si="70">ROUND(I273*H273,2)</f>
        <v>0</v>
      </c>
      <c r="K273" s="138" t="s">
        <v>138</v>
      </c>
      <c r="L273" s="24"/>
      <c r="M273" s="143" t="s">
        <v>8</v>
      </c>
      <c r="N273" s="144" t="s">
        <v>46</v>
      </c>
      <c r="P273" s="145">
        <f t="shared" ref="P273:P280" si="71">O273*H273</f>
        <v>0</v>
      </c>
      <c r="Q273" s="145">
        <v>0</v>
      </c>
      <c r="R273" s="145">
        <f t="shared" ref="R273:R280" si="72">Q273*H273</f>
        <v>0</v>
      </c>
      <c r="S273" s="145">
        <v>0</v>
      </c>
      <c r="T273" s="146">
        <f t="shared" ref="T273:T280" si="73">S273*H273</f>
        <v>0</v>
      </c>
      <c r="AR273" s="147" t="s">
        <v>139</v>
      </c>
      <c r="AT273" s="147" t="s">
        <v>134</v>
      </c>
      <c r="AU273" s="147" t="s">
        <v>91</v>
      </c>
      <c r="AY273" s="9" t="s">
        <v>131</v>
      </c>
      <c r="BE273" s="148">
        <f t="shared" ref="BE273:BE280" si="74">IF(N273="základní",J273,0)</f>
        <v>0</v>
      </c>
      <c r="BF273" s="148">
        <f t="shared" ref="BF273:BF280" si="75">IF(N273="snížená",J273,0)</f>
        <v>0</v>
      </c>
      <c r="BG273" s="148">
        <f t="shared" ref="BG273:BG280" si="76">IF(N273="zákl. přenesená",J273,0)</f>
        <v>0</v>
      </c>
      <c r="BH273" s="148">
        <f t="shared" ref="BH273:BH280" si="77">IF(N273="sníž. přenesená",J273,0)</f>
        <v>0</v>
      </c>
      <c r="BI273" s="148">
        <f t="shared" ref="BI273:BI280" si="78">IF(N273="nulová",J273,0)</f>
        <v>0</v>
      </c>
      <c r="BJ273" s="9" t="s">
        <v>89</v>
      </c>
      <c r="BK273" s="148">
        <f t="shared" ref="BK273:BK280" si="79">ROUND(I273*H273,2)</f>
        <v>0</v>
      </c>
      <c r="BL273" s="9" t="s">
        <v>139</v>
      </c>
      <c r="BM273" s="147" t="s">
        <v>868</v>
      </c>
    </row>
    <row r="274" spans="2:65" s="25" customFormat="1" ht="16.5" customHeight="1">
      <c r="B274" s="135"/>
      <c r="C274" s="136" t="s">
        <v>869</v>
      </c>
      <c r="D274" s="136" t="s">
        <v>134</v>
      </c>
      <c r="E274" s="137" t="s">
        <v>870</v>
      </c>
      <c r="F274" s="138" t="s">
        <v>871</v>
      </c>
      <c r="G274" s="139" t="s">
        <v>449</v>
      </c>
      <c r="H274" s="140">
        <v>26</v>
      </c>
      <c r="I274" s="141"/>
      <c r="J274" s="142">
        <f t="shared" si="70"/>
        <v>0</v>
      </c>
      <c r="K274" s="138" t="s">
        <v>138</v>
      </c>
      <c r="L274" s="24"/>
      <c r="M274" s="143" t="s">
        <v>8</v>
      </c>
      <c r="N274" s="144" t="s">
        <v>46</v>
      </c>
      <c r="P274" s="145">
        <f t="shared" si="71"/>
        <v>0</v>
      </c>
      <c r="Q274" s="145">
        <v>2.9999999999999997E-4</v>
      </c>
      <c r="R274" s="145">
        <f t="shared" si="72"/>
        <v>7.7999999999999996E-3</v>
      </c>
      <c r="S274" s="145">
        <v>0</v>
      </c>
      <c r="T274" s="146">
        <f t="shared" si="73"/>
        <v>0</v>
      </c>
      <c r="AR274" s="147" t="s">
        <v>139</v>
      </c>
      <c r="AT274" s="147" t="s">
        <v>134</v>
      </c>
      <c r="AU274" s="147" t="s">
        <v>91</v>
      </c>
      <c r="AY274" s="9" t="s">
        <v>131</v>
      </c>
      <c r="BE274" s="148">
        <f t="shared" si="74"/>
        <v>0</v>
      </c>
      <c r="BF274" s="148">
        <f t="shared" si="75"/>
        <v>0</v>
      </c>
      <c r="BG274" s="148">
        <f t="shared" si="76"/>
        <v>0</v>
      </c>
      <c r="BH274" s="148">
        <f t="shared" si="77"/>
        <v>0</v>
      </c>
      <c r="BI274" s="148">
        <f t="shared" si="78"/>
        <v>0</v>
      </c>
      <c r="BJ274" s="9" t="s">
        <v>89</v>
      </c>
      <c r="BK274" s="148">
        <f t="shared" si="79"/>
        <v>0</v>
      </c>
      <c r="BL274" s="9" t="s">
        <v>139</v>
      </c>
      <c r="BM274" s="147" t="s">
        <v>872</v>
      </c>
    </row>
    <row r="275" spans="2:65" s="25" customFormat="1" ht="24.2" customHeight="1">
      <c r="B275" s="135"/>
      <c r="C275" s="136" t="s">
        <v>873</v>
      </c>
      <c r="D275" s="136" t="s">
        <v>134</v>
      </c>
      <c r="E275" s="137" t="s">
        <v>874</v>
      </c>
      <c r="F275" s="138" t="s">
        <v>875</v>
      </c>
      <c r="G275" s="139" t="s">
        <v>449</v>
      </c>
      <c r="H275" s="140">
        <v>26</v>
      </c>
      <c r="I275" s="141"/>
      <c r="J275" s="142">
        <f t="shared" si="70"/>
        <v>0</v>
      </c>
      <c r="K275" s="138" t="s">
        <v>138</v>
      </c>
      <c r="L275" s="24"/>
      <c r="M275" s="143" t="s">
        <v>8</v>
      </c>
      <c r="N275" s="144" t="s">
        <v>46</v>
      </c>
      <c r="P275" s="145">
        <f t="shared" si="71"/>
        <v>0</v>
      </c>
      <c r="Q275" s="145">
        <v>1.5E-3</v>
      </c>
      <c r="R275" s="145">
        <f t="shared" si="72"/>
        <v>3.9E-2</v>
      </c>
      <c r="S275" s="145">
        <v>0</v>
      </c>
      <c r="T275" s="146">
        <f t="shared" si="73"/>
        <v>0</v>
      </c>
      <c r="AR275" s="147" t="s">
        <v>139</v>
      </c>
      <c r="AT275" s="147" t="s">
        <v>134</v>
      </c>
      <c r="AU275" s="147" t="s">
        <v>91</v>
      </c>
      <c r="AY275" s="9" t="s">
        <v>131</v>
      </c>
      <c r="BE275" s="148">
        <f t="shared" si="74"/>
        <v>0</v>
      </c>
      <c r="BF275" s="148">
        <f t="shared" si="75"/>
        <v>0</v>
      </c>
      <c r="BG275" s="148">
        <f t="shared" si="76"/>
        <v>0</v>
      </c>
      <c r="BH275" s="148">
        <f t="shared" si="77"/>
        <v>0</v>
      </c>
      <c r="BI275" s="148">
        <f t="shared" si="78"/>
        <v>0</v>
      </c>
      <c r="BJ275" s="9" t="s">
        <v>89</v>
      </c>
      <c r="BK275" s="148">
        <f t="shared" si="79"/>
        <v>0</v>
      </c>
      <c r="BL275" s="9" t="s">
        <v>139</v>
      </c>
      <c r="BM275" s="147" t="s">
        <v>876</v>
      </c>
    </row>
    <row r="276" spans="2:65" s="25" customFormat="1" ht="16.5" customHeight="1">
      <c r="B276" s="135"/>
      <c r="C276" s="136" t="s">
        <v>877</v>
      </c>
      <c r="D276" s="136" t="s">
        <v>134</v>
      </c>
      <c r="E276" s="137" t="s">
        <v>878</v>
      </c>
      <c r="F276" s="138" t="s">
        <v>879</v>
      </c>
      <c r="G276" s="139" t="s">
        <v>449</v>
      </c>
      <c r="H276" s="140">
        <v>26</v>
      </c>
      <c r="I276" s="141"/>
      <c r="J276" s="142">
        <f t="shared" si="70"/>
        <v>0</v>
      </c>
      <c r="K276" s="138" t="s">
        <v>138</v>
      </c>
      <c r="L276" s="24"/>
      <c r="M276" s="143" t="s">
        <v>8</v>
      </c>
      <c r="N276" s="144" t="s">
        <v>46</v>
      </c>
      <c r="P276" s="145">
        <f t="shared" si="71"/>
        <v>0</v>
      </c>
      <c r="Q276" s="145">
        <v>4.4999999999999997E-3</v>
      </c>
      <c r="R276" s="145">
        <f t="shared" si="72"/>
        <v>0.11699999999999999</v>
      </c>
      <c r="S276" s="145">
        <v>0</v>
      </c>
      <c r="T276" s="146">
        <f t="shared" si="73"/>
        <v>0</v>
      </c>
      <c r="AR276" s="147" t="s">
        <v>139</v>
      </c>
      <c r="AT276" s="147" t="s">
        <v>134</v>
      </c>
      <c r="AU276" s="147" t="s">
        <v>91</v>
      </c>
      <c r="AY276" s="9" t="s">
        <v>131</v>
      </c>
      <c r="BE276" s="148">
        <f t="shared" si="74"/>
        <v>0</v>
      </c>
      <c r="BF276" s="148">
        <f t="shared" si="75"/>
        <v>0</v>
      </c>
      <c r="BG276" s="148">
        <f t="shared" si="76"/>
        <v>0</v>
      </c>
      <c r="BH276" s="148">
        <f t="shared" si="77"/>
        <v>0</v>
      </c>
      <c r="BI276" s="148">
        <f t="shared" si="78"/>
        <v>0</v>
      </c>
      <c r="BJ276" s="9" t="s">
        <v>89</v>
      </c>
      <c r="BK276" s="148">
        <f t="shared" si="79"/>
        <v>0</v>
      </c>
      <c r="BL276" s="9" t="s">
        <v>139</v>
      </c>
      <c r="BM276" s="147" t="s">
        <v>880</v>
      </c>
    </row>
    <row r="277" spans="2:65" s="25" customFormat="1" ht="24.2" customHeight="1">
      <c r="B277" s="135"/>
      <c r="C277" s="136" t="s">
        <v>881</v>
      </c>
      <c r="D277" s="136" t="s">
        <v>134</v>
      </c>
      <c r="E277" s="137" t="s">
        <v>882</v>
      </c>
      <c r="F277" s="138" t="s">
        <v>883</v>
      </c>
      <c r="G277" s="139" t="s">
        <v>449</v>
      </c>
      <c r="H277" s="140">
        <v>26</v>
      </c>
      <c r="I277" s="141"/>
      <c r="J277" s="142">
        <f t="shared" si="70"/>
        <v>0</v>
      </c>
      <c r="K277" s="138" t="s">
        <v>138</v>
      </c>
      <c r="L277" s="24"/>
      <c r="M277" s="143" t="s">
        <v>8</v>
      </c>
      <c r="N277" s="144" t="s">
        <v>46</v>
      </c>
      <c r="P277" s="145">
        <f t="shared" si="71"/>
        <v>0</v>
      </c>
      <c r="Q277" s="145">
        <v>1.4499999999999997E-3</v>
      </c>
      <c r="R277" s="145">
        <f t="shared" si="72"/>
        <v>3.769999999999999E-2</v>
      </c>
      <c r="S277" s="145">
        <v>0</v>
      </c>
      <c r="T277" s="146">
        <f t="shared" si="73"/>
        <v>0</v>
      </c>
      <c r="AR277" s="147" t="s">
        <v>139</v>
      </c>
      <c r="AT277" s="147" t="s">
        <v>134</v>
      </c>
      <c r="AU277" s="147" t="s">
        <v>91</v>
      </c>
      <c r="AY277" s="9" t="s">
        <v>131</v>
      </c>
      <c r="BE277" s="148">
        <f t="shared" si="74"/>
        <v>0</v>
      </c>
      <c r="BF277" s="148">
        <f t="shared" si="75"/>
        <v>0</v>
      </c>
      <c r="BG277" s="148">
        <f t="shared" si="76"/>
        <v>0</v>
      </c>
      <c r="BH277" s="148">
        <f t="shared" si="77"/>
        <v>0</v>
      </c>
      <c r="BI277" s="148">
        <f t="shared" si="78"/>
        <v>0</v>
      </c>
      <c r="BJ277" s="9" t="s">
        <v>89</v>
      </c>
      <c r="BK277" s="148">
        <f t="shared" si="79"/>
        <v>0</v>
      </c>
      <c r="BL277" s="9" t="s">
        <v>139</v>
      </c>
      <c r="BM277" s="147" t="s">
        <v>884</v>
      </c>
    </row>
    <row r="278" spans="2:65" s="25" customFormat="1" ht="24.2" customHeight="1">
      <c r="B278" s="135"/>
      <c r="C278" s="136" t="s">
        <v>885</v>
      </c>
      <c r="D278" s="136" t="s">
        <v>134</v>
      </c>
      <c r="E278" s="137" t="s">
        <v>886</v>
      </c>
      <c r="F278" s="138" t="s">
        <v>887</v>
      </c>
      <c r="G278" s="139" t="s">
        <v>449</v>
      </c>
      <c r="H278" s="140">
        <v>20</v>
      </c>
      <c r="I278" s="141"/>
      <c r="J278" s="142">
        <f t="shared" si="70"/>
        <v>0</v>
      </c>
      <c r="K278" s="138" t="s">
        <v>138</v>
      </c>
      <c r="L278" s="24"/>
      <c r="M278" s="143" t="s">
        <v>8</v>
      </c>
      <c r="N278" s="144" t="s">
        <v>46</v>
      </c>
      <c r="P278" s="145">
        <f t="shared" si="71"/>
        <v>0</v>
      </c>
      <c r="Q278" s="145">
        <v>0</v>
      </c>
      <c r="R278" s="145">
        <f t="shared" si="72"/>
        <v>0</v>
      </c>
      <c r="S278" s="145">
        <v>8.1500000000000003E-2</v>
      </c>
      <c r="T278" s="146">
        <f t="shared" si="73"/>
        <v>1.6300000000000001</v>
      </c>
      <c r="AR278" s="147" t="s">
        <v>139</v>
      </c>
      <c r="AT278" s="147" t="s">
        <v>134</v>
      </c>
      <c r="AU278" s="147" t="s">
        <v>91</v>
      </c>
      <c r="AY278" s="9" t="s">
        <v>131</v>
      </c>
      <c r="BE278" s="148">
        <f t="shared" si="74"/>
        <v>0</v>
      </c>
      <c r="BF278" s="148">
        <f t="shared" si="75"/>
        <v>0</v>
      </c>
      <c r="BG278" s="148">
        <f t="shared" si="76"/>
        <v>0</v>
      </c>
      <c r="BH278" s="148">
        <f t="shared" si="77"/>
        <v>0</v>
      </c>
      <c r="BI278" s="148">
        <f t="shared" si="78"/>
        <v>0</v>
      </c>
      <c r="BJ278" s="9" t="s">
        <v>89</v>
      </c>
      <c r="BK278" s="148">
        <f t="shared" si="79"/>
        <v>0</v>
      </c>
      <c r="BL278" s="9" t="s">
        <v>139</v>
      </c>
      <c r="BM278" s="147" t="s">
        <v>888</v>
      </c>
    </row>
    <row r="279" spans="2:65" s="25" customFormat="1" ht="33" customHeight="1">
      <c r="B279" s="135"/>
      <c r="C279" s="136" t="s">
        <v>889</v>
      </c>
      <c r="D279" s="136" t="s">
        <v>134</v>
      </c>
      <c r="E279" s="137" t="s">
        <v>890</v>
      </c>
      <c r="F279" s="138" t="s">
        <v>891</v>
      </c>
      <c r="G279" s="139" t="s">
        <v>449</v>
      </c>
      <c r="H279" s="140">
        <v>26</v>
      </c>
      <c r="I279" s="141"/>
      <c r="J279" s="142">
        <f t="shared" si="70"/>
        <v>0</v>
      </c>
      <c r="K279" s="138" t="s">
        <v>138</v>
      </c>
      <c r="L279" s="24"/>
      <c r="M279" s="143" t="s">
        <v>8</v>
      </c>
      <c r="N279" s="144" t="s">
        <v>46</v>
      </c>
      <c r="P279" s="145">
        <f t="shared" si="71"/>
        <v>0</v>
      </c>
      <c r="Q279" s="145">
        <v>5.5799999999999999E-3</v>
      </c>
      <c r="R279" s="145">
        <f t="shared" si="72"/>
        <v>0.14507999999999999</v>
      </c>
      <c r="S279" s="145">
        <v>0</v>
      </c>
      <c r="T279" s="146">
        <f t="shared" si="73"/>
        <v>0</v>
      </c>
      <c r="AR279" s="147" t="s">
        <v>139</v>
      </c>
      <c r="AT279" s="147" t="s">
        <v>134</v>
      </c>
      <c r="AU279" s="147" t="s">
        <v>91</v>
      </c>
      <c r="AY279" s="9" t="s">
        <v>131</v>
      </c>
      <c r="BE279" s="148">
        <f t="shared" si="74"/>
        <v>0</v>
      </c>
      <c r="BF279" s="148">
        <f t="shared" si="75"/>
        <v>0</v>
      </c>
      <c r="BG279" s="148">
        <f t="shared" si="76"/>
        <v>0</v>
      </c>
      <c r="BH279" s="148">
        <f t="shared" si="77"/>
        <v>0</v>
      </c>
      <c r="BI279" s="148">
        <f t="shared" si="78"/>
        <v>0</v>
      </c>
      <c r="BJ279" s="9" t="s">
        <v>89</v>
      </c>
      <c r="BK279" s="148">
        <f t="shared" si="79"/>
        <v>0</v>
      </c>
      <c r="BL279" s="9" t="s">
        <v>139</v>
      </c>
      <c r="BM279" s="147" t="s">
        <v>892</v>
      </c>
    </row>
    <row r="280" spans="2:65" s="25" customFormat="1" ht="24.2" customHeight="1">
      <c r="B280" s="135"/>
      <c r="C280" s="166" t="s">
        <v>893</v>
      </c>
      <c r="D280" s="166" t="s">
        <v>240</v>
      </c>
      <c r="E280" s="167" t="s">
        <v>894</v>
      </c>
      <c r="F280" s="168" t="s">
        <v>895</v>
      </c>
      <c r="G280" s="169" t="s">
        <v>449</v>
      </c>
      <c r="H280" s="170">
        <v>28.6</v>
      </c>
      <c r="I280" s="171"/>
      <c r="J280" s="172">
        <f t="shared" si="70"/>
        <v>0</v>
      </c>
      <c r="K280" s="168" t="s">
        <v>138</v>
      </c>
      <c r="L280" s="173"/>
      <c r="M280" s="174" t="s">
        <v>8</v>
      </c>
      <c r="N280" s="175" t="s">
        <v>46</v>
      </c>
      <c r="P280" s="145">
        <f t="shared" si="71"/>
        <v>0</v>
      </c>
      <c r="Q280" s="145">
        <v>1.4290000000000002E-2</v>
      </c>
      <c r="R280" s="145">
        <f t="shared" si="72"/>
        <v>0.40869400000000011</v>
      </c>
      <c r="S280" s="145">
        <v>0</v>
      </c>
      <c r="T280" s="146">
        <f t="shared" si="73"/>
        <v>0</v>
      </c>
      <c r="AR280" s="147" t="s">
        <v>243</v>
      </c>
      <c r="AT280" s="147" t="s">
        <v>240</v>
      </c>
      <c r="AU280" s="147" t="s">
        <v>91</v>
      </c>
      <c r="AY280" s="9" t="s">
        <v>131</v>
      </c>
      <c r="BE280" s="148">
        <f t="shared" si="74"/>
        <v>0</v>
      </c>
      <c r="BF280" s="148">
        <f t="shared" si="75"/>
        <v>0</v>
      </c>
      <c r="BG280" s="148">
        <f t="shared" si="76"/>
        <v>0</v>
      </c>
      <c r="BH280" s="148">
        <f t="shared" si="77"/>
        <v>0</v>
      </c>
      <c r="BI280" s="148">
        <f t="shared" si="78"/>
        <v>0</v>
      </c>
      <c r="BJ280" s="9" t="s">
        <v>89</v>
      </c>
      <c r="BK280" s="148">
        <f t="shared" si="79"/>
        <v>0</v>
      </c>
      <c r="BL280" s="9" t="s">
        <v>139</v>
      </c>
      <c r="BM280" s="147" t="s">
        <v>896</v>
      </c>
    </row>
    <row r="281" spans="2:65" s="150" customFormat="1">
      <c r="B281" s="149"/>
      <c r="D281" s="151" t="s">
        <v>151</v>
      </c>
      <c r="F281" s="153" t="s">
        <v>897</v>
      </c>
      <c r="H281" s="154">
        <v>28.6</v>
      </c>
      <c r="I281" s="155"/>
      <c r="L281" s="149"/>
      <c r="M281" s="156"/>
      <c r="T281" s="157"/>
      <c r="AT281" s="152" t="s">
        <v>151</v>
      </c>
      <c r="AU281" s="152" t="s">
        <v>91</v>
      </c>
      <c r="AV281" s="150" t="s">
        <v>91</v>
      </c>
      <c r="AW281" s="150" t="s">
        <v>10</v>
      </c>
      <c r="AX281" s="150" t="s">
        <v>89</v>
      </c>
      <c r="AY281" s="152" t="s">
        <v>131</v>
      </c>
    </row>
    <row r="282" spans="2:65" s="25" customFormat="1" ht="16.5" customHeight="1">
      <c r="B282" s="135"/>
      <c r="C282" s="136" t="s">
        <v>898</v>
      </c>
      <c r="D282" s="136" t="s">
        <v>134</v>
      </c>
      <c r="E282" s="137" t="s">
        <v>899</v>
      </c>
      <c r="F282" s="138" t="s">
        <v>900</v>
      </c>
      <c r="G282" s="139" t="s">
        <v>137</v>
      </c>
      <c r="H282" s="140">
        <v>6</v>
      </c>
      <c r="I282" s="141"/>
      <c r="J282" s="142">
        <f>ROUND(I282*H282,2)</f>
        <v>0</v>
      </c>
      <c r="K282" s="138" t="s">
        <v>138</v>
      </c>
      <c r="L282" s="24"/>
      <c r="M282" s="143" t="s">
        <v>8</v>
      </c>
      <c r="N282" s="144" t="s">
        <v>46</v>
      </c>
      <c r="P282" s="145">
        <f>O282*H282</f>
        <v>0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139</v>
      </c>
      <c r="AT282" s="147" t="s">
        <v>134</v>
      </c>
      <c r="AU282" s="147" t="s">
        <v>91</v>
      </c>
      <c r="AY282" s="9" t="s">
        <v>131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9" t="s">
        <v>89</v>
      </c>
      <c r="BK282" s="148">
        <f>ROUND(I282*H282,2)</f>
        <v>0</v>
      </c>
      <c r="BL282" s="9" t="s">
        <v>139</v>
      </c>
      <c r="BM282" s="147" t="s">
        <v>901</v>
      </c>
    </row>
    <row r="283" spans="2:65" s="25" customFormat="1" ht="21.75" customHeight="1">
      <c r="B283" s="135"/>
      <c r="C283" s="136" t="s">
        <v>902</v>
      </c>
      <c r="D283" s="136" t="s">
        <v>134</v>
      </c>
      <c r="E283" s="137" t="s">
        <v>903</v>
      </c>
      <c r="F283" s="138" t="s">
        <v>904</v>
      </c>
      <c r="G283" s="139" t="s">
        <v>137</v>
      </c>
      <c r="H283" s="140">
        <v>3</v>
      </c>
      <c r="I283" s="141"/>
      <c r="J283" s="142">
        <f>ROUND(I283*H283,2)</f>
        <v>0</v>
      </c>
      <c r="K283" s="138" t="s">
        <v>138</v>
      </c>
      <c r="L283" s="24"/>
      <c r="M283" s="143" t="s">
        <v>8</v>
      </c>
      <c r="N283" s="144" t="s">
        <v>46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139</v>
      </c>
      <c r="AT283" s="147" t="s">
        <v>134</v>
      </c>
      <c r="AU283" s="147" t="s">
        <v>91</v>
      </c>
      <c r="AY283" s="9" t="s">
        <v>131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9" t="s">
        <v>89</v>
      </c>
      <c r="BK283" s="148">
        <f>ROUND(I283*H283,2)</f>
        <v>0</v>
      </c>
      <c r="BL283" s="9" t="s">
        <v>139</v>
      </c>
      <c r="BM283" s="147" t="s">
        <v>905</v>
      </c>
    </row>
    <row r="284" spans="2:65" s="25" customFormat="1" ht="16.5" customHeight="1">
      <c r="B284" s="135"/>
      <c r="C284" s="136" t="s">
        <v>906</v>
      </c>
      <c r="D284" s="136" t="s">
        <v>134</v>
      </c>
      <c r="E284" s="137" t="s">
        <v>907</v>
      </c>
      <c r="F284" s="138" t="s">
        <v>908</v>
      </c>
      <c r="G284" s="139" t="s">
        <v>137</v>
      </c>
      <c r="H284" s="140">
        <v>2</v>
      </c>
      <c r="I284" s="141"/>
      <c r="J284" s="142">
        <f>ROUND(I284*H284,2)</f>
        <v>0</v>
      </c>
      <c r="K284" s="138" t="s">
        <v>138</v>
      </c>
      <c r="L284" s="24"/>
      <c r="M284" s="143" t="s">
        <v>8</v>
      </c>
      <c r="N284" s="144" t="s">
        <v>46</v>
      </c>
      <c r="P284" s="145">
        <f>O284*H284</f>
        <v>0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139</v>
      </c>
      <c r="AT284" s="147" t="s">
        <v>134</v>
      </c>
      <c r="AU284" s="147" t="s">
        <v>91</v>
      </c>
      <c r="AY284" s="9" t="s">
        <v>131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9" t="s">
        <v>89</v>
      </c>
      <c r="BK284" s="148">
        <f>ROUND(I284*H284,2)</f>
        <v>0</v>
      </c>
      <c r="BL284" s="9" t="s">
        <v>139</v>
      </c>
      <c r="BM284" s="147" t="s">
        <v>909</v>
      </c>
    </row>
    <row r="285" spans="2:65" s="25" customFormat="1" ht="24.2" customHeight="1">
      <c r="B285" s="135"/>
      <c r="C285" s="136" t="s">
        <v>910</v>
      </c>
      <c r="D285" s="136" t="s">
        <v>134</v>
      </c>
      <c r="E285" s="137" t="s">
        <v>911</v>
      </c>
      <c r="F285" s="138" t="s">
        <v>912</v>
      </c>
      <c r="G285" s="139" t="s">
        <v>143</v>
      </c>
      <c r="H285" s="140">
        <v>0.755</v>
      </c>
      <c r="I285" s="141"/>
      <c r="J285" s="142">
        <f>ROUND(I285*H285,2)</f>
        <v>0</v>
      </c>
      <c r="K285" s="138" t="s">
        <v>138</v>
      </c>
      <c r="L285" s="24"/>
      <c r="M285" s="143" t="s">
        <v>8</v>
      </c>
      <c r="N285" s="144" t="s">
        <v>46</v>
      </c>
      <c r="P285" s="145">
        <f>O285*H285</f>
        <v>0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139</v>
      </c>
      <c r="AT285" s="147" t="s">
        <v>134</v>
      </c>
      <c r="AU285" s="147" t="s">
        <v>91</v>
      </c>
      <c r="AY285" s="9" t="s">
        <v>131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9" t="s">
        <v>89</v>
      </c>
      <c r="BK285" s="148">
        <f>ROUND(I285*H285,2)</f>
        <v>0</v>
      </c>
      <c r="BL285" s="9" t="s">
        <v>139</v>
      </c>
      <c r="BM285" s="147" t="s">
        <v>913</v>
      </c>
    </row>
    <row r="286" spans="2:65" s="123" customFormat="1" ht="22.9" customHeight="1">
      <c r="B286" s="122"/>
      <c r="D286" s="124" t="s">
        <v>80</v>
      </c>
      <c r="E286" s="133" t="s">
        <v>914</v>
      </c>
      <c r="F286" s="133" t="s">
        <v>915</v>
      </c>
      <c r="I286" s="126"/>
      <c r="J286" s="134">
        <f>BK286</f>
        <v>0</v>
      </c>
      <c r="L286" s="122"/>
      <c r="M286" s="128"/>
      <c r="P286" s="129">
        <f>SUM(P287:P300)</f>
        <v>0</v>
      </c>
      <c r="R286" s="129">
        <f>SUM(R287:R300)</f>
        <v>6.3427199999999996E-3</v>
      </c>
      <c r="T286" s="130">
        <f>SUM(T287:T300)</f>
        <v>0</v>
      </c>
      <c r="AR286" s="124" t="s">
        <v>91</v>
      </c>
      <c r="AT286" s="131" t="s">
        <v>80</v>
      </c>
      <c r="AU286" s="131" t="s">
        <v>89</v>
      </c>
      <c r="AY286" s="124" t="s">
        <v>131</v>
      </c>
      <c r="BK286" s="132">
        <f>SUM(BK287:BK300)</f>
        <v>0</v>
      </c>
    </row>
    <row r="287" spans="2:65" s="25" customFormat="1" ht="16.5" customHeight="1">
      <c r="B287" s="135"/>
      <c r="C287" s="136" t="s">
        <v>916</v>
      </c>
      <c r="D287" s="136" t="s">
        <v>134</v>
      </c>
      <c r="E287" s="137" t="s">
        <v>917</v>
      </c>
      <c r="F287" s="138" t="s">
        <v>918</v>
      </c>
      <c r="G287" s="139" t="s">
        <v>137</v>
      </c>
      <c r="H287" s="140">
        <v>2</v>
      </c>
      <c r="I287" s="141"/>
      <c r="J287" s="142">
        <f>ROUND(I287*H287,2)</f>
        <v>0</v>
      </c>
      <c r="K287" s="138" t="s">
        <v>8</v>
      </c>
      <c r="L287" s="24"/>
      <c r="M287" s="143" t="s">
        <v>8</v>
      </c>
      <c r="N287" s="144" t="s">
        <v>46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139</v>
      </c>
      <c r="AT287" s="147" t="s">
        <v>134</v>
      </c>
      <c r="AU287" s="147" t="s">
        <v>91</v>
      </c>
      <c r="AY287" s="9" t="s">
        <v>131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9" t="s">
        <v>89</v>
      </c>
      <c r="BK287" s="148">
        <f>ROUND(I287*H287,2)</f>
        <v>0</v>
      </c>
      <c r="BL287" s="9" t="s">
        <v>139</v>
      </c>
      <c r="BM287" s="147" t="s">
        <v>919</v>
      </c>
    </row>
    <row r="288" spans="2:65" s="25" customFormat="1" ht="21.75" customHeight="1">
      <c r="B288" s="135"/>
      <c r="C288" s="136" t="s">
        <v>920</v>
      </c>
      <c r="D288" s="136" t="s">
        <v>134</v>
      </c>
      <c r="E288" s="137" t="s">
        <v>921</v>
      </c>
      <c r="F288" s="138" t="s">
        <v>922</v>
      </c>
      <c r="G288" s="139" t="s">
        <v>449</v>
      </c>
      <c r="H288" s="140">
        <v>4</v>
      </c>
      <c r="I288" s="141"/>
      <c r="J288" s="142">
        <f>ROUND(I288*H288,2)</f>
        <v>0</v>
      </c>
      <c r="K288" s="138" t="s">
        <v>8</v>
      </c>
      <c r="L288" s="24"/>
      <c r="M288" s="143" t="s">
        <v>8</v>
      </c>
      <c r="N288" s="144" t="s">
        <v>46</v>
      </c>
      <c r="P288" s="145">
        <f>O288*H288</f>
        <v>0</v>
      </c>
      <c r="Q288" s="145">
        <v>0</v>
      </c>
      <c r="R288" s="145">
        <f>Q288*H288</f>
        <v>0</v>
      </c>
      <c r="S288" s="145">
        <v>0</v>
      </c>
      <c r="T288" s="146">
        <f>S288*H288</f>
        <v>0</v>
      </c>
      <c r="AR288" s="147" t="s">
        <v>139</v>
      </c>
      <c r="AT288" s="147" t="s">
        <v>134</v>
      </c>
      <c r="AU288" s="147" t="s">
        <v>91</v>
      </c>
      <c r="AY288" s="9" t="s">
        <v>131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9" t="s">
        <v>89</v>
      </c>
      <c r="BK288" s="148">
        <f>ROUND(I288*H288,2)</f>
        <v>0</v>
      </c>
      <c r="BL288" s="9" t="s">
        <v>139</v>
      </c>
      <c r="BM288" s="147" t="s">
        <v>923</v>
      </c>
    </row>
    <row r="289" spans="2:65" s="25" customFormat="1" ht="24.2" customHeight="1">
      <c r="B289" s="135"/>
      <c r="C289" s="136" t="s">
        <v>924</v>
      </c>
      <c r="D289" s="136" t="s">
        <v>134</v>
      </c>
      <c r="E289" s="137" t="s">
        <v>925</v>
      </c>
      <c r="F289" s="138" t="s">
        <v>926</v>
      </c>
      <c r="G289" s="139" t="s">
        <v>449</v>
      </c>
      <c r="H289" s="140">
        <v>9.4559999999999995</v>
      </c>
      <c r="I289" s="141"/>
      <c r="J289" s="142">
        <f>ROUND(I289*H289,2)</f>
        <v>0</v>
      </c>
      <c r="K289" s="138" t="s">
        <v>138</v>
      </c>
      <c r="L289" s="24"/>
      <c r="M289" s="143" t="s">
        <v>8</v>
      </c>
      <c r="N289" s="144" t="s">
        <v>46</v>
      </c>
      <c r="P289" s="145">
        <f>O289*H289</f>
        <v>0</v>
      </c>
      <c r="Q289" s="145">
        <v>6.9999999999999994E-5</v>
      </c>
      <c r="R289" s="145">
        <f>Q289*H289</f>
        <v>6.6191999999999987E-4</v>
      </c>
      <c r="S289" s="145">
        <v>0</v>
      </c>
      <c r="T289" s="146">
        <f>S289*H289</f>
        <v>0</v>
      </c>
      <c r="AR289" s="147" t="s">
        <v>139</v>
      </c>
      <c r="AT289" s="147" t="s">
        <v>134</v>
      </c>
      <c r="AU289" s="147" t="s">
        <v>91</v>
      </c>
      <c r="AY289" s="9" t="s">
        <v>131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9" t="s">
        <v>89</v>
      </c>
      <c r="BK289" s="148">
        <f>ROUND(I289*H289,2)</f>
        <v>0</v>
      </c>
      <c r="BL289" s="9" t="s">
        <v>139</v>
      </c>
      <c r="BM289" s="147" t="s">
        <v>927</v>
      </c>
    </row>
    <row r="290" spans="2:65" s="150" customFormat="1">
      <c r="B290" s="149"/>
      <c r="D290" s="151" t="s">
        <v>151</v>
      </c>
      <c r="E290" s="152" t="s">
        <v>8</v>
      </c>
      <c r="F290" s="153" t="s">
        <v>928</v>
      </c>
      <c r="H290" s="154">
        <v>9.4559999999999995</v>
      </c>
      <c r="I290" s="155"/>
      <c r="L290" s="149"/>
      <c r="M290" s="156"/>
      <c r="T290" s="157"/>
      <c r="AT290" s="152" t="s">
        <v>151</v>
      </c>
      <c r="AU290" s="152" t="s">
        <v>91</v>
      </c>
      <c r="AV290" s="150" t="s">
        <v>91</v>
      </c>
      <c r="AW290" s="150" t="s">
        <v>39</v>
      </c>
      <c r="AX290" s="150" t="s">
        <v>81</v>
      </c>
      <c r="AY290" s="152" t="s">
        <v>131</v>
      </c>
    </row>
    <row r="291" spans="2:65" s="159" customFormat="1">
      <c r="B291" s="158"/>
      <c r="D291" s="151" t="s">
        <v>151</v>
      </c>
      <c r="E291" s="160" t="s">
        <v>8</v>
      </c>
      <c r="F291" s="161" t="s">
        <v>153</v>
      </c>
      <c r="H291" s="162">
        <v>9.4559999999999995</v>
      </c>
      <c r="I291" s="163"/>
      <c r="L291" s="158"/>
      <c r="M291" s="164"/>
      <c r="T291" s="165"/>
      <c r="AT291" s="160" t="s">
        <v>151</v>
      </c>
      <c r="AU291" s="160" t="s">
        <v>91</v>
      </c>
      <c r="AV291" s="159" t="s">
        <v>154</v>
      </c>
      <c r="AW291" s="159" t="s">
        <v>39</v>
      </c>
      <c r="AX291" s="159" t="s">
        <v>89</v>
      </c>
      <c r="AY291" s="160" t="s">
        <v>131</v>
      </c>
    </row>
    <row r="292" spans="2:65" s="25" customFormat="1" ht="16.5" customHeight="1">
      <c r="B292" s="135"/>
      <c r="C292" s="136" t="s">
        <v>929</v>
      </c>
      <c r="D292" s="136" t="s">
        <v>134</v>
      </c>
      <c r="E292" s="137" t="s">
        <v>930</v>
      </c>
      <c r="F292" s="138" t="s">
        <v>931</v>
      </c>
      <c r="G292" s="139" t="s">
        <v>449</v>
      </c>
      <c r="H292" s="140">
        <v>9.4559999999999995</v>
      </c>
      <c r="I292" s="141"/>
      <c r="J292" s="142">
        <f t="shared" ref="J292:J300" si="80">ROUND(I292*H292,2)</f>
        <v>0</v>
      </c>
      <c r="K292" s="138" t="s">
        <v>138</v>
      </c>
      <c r="L292" s="24"/>
      <c r="M292" s="143" t="s">
        <v>8</v>
      </c>
      <c r="N292" s="144" t="s">
        <v>46</v>
      </c>
      <c r="P292" s="145">
        <f t="shared" ref="P292:P300" si="81">O292*H292</f>
        <v>0</v>
      </c>
      <c r="Q292" s="145">
        <v>0</v>
      </c>
      <c r="R292" s="145">
        <f t="shared" ref="R292:R300" si="82">Q292*H292</f>
        <v>0</v>
      </c>
      <c r="S292" s="145">
        <v>0</v>
      </c>
      <c r="T292" s="146">
        <f t="shared" ref="T292:T300" si="83">S292*H292</f>
        <v>0</v>
      </c>
      <c r="AR292" s="147" t="s">
        <v>139</v>
      </c>
      <c r="AT292" s="147" t="s">
        <v>134</v>
      </c>
      <c r="AU292" s="147" t="s">
        <v>91</v>
      </c>
      <c r="AY292" s="9" t="s">
        <v>131</v>
      </c>
      <c r="BE292" s="148">
        <f t="shared" ref="BE292:BE300" si="84">IF(N292="základní",J292,0)</f>
        <v>0</v>
      </c>
      <c r="BF292" s="148">
        <f t="shared" ref="BF292:BF300" si="85">IF(N292="snížená",J292,0)</f>
        <v>0</v>
      </c>
      <c r="BG292" s="148">
        <f t="shared" ref="BG292:BG300" si="86">IF(N292="zákl. přenesená",J292,0)</f>
        <v>0</v>
      </c>
      <c r="BH292" s="148">
        <f t="shared" ref="BH292:BH300" si="87">IF(N292="sníž. přenesená",J292,0)</f>
        <v>0</v>
      </c>
      <c r="BI292" s="148">
        <f t="shared" ref="BI292:BI300" si="88">IF(N292="nulová",J292,0)</f>
        <v>0</v>
      </c>
      <c r="BJ292" s="9" t="s">
        <v>89</v>
      </c>
      <c r="BK292" s="148">
        <f t="shared" ref="BK292:BK300" si="89">ROUND(I292*H292,2)</f>
        <v>0</v>
      </c>
      <c r="BL292" s="9" t="s">
        <v>139</v>
      </c>
      <c r="BM292" s="147" t="s">
        <v>932</v>
      </c>
    </row>
    <row r="293" spans="2:65" s="25" customFormat="1" ht="24.2" customHeight="1">
      <c r="B293" s="135"/>
      <c r="C293" s="136" t="s">
        <v>933</v>
      </c>
      <c r="D293" s="136" t="s">
        <v>134</v>
      </c>
      <c r="E293" s="137" t="s">
        <v>934</v>
      </c>
      <c r="F293" s="138" t="s">
        <v>935</v>
      </c>
      <c r="G293" s="139" t="s">
        <v>449</v>
      </c>
      <c r="H293" s="140">
        <v>9.4559999999999995</v>
      </c>
      <c r="I293" s="141"/>
      <c r="J293" s="142">
        <f t="shared" si="80"/>
        <v>0</v>
      </c>
      <c r="K293" s="138" t="s">
        <v>138</v>
      </c>
      <c r="L293" s="24"/>
      <c r="M293" s="143" t="s">
        <v>8</v>
      </c>
      <c r="N293" s="144" t="s">
        <v>46</v>
      </c>
      <c r="P293" s="145">
        <f t="shared" si="81"/>
        <v>0</v>
      </c>
      <c r="Q293" s="145">
        <v>1.3999999999999999E-4</v>
      </c>
      <c r="R293" s="145">
        <f t="shared" si="82"/>
        <v>1.3238399999999997E-3</v>
      </c>
      <c r="S293" s="145">
        <v>0</v>
      </c>
      <c r="T293" s="146">
        <f t="shared" si="83"/>
        <v>0</v>
      </c>
      <c r="AR293" s="147" t="s">
        <v>139</v>
      </c>
      <c r="AT293" s="147" t="s">
        <v>134</v>
      </c>
      <c r="AU293" s="147" t="s">
        <v>91</v>
      </c>
      <c r="AY293" s="9" t="s">
        <v>131</v>
      </c>
      <c r="BE293" s="148">
        <f t="shared" si="84"/>
        <v>0</v>
      </c>
      <c r="BF293" s="148">
        <f t="shared" si="85"/>
        <v>0</v>
      </c>
      <c r="BG293" s="148">
        <f t="shared" si="86"/>
        <v>0</v>
      </c>
      <c r="BH293" s="148">
        <f t="shared" si="87"/>
        <v>0</v>
      </c>
      <c r="BI293" s="148">
        <f t="shared" si="88"/>
        <v>0</v>
      </c>
      <c r="BJ293" s="9" t="s">
        <v>89</v>
      </c>
      <c r="BK293" s="148">
        <f t="shared" si="89"/>
        <v>0</v>
      </c>
      <c r="BL293" s="9" t="s">
        <v>139</v>
      </c>
      <c r="BM293" s="147" t="s">
        <v>936</v>
      </c>
    </row>
    <row r="294" spans="2:65" s="25" customFormat="1" ht="24.2" customHeight="1">
      <c r="B294" s="135"/>
      <c r="C294" s="136" t="s">
        <v>937</v>
      </c>
      <c r="D294" s="136" t="s">
        <v>134</v>
      </c>
      <c r="E294" s="137" t="s">
        <v>938</v>
      </c>
      <c r="F294" s="138" t="s">
        <v>939</v>
      </c>
      <c r="G294" s="139" t="s">
        <v>449</v>
      </c>
      <c r="H294" s="140">
        <v>9.4559999999999995</v>
      </c>
      <c r="I294" s="141"/>
      <c r="J294" s="142">
        <f t="shared" si="80"/>
        <v>0</v>
      </c>
      <c r="K294" s="138" t="s">
        <v>138</v>
      </c>
      <c r="L294" s="24"/>
      <c r="M294" s="143" t="s">
        <v>8</v>
      </c>
      <c r="N294" s="144" t="s">
        <v>46</v>
      </c>
      <c r="P294" s="145">
        <f t="shared" si="81"/>
        <v>0</v>
      </c>
      <c r="Q294" s="145">
        <v>1.7000000000000001E-4</v>
      </c>
      <c r="R294" s="145">
        <f t="shared" si="82"/>
        <v>1.6075200000000001E-3</v>
      </c>
      <c r="S294" s="145">
        <v>0</v>
      </c>
      <c r="T294" s="146">
        <f t="shared" si="83"/>
        <v>0</v>
      </c>
      <c r="AR294" s="147" t="s">
        <v>139</v>
      </c>
      <c r="AT294" s="147" t="s">
        <v>134</v>
      </c>
      <c r="AU294" s="147" t="s">
        <v>91</v>
      </c>
      <c r="AY294" s="9" t="s">
        <v>131</v>
      </c>
      <c r="BE294" s="148">
        <f t="shared" si="84"/>
        <v>0</v>
      </c>
      <c r="BF294" s="148">
        <f t="shared" si="85"/>
        <v>0</v>
      </c>
      <c r="BG294" s="148">
        <f t="shared" si="86"/>
        <v>0</v>
      </c>
      <c r="BH294" s="148">
        <f t="shared" si="87"/>
        <v>0</v>
      </c>
      <c r="BI294" s="148">
        <f t="shared" si="88"/>
        <v>0</v>
      </c>
      <c r="BJ294" s="9" t="s">
        <v>89</v>
      </c>
      <c r="BK294" s="148">
        <f t="shared" si="89"/>
        <v>0</v>
      </c>
      <c r="BL294" s="9" t="s">
        <v>139</v>
      </c>
      <c r="BM294" s="147" t="s">
        <v>940</v>
      </c>
    </row>
    <row r="295" spans="2:65" s="25" customFormat="1" ht="24.2" customHeight="1">
      <c r="B295" s="135"/>
      <c r="C295" s="136" t="s">
        <v>941</v>
      </c>
      <c r="D295" s="136" t="s">
        <v>134</v>
      </c>
      <c r="E295" s="137" t="s">
        <v>942</v>
      </c>
      <c r="F295" s="138" t="s">
        <v>943</v>
      </c>
      <c r="G295" s="139" t="s">
        <v>449</v>
      </c>
      <c r="H295" s="140">
        <v>9.4559999999999995</v>
      </c>
      <c r="I295" s="141"/>
      <c r="J295" s="142">
        <f t="shared" si="80"/>
        <v>0</v>
      </c>
      <c r="K295" s="138" t="s">
        <v>138</v>
      </c>
      <c r="L295" s="24"/>
      <c r="M295" s="143" t="s">
        <v>8</v>
      </c>
      <c r="N295" s="144" t="s">
        <v>46</v>
      </c>
      <c r="P295" s="145">
        <f t="shared" si="81"/>
        <v>0</v>
      </c>
      <c r="Q295" s="145">
        <v>1.2E-4</v>
      </c>
      <c r="R295" s="145">
        <f t="shared" si="82"/>
        <v>1.1347199999999999E-3</v>
      </c>
      <c r="S295" s="145">
        <v>0</v>
      </c>
      <c r="T295" s="146">
        <f t="shared" si="83"/>
        <v>0</v>
      </c>
      <c r="AR295" s="147" t="s">
        <v>139</v>
      </c>
      <c r="AT295" s="147" t="s">
        <v>134</v>
      </c>
      <c r="AU295" s="147" t="s">
        <v>91</v>
      </c>
      <c r="AY295" s="9" t="s">
        <v>131</v>
      </c>
      <c r="BE295" s="148">
        <f t="shared" si="84"/>
        <v>0</v>
      </c>
      <c r="BF295" s="148">
        <f t="shared" si="85"/>
        <v>0</v>
      </c>
      <c r="BG295" s="148">
        <f t="shared" si="86"/>
        <v>0</v>
      </c>
      <c r="BH295" s="148">
        <f t="shared" si="87"/>
        <v>0</v>
      </c>
      <c r="BI295" s="148">
        <f t="shared" si="88"/>
        <v>0</v>
      </c>
      <c r="BJ295" s="9" t="s">
        <v>89</v>
      </c>
      <c r="BK295" s="148">
        <f t="shared" si="89"/>
        <v>0</v>
      </c>
      <c r="BL295" s="9" t="s">
        <v>139</v>
      </c>
      <c r="BM295" s="147" t="s">
        <v>944</v>
      </c>
    </row>
    <row r="296" spans="2:65" s="25" customFormat="1" ht="24.2" customHeight="1">
      <c r="B296" s="135"/>
      <c r="C296" s="136" t="s">
        <v>945</v>
      </c>
      <c r="D296" s="136" t="s">
        <v>134</v>
      </c>
      <c r="E296" s="137" t="s">
        <v>946</v>
      </c>
      <c r="F296" s="138" t="s">
        <v>947</v>
      </c>
      <c r="G296" s="139" t="s">
        <v>449</v>
      </c>
      <c r="H296" s="140">
        <v>9.4559999999999995</v>
      </c>
      <c r="I296" s="141"/>
      <c r="J296" s="142">
        <f t="shared" si="80"/>
        <v>0</v>
      </c>
      <c r="K296" s="138" t="s">
        <v>138</v>
      </c>
      <c r="L296" s="24"/>
      <c r="M296" s="143" t="s">
        <v>8</v>
      </c>
      <c r="N296" s="144" t="s">
        <v>46</v>
      </c>
      <c r="P296" s="145">
        <f t="shared" si="81"/>
        <v>0</v>
      </c>
      <c r="Q296" s="145">
        <v>1.2E-4</v>
      </c>
      <c r="R296" s="145">
        <f t="shared" si="82"/>
        <v>1.1347199999999999E-3</v>
      </c>
      <c r="S296" s="145">
        <v>0</v>
      </c>
      <c r="T296" s="146">
        <f t="shared" si="83"/>
        <v>0</v>
      </c>
      <c r="AR296" s="147" t="s">
        <v>139</v>
      </c>
      <c r="AT296" s="147" t="s">
        <v>134</v>
      </c>
      <c r="AU296" s="147" t="s">
        <v>91</v>
      </c>
      <c r="AY296" s="9" t="s">
        <v>131</v>
      </c>
      <c r="BE296" s="148">
        <f t="shared" si="84"/>
        <v>0</v>
      </c>
      <c r="BF296" s="148">
        <f t="shared" si="85"/>
        <v>0</v>
      </c>
      <c r="BG296" s="148">
        <f t="shared" si="86"/>
        <v>0</v>
      </c>
      <c r="BH296" s="148">
        <f t="shared" si="87"/>
        <v>0</v>
      </c>
      <c r="BI296" s="148">
        <f t="shared" si="88"/>
        <v>0</v>
      </c>
      <c r="BJ296" s="9" t="s">
        <v>89</v>
      </c>
      <c r="BK296" s="148">
        <f t="shared" si="89"/>
        <v>0</v>
      </c>
      <c r="BL296" s="9" t="s">
        <v>139</v>
      </c>
      <c r="BM296" s="147" t="s">
        <v>948</v>
      </c>
    </row>
    <row r="297" spans="2:65" s="25" customFormat="1" ht="24.2" customHeight="1">
      <c r="B297" s="135"/>
      <c r="C297" s="136" t="s">
        <v>949</v>
      </c>
      <c r="D297" s="136" t="s">
        <v>134</v>
      </c>
      <c r="E297" s="137" t="s">
        <v>950</v>
      </c>
      <c r="F297" s="138" t="s">
        <v>951</v>
      </c>
      <c r="G297" s="139" t="s">
        <v>237</v>
      </c>
      <c r="H297" s="140">
        <v>6</v>
      </c>
      <c r="I297" s="141"/>
      <c r="J297" s="142">
        <f t="shared" si="80"/>
        <v>0</v>
      </c>
      <c r="K297" s="138" t="s">
        <v>138</v>
      </c>
      <c r="L297" s="24"/>
      <c r="M297" s="143" t="s">
        <v>8</v>
      </c>
      <c r="N297" s="144" t="s">
        <v>46</v>
      </c>
      <c r="P297" s="145">
        <f t="shared" si="81"/>
        <v>0</v>
      </c>
      <c r="Q297" s="145">
        <v>1.0000000000000001E-5</v>
      </c>
      <c r="R297" s="145">
        <f t="shared" si="82"/>
        <v>6.0000000000000008E-5</v>
      </c>
      <c r="S297" s="145">
        <v>0</v>
      </c>
      <c r="T297" s="146">
        <f t="shared" si="83"/>
        <v>0</v>
      </c>
      <c r="AR297" s="147" t="s">
        <v>139</v>
      </c>
      <c r="AT297" s="147" t="s">
        <v>134</v>
      </c>
      <c r="AU297" s="147" t="s">
        <v>91</v>
      </c>
      <c r="AY297" s="9" t="s">
        <v>131</v>
      </c>
      <c r="BE297" s="148">
        <f t="shared" si="84"/>
        <v>0</v>
      </c>
      <c r="BF297" s="148">
        <f t="shared" si="85"/>
        <v>0</v>
      </c>
      <c r="BG297" s="148">
        <f t="shared" si="86"/>
        <v>0</v>
      </c>
      <c r="BH297" s="148">
        <f t="shared" si="87"/>
        <v>0</v>
      </c>
      <c r="BI297" s="148">
        <f t="shared" si="88"/>
        <v>0</v>
      </c>
      <c r="BJ297" s="9" t="s">
        <v>89</v>
      </c>
      <c r="BK297" s="148">
        <f t="shared" si="89"/>
        <v>0</v>
      </c>
      <c r="BL297" s="9" t="s">
        <v>139</v>
      </c>
      <c r="BM297" s="147" t="s">
        <v>952</v>
      </c>
    </row>
    <row r="298" spans="2:65" s="25" customFormat="1" ht="24.2" customHeight="1">
      <c r="B298" s="135"/>
      <c r="C298" s="136" t="s">
        <v>953</v>
      </c>
      <c r="D298" s="136" t="s">
        <v>134</v>
      </c>
      <c r="E298" s="137" t="s">
        <v>954</v>
      </c>
      <c r="F298" s="138" t="s">
        <v>955</v>
      </c>
      <c r="G298" s="139" t="s">
        <v>237</v>
      </c>
      <c r="H298" s="140">
        <v>6</v>
      </c>
      <c r="I298" s="141"/>
      <c r="J298" s="142">
        <f t="shared" si="80"/>
        <v>0</v>
      </c>
      <c r="K298" s="138" t="s">
        <v>138</v>
      </c>
      <c r="L298" s="24"/>
      <c r="M298" s="143" t="s">
        <v>8</v>
      </c>
      <c r="N298" s="144" t="s">
        <v>46</v>
      </c>
      <c r="P298" s="145">
        <f t="shared" si="81"/>
        <v>0</v>
      </c>
      <c r="Q298" s="145">
        <v>2.0000000000000002E-5</v>
      </c>
      <c r="R298" s="145">
        <f t="shared" si="82"/>
        <v>1.2000000000000002E-4</v>
      </c>
      <c r="S298" s="145">
        <v>0</v>
      </c>
      <c r="T298" s="146">
        <f t="shared" si="83"/>
        <v>0</v>
      </c>
      <c r="AR298" s="147" t="s">
        <v>139</v>
      </c>
      <c r="AT298" s="147" t="s">
        <v>134</v>
      </c>
      <c r="AU298" s="147" t="s">
        <v>91</v>
      </c>
      <c r="AY298" s="9" t="s">
        <v>131</v>
      </c>
      <c r="BE298" s="148">
        <f t="shared" si="84"/>
        <v>0</v>
      </c>
      <c r="BF298" s="148">
        <f t="shared" si="85"/>
        <v>0</v>
      </c>
      <c r="BG298" s="148">
        <f t="shared" si="86"/>
        <v>0</v>
      </c>
      <c r="BH298" s="148">
        <f t="shared" si="87"/>
        <v>0</v>
      </c>
      <c r="BI298" s="148">
        <f t="shared" si="88"/>
        <v>0</v>
      </c>
      <c r="BJ298" s="9" t="s">
        <v>89</v>
      </c>
      <c r="BK298" s="148">
        <f t="shared" si="89"/>
        <v>0</v>
      </c>
      <c r="BL298" s="9" t="s">
        <v>139</v>
      </c>
      <c r="BM298" s="147" t="s">
        <v>956</v>
      </c>
    </row>
    <row r="299" spans="2:65" s="25" customFormat="1" ht="24.2" customHeight="1">
      <c r="B299" s="135"/>
      <c r="C299" s="136" t="s">
        <v>957</v>
      </c>
      <c r="D299" s="136" t="s">
        <v>134</v>
      </c>
      <c r="E299" s="137" t="s">
        <v>958</v>
      </c>
      <c r="F299" s="138" t="s">
        <v>959</v>
      </c>
      <c r="G299" s="139" t="s">
        <v>237</v>
      </c>
      <c r="H299" s="140">
        <v>6</v>
      </c>
      <c r="I299" s="141"/>
      <c r="J299" s="142">
        <f t="shared" si="80"/>
        <v>0</v>
      </c>
      <c r="K299" s="138" t="s">
        <v>138</v>
      </c>
      <c r="L299" s="24"/>
      <c r="M299" s="143" t="s">
        <v>8</v>
      </c>
      <c r="N299" s="144" t="s">
        <v>46</v>
      </c>
      <c r="P299" s="145">
        <f t="shared" si="81"/>
        <v>0</v>
      </c>
      <c r="Q299" s="145">
        <v>2.0000000000000002E-5</v>
      </c>
      <c r="R299" s="145">
        <f t="shared" si="82"/>
        <v>1.2000000000000002E-4</v>
      </c>
      <c r="S299" s="145">
        <v>0</v>
      </c>
      <c r="T299" s="146">
        <f t="shared" si="83"/>
        <v>0</v>
      </c>
      <c r="AR299" s="147" t="s">
        <v>139</v>
      </c>
      <c r="AT299" s="147" t="s">
        <v>134</v>
      </c>
      <c r="AU299" s="147" t="s">
        <v>91</v>
      </c>
      <c r="AY299" s="9" t="s">
        <v>131</v>
      </c>
      <c r="BE299" s="148">
        <f t="shared" si="84"/>
        <v>0</v>
      </c>
      <c r="BF299" s="148">
        <f t="shared" si="85"/>
        <v>0</v>
      </c>
      <c r="BG299" s="148">
        <f t="shared" si="86"/>
        <v>0</v>
      </c>
      <c r="BH299" s="148">
        <f t="shared" si="87"/>
        <v>0</v>
      </c>
      <c r="BI299" s="148">
        <f t="shared" si="88"/>
        <v>0</v>
      </c>
      <c r="BJ299" s="9" t="s">
        <v>89</v>
      </c>
      <c r="BK299" s="148">
        <f t="shared" si="89"/>
        <v>0</v>
      </c>
      <c r="BL299" s="9" t="s">
        <v>139</v>
      </c>
      <c r="BM299" s="147" t="s">
        <v>960</v>
      </c>
    </row>
    <row r="300" spans="2:65" s="25" customFormat="1" ht="24.2" customHeight="1">
      <c r="B300" s="135"/>
      <c r="C300" s="136" t="s">
        <v>961</v>
      </c>
      <c r="D300" s="136" t="s">
        <v>134</v>
      </c>
      <c r="E300" s="137" t="s">
        <v>962</v>
      </c>
      <c r="F300" s="138" t="s">
        <v>963</v>
      </c>
      <c r="G300" s="139" t="s">
        <v>237</v>
      </c>
      <c r="H300" s="140">
        <v>6</v>
      </c>
      <c r="I300" s="141"/>
      <c r="J300" s="142">
        <f t="shared" si="80"/>
        <v>0</v>
      </c>
      <c r="K300" s="138" t="s">
        <v>138</v>
      </c>
      <c r="L300" s="24"/>
      <c r="M300" s="143" t="s">
        <v>8</v>
      </c>
      <c r="N300" s="144" t="s">
        <v>46</v>
      </c>
      <c r="P300" s="145">
        <f t="shared" si="81"/>
        <v>0</v>
      </c>
      <c r="Q300" s="145">
        <v>3.0000000000000001E-5</v>
      </c>
      <c r="R300" s="145">
        <f t="shared" si="82"/>
        <v>1.8000000000000001E-4</v>
      </c>
      <c r="S300" s="145">
        <v>0</v>
      </c>
      <c r="T300" s="146">
        <f t="shared" si="83"/>
        <v>0</v>
      </c>
      <c r="AR300" s="147" t="s">
        <v>139</v>
      </c>
      <c r="AT300" s="147" t="s">
        <v>134</v>
      </c>
      <c r="AU300" s="147" t="s">
        <v>91</v>
      </c>
      <c r="AY300" s="9" t="s">
        <v>131</v>
      </c>
      <c r="BE300" s="148">
        <f t="shared" si="84"/>
        <v>0</v>
      </c>
      <c r="BF300" s="148">
        <f t="shared" si="85"/>
        <v>0</v>
      </c>
      <c r="BG300" s="148">
        <f t="shared" si="86"/>
        <v>0</v>
      </c>
      <c r="BH300" s="148">
        <f t="shared" si="87"/>
        <v>0</v>
      </c>
      <c r="BI300" s="148">
        <f t="shared" si="88"/>
        <v>0</v>
      </c>
      <c r="BJ300" s="9" t="s">
        <v>89</v>
      </c>
      <c r="BK300" s="148">
        <f t="shared" si="89"/>
        <v>0</v>
      </c>
      <c r="BL300" s="9" t="s">
        <v>139</v>
      </c>
      <c r="BM300" s="147" t="s">
        <v>964</v>
      </c>
    </row>
    <row r="301" spans="2:65" s="123" customFormat="1" ht="22.9" customHeight="1">
      <c r="B301" s="122"/>
      <c r="D301" s="124" t="s">
        <v>80</v>
      </c>
      <c r="E301" s="133" t="s">
        <v>965</v>
      </c>
      <c r="F301" s="133" t="s">
        <v>966</v>
      </c>
      <c r="I301" s="126"/>
      <c r="J301" s="134">
        <f>BK301</f>
        <v>0</v>
      </c>
      <c r="L301" s="122"/>
      <c r="M301" s="128"/>
      <c r="P301" s="129">
        <f>SUM(P302:P306)</f>
        <v>0</v>
      </c>
      <c r="R301" s="129">
        <f>SUM(R302:R306)</f>
        <v>0.34599999999999997</v>
      </c>
      <c r="T301" s="130">
        <f>SUM(T302:T306)</f>
        <v>4.5260000000000002E-2</v>
      </c>
      <c r="AR301" s="124" t="s">
        <v>91</v>
      </c>
      <c r="AT301" s="131" t="s">
        <v>80</v>
      </c>
      <c r="AU301" s="131" t="s">
        <v>89</v>
      </c>
      <c r="AY301" s="124" t="s">
        <v>131</v>
      </c>
      <c r="BK301" s="132">
        <f>SUM(BK302:BK306)</f>
        <v>0</v>
      </c>
    </row>
    <row r="302" spans="2:65" s="25" customFormat="1" ht="24.2" customHeight="1">
      <c r="B302" s="135"/>
      <c r="C302" s="136" t="s">
        <v>967</v>
      </c>
      <c r="D302" s="136" t="s">
        <v>134</v>
      </c>
      <c r="E302" s="137" t="s">
        <v>968</v>
      </c>
      <c r="F302" s="138" t="s">
        <v>969</v>
      </c>
      <c r="G302" s="139" t="s">
        <v>449</v>
      </c>
      <c r="H302" s="140">
        <v>400</v>
      </c>
      <c r="I302" s="141"/>
      <c r="J302" s="142">
        <f>ROUND(I302*H302,2)</f>
        <v>0</v>
      </c>
      <c r="K302" s="138" t="s">
        <v>138</v>
      </c>
      <c r="L302" s="24"/>
      <c r="M302" s="143" t="s">
        <v>8</v>
      </c>
      <c r="N302" s="144" t="s">
        <v>46</v>
      </c>
      <c r="P302" s="145">
        <f>O302*H302</f>
        <v>0</v>
      </c>
      <c r="Q302" s="145">
        <v>0</v>
      </c>
      <c r="R302" s="145">
        <f>Q302*H302</f>
        <v>0</v>
      </c>
      <c r="S302" s="145">
        <v>0</v>
      </c>
      <c r="T302" s="146">
        <f>S302*H302</f>
        <v>0</v>
      </c>
      <c r="AR302" s="147" t="s">
        <v>139</v>
      </c>
      <c r="AT302" s="147" t="s">
        <v>134</v>
      </c>
      <c r="AU302" s="147" t="s">
        <v>91</v>
      </c>
      <c r="AY302" s="9" t="s">
        <v>131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9" t="s">
        <v>89</v>
      </c>
      <c r="BK302" s="148">
        <f>ROUND(I302*H302,2)</f>
        <v>0</v>
      </c>
      <c r="BL302" s="9" t="s">
        <v>139</v>
      </c>
      <c r="BM302" s="147" t="s">
        <v>970</v>
      </c>
    </row>
    <row r="303" spans="2:65" s="25" customFormat="1" ht="16.5" customHeight="1">
      <c r="B303" s="135"/>
      <c r="C303" s="136" t="s">
        <v>971</v>
      </c>
      <c r="D303" s="136" t="s">
        <v>134</v>
      </c>
      <c r="E303" s="137" t="s">
        <v>972</v>
      </c>
      <c r="F303" s="138" t="s">
        <v>973</v>
      </c>
      <c r="G303" s="139" t="s">
        <v>449</v>
      </c>
      <c r="H303" s="140">
        <v>146</v>
      </c>
      <c r="I303" s="141"/>
      <c r="J303" s="142">
        <f>ROUND(I303*H303,2)</f>
        <v>0</v>
      </c>
      <c r="K303" s="138" t="s">
        <v>138</v>
      </c>
      <c r="L303" s="24"/>
      <c r="M303" s="143" t="s">
        <v>8</v>
      </c>
      <c r="N303" s="144" t="s">
        <v>46</v>
      </c>
      <c r="P303" s="145">
        <f>O303*H303</f>
        <v>0</v>
      </c>
      <c r="Q303" s="145">
        <v>1E-3</v>
      </c>
      <c r="R303" s="145">
        <f>Q303*H303</f>
        <v>0.14599999999999999</v>
      </c>
      <c r="S303" s="145">
        <v>3.1E-4</v>
      </c>
      <c r="T303" s="146">
        <f>S303*H303</f>
        <v>4.5260000000000002E-2</v>
      </c>
      <c r="AR303" s="147" t="s">
        <v>139</v>
      </c>
      <c r="AT303" s="147" t="s">
        <v>134</v>
      </c>
      <c r="AU303" s="147" t="s">
        <v>91</v>
      </c>
      <c r="AY303" s="9" t="s">
        <v>131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9" t="s">
        <v>89</v>
      </c>
      <c r="BK303" s="148">
        <f>ROUND(I303*H303,2)</f>
        <v>0</v>
      </c>
      <c r="BL303" s="9" t="s">
        <v>139</v>
      </c>
      <c r="BM303" s="147" t="s">
        <v>974</v>
      </c>
    </row>
    <row r="304" spans="2:65" s="25" customFormat="1" ht="24.2" customHeight="1">
      <c r="B304" s="135"/>
      <c r="C304" s="136" t="s">
        <v>975</v>
      </c>
      <c r="D304" s="136" t="s">
        <v>134</v>
      </c>
      <c r="E304" s="137" t="s">
        <v>976</v>
      </c>
      <c r="F304" s="138" t="s">
        <v>977</v>
      </c>
      <c r="G304" s="139" t="s">
        <v>449</v>
      </c>
      <c r="H304" s="140">
        <v>146</v>
      </c>
      <c r="I304" s="141"/>
      <c r="J304" s="142">
        <f>ROUND(I304*H304,2)</f>
        <v>0</v>
      </c>
      <c r="K304" s="138" t="s">
        <v>138</v>
      </c>
      <c r="L304" s="24"/>
      <c r="M304" s="143" t="s">
        <v>8</v>
      </c>
      <c r="N304" s="144" t="s">
        <v>46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139</v>
      </c>
      <c r="AT304" s="147" t="s">
        <v>134</v>
      </c>
      <c r="AU304" s="147" t="s">
        <v>91</v>
      </c>
      <c r="AY304" s="9" t="s">
        <v>131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9" t="s">
        <v>89</v>
      </c>
      <c r="BK304" s="148">
        <f>ROUND(I304*H304,2)</f>
        <v>0</v>
      </c>
      <c r="BL304" s="9" t="s">
        <v>139</v>
      </c>
      <c r="BM304" s="147" t="s">
        <v>978</v>
      </c>
    </row>
    <row r="305" spans="2:65" s="25" customFormat="1" ht="24.2" customHeight="1">
      <c r="B305" s="135"/>
      <c r="C305" s="136" t="s">
        <v>979</v>
      </c>
      <c r="D305" s="136" t="s">
        <v>134</v>
      </c>
      <c r="E305" s="137" t="s">
        <v>980</v>
      </c>
      <c r="F305" s="138" t="s">
        <v>981</v>
      </c>
      <c r="G305" s="139" t="s">
        <v>449</v>
      </c>
      <c r="H305" s="140">
        <v>400</v>
      </c>
      <c r="I305" s="141"/>
      <c r="J305" s="142">
        <f>ROUND(I305*H305,2)</f>
        <v>0</v>
      </c>
      <c r="K305" s="138" t="s">
        <v>138</v>
      </c>
      <c r="L305" s="24"/>
      <c r="M305" s="143" t="s">
        <v>8</v>
      </c>
      <c r="N305" s="144" t="s">
        <v>46</v>
      </c>
      <c r="P305" s="145">
        <f>O305*H305</f>
        <v>0</v>
      </c>
      <c r="Q305" s="145">
        <v>2.1000000000000001E-4</v>
      </c>
      <c r="R305" s="145">
        <f>Q305*H305</f>
        <v>8.4000000000000005E-2</v>
      </c>
      <c r="S305" s="145">
        <v>0</v>
      </c>
      <c r="T305" s="146">
        <f>S305*H305</f>
        <v>0</v>
      </c>
      <c r="AR305" s="147" t="s">
        <v>139</v>
      </c>
      <c r="AT305" s="147" t="s">
        <v>134</v>
      </c>
      <c r="AU305" s="147" t="s">
        <v>91</v>
      </c>
      <c r="AY305" s="9" t="s">
        <v>131</v>
      </c>
      <c r="BE305" s="148">
        <f>IF(N305="základní",J305,0)</f>
        <v>0</v>
      </c>
      <c r="BF305" s="148">
        <f>IF(N305="snížená",J305,0)</f>
        <v>0</v>
      </c>
      <c r="BG305" s="148">
        <f>IF(N305="zákl. přenesená",J305,0)</f>
        <v>0</v>
      </c>
      <c r="BH305" s="148">
        <f>IF(N305="sníž. přenesená",J305,0)</f>
        <v>0</v>
      </c>
      <c r="BI305" s="148">
        <f>IF(N305="nulová",J305,0)</f>
        <v>0</v>
      </c>
      <c r="BJ305" s="9" t="s">
        <v>89</v>
      </c>
      <c r="BK305" s="148">
        <f>ROUND(I305*H305,2)</f>
        <v>0</v>
      </c>
      <c r="BL305" s="9" t="s">
        <v>139</v>
      </c>
      <c r="BM305" s="147" t="s">
        <v>982</v>
      </c>
    </row>
    <row r="306" spans="2:65" s="25" customFormat="1" ht="33" customHeight="1">
      <c r="B306" s="135"/>
      <c r="C306" s="136" t="s">
        <v>983</v>
      </c>
      <c r="D306" s="136" t="s">
        <v>134</v>
      </c>
      <c r="E306" s="137" t="s">
        <v>984</v>
      </c>
      <c r="F306" s="138" t="s">
        <v>985</v>
      </c>
      <c r="G306" s="139" t="s">
        <v>449</v>
      </c>
      <c r="H306" s="140">
        <v>400</v>
      </c>
      <c r="I306" s="141"/>
      <c r="J306" s="142">
        <f>ROUND(I306*H306,2)</f>
        <v>0</v>
      </c>
      <c r="K306" s="138" t="s">
        <v>138</v>
      </c>
      <c r="L306" s="24"/>
      <c r="M306" s="143" t="s">
        <v>8</v>
      </c>
      <c r="N306" s="144" t="s">
        <v>46</v>
      </c>
      <c r="P306" s="145">
        <f>O306*H306</f>
        <v>0</v>
      </c>
      <c r="Q306" s="145">
        <v>2.9E-4</v>
      </c>
      <c r="R306" s="145">
        <f>Q306*H306</f>
        <v>0.11600000000000001</v>
      </c>
      <c r="S306" s="145">
        <v>0</v>
      </c>
      <c r="T306" s="146">
        <f>S306*H306</f>
        <v>0</v>
      </c>
      <c r="AR306" s="147" t="s">
        <v>139</v>
      </c>
      <c r="AT306" s="147" t="s">
        <v>134</v>
      </c>
      <c r="AU306" s="147" t="s">
        <v>91</v>
      </c>
      <c r="AY306" s="9" t="s">
        <v>131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9" t="s">
        <v>89</v>
      </c>
      <c r="BK306" s="148">
        <f>ROUND(I306*H306,2)</f>
        <v>0</v>
      </c>
      <c r="BL306" s="9" t="s">
        <v>139</v>
      </c>
      <c r="BM306" s="147" t="s">
        <v>986</v>
      </c>
    </row>
    <row r="307" spans="2:65" s="123" customFormat="1" ht="25.9" customHeight="1">
      <c r="B307" s="122"/>
      <c r="D307" s="124" t="s">
        <v>80</v>
      </c>
      <c r="E307" s="125" t="s">
        <v>498</v>
      </c>
      <c r="F307" s="125" t="s">
        <v>499</v>
      </c>
      <c r="I307" s="126"/>
      <c r="J307" s="127">
        <f>BK307</f>
        <v>0</v>
      </c>
      <c r="L307" s="122"/>
      <c r="M307" s="128"/>
      <c r="P307" s="129">
        <f>P308+P310+P312</f>
        <v>0</v>
      </c>
      <c r="R307" s="129">
        <f>R308+R310+R312</f>
        <v>0</v>
      </c>
      <c r="T307" s="130">
        <f>T308+T310+T312</f>
        <v>0</v>
      </c>
      <c r="AR307" s="124" t="s">
        <v>161</v>
      </c>
      <c r="AT307" s="131" t="s">
        <v>80</v>
      </c>
      <c r="AU307" s="131" t="s">
        <v>81</v>
      </c>
      <c r="AY307" s="124" t="s">
        <v>131</v>
      </c>
      <c r="BK307" s="132">
        <f>BK308+BK310+BK312</f>
        <v>0</v>
      </c>
    </row>
    <row r="308" spans="2:65" s="123" customFormat="1" ht="22.9" customHeight="1">
      <c r="B308" s="122"/>
      <c r="D308" s="124" t="s">
        <v>80</v>
      </c>
      <c r="E308" s="133" t="s">
        <v>500</v>
      </c>
      <c r="F308" s="133" t="s">
        <v>501</v>
      </c>
      <c r="I308" s="126"/>
      <c r="J308" s="134">
        <f>BK308</f>
        <v>0</v>
      </c>
      <c r="L308" s="122"/>
      <c r="M308" s="128"/>
      <c r="P308" s="129">
        <f>P309</f>
        <v>0</v>
      </c>
      <c r="R308" s="129">
        <f>R309</f>
        <v>0</v>
      </c>
      <c r="T308" s="130">
        <f>T309</f>
        <v>0</v>
      </c>
      <c r="AR308" s="124" t="s">
        <v>161</v>
      </c>
      <c r="AT308" s="131" t="s">
        <v>80</v>
      </c>
      <c r="AU308" s="131" t="s">
        <v>89</v>
      </c>
      <c r="AY308" s="124" t="s">
        <v>131</v>
      </c>
      <c r="BK308" s="132">
        <f>BK309</f>
        <v>0</v>
      </c>
    </row>
    <row r="309" spans="2:65" s="25" customFormat="1" ht="16.5" customHeight="1">
      <c r="B309" s="135"/>
      <c r="C309" s="136" t="s">
        <v>987</v>
      </c>
      <c r="D309" s="136" t="s">
        <v>134</v>
      </c>
      <c r="E309" s="137" t="s">
        <v>503</v>
      </c>
      <c r="F309" s="138" t="s">
        <v>501</v>
      </c>
      <c r="G309" s="139" t="s">
        <v>504</v>
      </c>
      <c r="H309" s="140">
        <v>1</v>
      </c>
      <c r="I309" s="141"/>
      <c r="J309" s="142">
        <f>ROUND(I309*H309,2)</f>
        <v>0</v>
      </c>
      <c r="K309" s="138" t="s">
        <v>138</v>
      </c>
      <c r="L309" s="24"/>
      <c r="M309" s="143" t="s">
        <v>8</v>
      </c>
      <c r="N309" s="144" t="s">
        <v>46</v>
      </c>
      <c r="P309" s="145">
        <f>O309*H309</f>
        <v>0</v>
      </c>
      <c r="Q309" s="145">
        <v>0</v>
      </c>
      <c r="R309" s="145">
        <f>Q309*H309</f>
        <v>0</v>
      </c>
      <c r="S309" s="145">
        <v>0</v>
      </c>
      <c r="T309" s="146">
        <f>S309*H309</f>
        <v>0</v>
      </c>
      <c r="AR309" s="147" t="s">
        <v>505</v>
      </c>
      <c r="AT309" s="147" t="s">
        <v>134</v>
      </c>
      <c r="AU309" s="147" t="s">
        <v>91</v>
      </c>
      <c r="AY309" s="9" t="s">
        <v>131</v>
      </c>
      <c r="BE309" s="148">
        <f>IF(N309="základní",J309,0)</f>
        <v>0</v>
      </c>
      <c r="BF309" s="148">
        <f>IF(N309="snížená",J309,0)</f>
        <v>0</v>
      </c>
      <c r="BG309" s="148">
        <f>IF(N309="zákl. přenesená",J309,0)</f>
        <v>0</v>
      </c>
      <c r="BH309" s="148">
        <f>IF(N309="sníž. přenesená",J309,0)</f>
        <v>0</v>
      </c>
      <c r="BI309" s="148">
        <f>IF(N309="nulová",J309,0)</f>
        <v>0</v>
      </c>
      <c r="BJ309" s="9" t="s">
        <v>89</v>
      </c>
      <c r="BK309" s="148">
        <f>ROUND(I309*H309,2)</f>
        <v>0</v>
      </c>
      <c r="BL309" s="9" t="s">
        <v>505</v>
      </c>
      <c r="BM309" s="147" t="s">
        <v>988</v>
      </c>
    </row>
    <row r="310" spans="2:65" s="123" customFormat="1" ht="22.9" customHeight="1">
      <c r="B310" s="122"/>
      <c r="D310" s="124" t="s">
        <v>80</v>
      </c>
      <c r="E310" s="133" t="s">
        <v>507</v>
      </c>
      <c r="F310" s="133" t="s">
        <v>508</v>
      </c>
      <c r="I310" s="126"/>
      <c r="J310" s="134">
        <f>BK310</f>
        <v>0</v>
      </c>
      <c r="L310" s="122"/>
      <c r="M310" s="128"/>
      <c r="P310" s="129">
        <f>P311</f>
        <v>0</v>
      </c>
      <c r="R310" s="129">
        <f>R311</f>
        <v>0</v>
      </c>
      <c r="T310" s="130">
        <f>T311</f>
        <v>0</v>
      </c>
      <c r="AR310" s="124" t="s">
        <v>161</v>
      </c>
      <c r="AT310" s="131" t="s">
        <v>80</v>
      </c>
      <c r="AU310" s="131" t="s">
        <v>89</v>
      </c>
      <c r="AY310" s="124" t="s">
        <v>131</v>
      </c>
      <c r="BK310" s="132">
        <f>BK311</f>
        <v>0</v>
      </c>
    </row>
    <row r="311" spans="2:65" s="25" customFormat="1" ht="16.5" customHeight="1">
      <c r="B311" s="135"/>
      <c r="C311" s="136" t="s">
        <v>989</v>
      </c>
      <c r="D311" s="136" t="s">
        <v>134</v>
      </c>
      <c r="E311" s="137" t="s">
        <v>510</v>
      </c>
      <c r="F311" s="138" t="s">
        <v>508</v>
      </c>
      <c r="G311" s="139" t="s">
        <v>504</v>
      </c>
      <c r="H311" s="140">
        <v>1</v>
      </c>
      <c r="I311" s="141"/>
      <c r="J311" s="142">
        <f>ROUND(I311*H311,2)</f>
        <v>0</v>
      </c>
      <c r="K311" s="138" t="s">
        <v>138</v>
      </c>
      <c r="L311" s="24"/>
      <c r="M311" s="143" t="s">
        <v>8</v>
      </c>
      <c r="N311" s="144" t="s">
        <v>46</v>
      </c>
      <c r="P311" s="145">
        <f>O311*H311</f>
        <v>0</v>
      </c>
      <c r="Q311" s="145">
        <v>0</v>
      </c>
      <c r="R311" s="145">
        <f>Q311*H311</f>
        <v>0</v>
      </c>
      <c r="S311" s="145">
        <v>0</v>
      </c>
      <c r="T311" s="146">
        <f>S311*H311</f>
        <v>0</v>
      </c>
      <c r="AR311" s="147" t="s">
        <v>505</v>
      </c>
      <c r="AT311" s="147" t="s">
        <v>134</v>
      </c>
      <c r="AU311" s="147" t="s">
        <v>91</v>
      </c>
      <c r="AY311" s="9" t="s">
        <v>131</v>
      </c>
      <c r="BE311" s="148">
        <f>IF(N311="základní",J311,0)</f>
        <v>0</v>
      </c>
      <c r="BF311" s="148">
        <f>IF(N311="snížená",J311,0)</f>
        <v>0</v>
      </c>
      <c r="BG311" s="148">
        <f>IF(N311="zákl. přenesená",J311,0)</f>
        <v>0</v>
      </c>
      <c r="BH311" s="148">
        <f>IF(N311="sníž. přenesená",J311,0)</f>
        <v>0</v>
      </c>
      <c r="BI311" s="148">
        <f>IF(N311="nulová",J311,0)</f>
        <v>0</v>
      </c>
      <c r="BJ311" s="9" t="s">
        <v>89</v>
      </c>
      <c r="BK311" s="148">
        <f>ROUND(I311*H311,2)</f>
        <v>0</v>
      </c>
      <c r="BL311" s="9" t="s">
        <v>505</v>
      </c>
      <c r="BM311" s="147" t="s">
        <v>990</v>
      </c>
    </row>
    <row r="312" spans="2:65" s="123" customFormat="1" ht="22.9" customHeight="1">
      <c r="B312" s="122"/>
      <c r="D312" s="124" t="s">
        <v>80</v>
      </c>
      <c r="E312" s="133" t="s">
        <v>512</v>
      </c>
      <c r="F312" s="133" t="s">
        <v>513</v>
      </c>
      <c r="I312" s="126"/>
      <c r="J312" s="134">
        <f>BK312</f>
        <v>0</v>
      </c>
      <c r="L312" s="122"/>
      <c r="M312" s="128"/>
      <c r="P312" s="129">
        <f>P313</f>
        <v>0</v>
      </c>
      <c r="R312" s="129">
        <f>R313</f>
        <v>0</v>
      </c>
      <c r="T312" s="130">
        <f>T313</f>
        <v>0</v>
      </c>
      <c r="AR312" s="124" t="s">
        <v>161</v>
      </c>
      <c r="AT312" s="131" t="s">
        <v>80</v>
      </c>
      <c r="AU312" s="131" t="s">
        <v>89</v>
      </c>
      <c r="AY312" s="124" t="s">
        <v>131</v>
      </c>
      <c r="BK312" s="132">
        <f>BK313</f>
        <v>0</v>
      </c>
    </row>
    <row r="313" spans="2:65" s="25" customFormat="1" ht="16.5" customHeight="1">
      <c r="B313" s="135"/>
      <c r="C313" s="136" t="s">
        <v>991</v>
      </c>
      <c r="D313" s="136" t="s">
        <v>134</v>
      </c>
      <c r="E313" s="137" t="s">
        <v>515</v>
      </c>
      <c r="F313" s="138" t="s">
        <v>513</v>
      </c>
      <c r="G313" s="139" t="s">
        <v>504</v>
      </c>
      <c r="H313" s="140">
        <v>1</v>
      </c>
      <c r="I313" s="141"/>
      <c r="J313" s="142">
        <f>ROUND(I313*H313,2)</f>
        <v>0</v>
      </c>
      <c r="K313" s="138" t="s">
        <v>138</v>
      </c>
      <c r="L313" s="24"/>
      <c r="M313" s="183" t="s">
        <v>8</v>
      </c>
      <c r="N313" s="184" t="s">
        <v>46</v>
      </c>
      <c r="O313" s="185"/>
      <c r="P313" s="186">
        <f>O313*H313</f>
        <v>0</v>
      </c>
      <c r="Q313" s="186">
        <v>0</v>
      </c>
      <c r="R313" s="186">
        <f>Q313*H313</f>
        <v>0</v>
      </c>
      <c r="S313" s="186">
        <v>0</v>
      </c>
      <c r="T313" s="187">
        <f>S313*H313</f>
        <v>0</v>
      </c>
      <c r="AR313" s="147" t="s">
        <v>505</v>
      </c>
      <c r="AT313" s="147" t="s">
        <v>134</v>
      </c>
      <c r="AU313" s="147" t="s">
        <v>91</v>
      </c>
      <c r="AY313" s="9" t="s">
        <v>131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9" t="s">
        <v>89</v>
      </c>
      <c r="BK313" s="148">
        <f>ROUND(I313*H313,2)</f>
        <v>0</v>
      </c>
      <c r="BL313" s="9" t="s">
        <v>505</v>
      </c>
      <c r="BM313" s="147" t="s">
        <v>992</v>
      </c>
    </row>
    <row r="314" spans="2:65" s="25" customFormat="1" ht="6.95" customHeight="1">
      <c r="B314" s="38"/>
      <c r="C314" s="39"/>
      <c r="D314" s="39"/>
      <c r="E314" s="39"/>
      <c r="F314" s="39"/>
      <c r="G314" s="39"/>
      <c r="H314" s="39"/>
      <c r="I314" s="39"/>
      <c r="J314" s="39"/>
      <c r="K314" s="39"/>
      <c r="L314" s="24"/>
    </row>
  </sheetData>
  <autoFilter ref="C138:K313" xr:uid="{00000000-0009-0000-0000-000002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ADE2-3562-4A98-B9AA-6EFCD8315834}">
  <sheetPr>
    <pageSetUpPr fitToPage="1"/>
  </sheetPr>
  <dimension ref="A1:CM98"/>
  <sheetViews>
    <sheetView showGridLines="0" workbookViewId="0">
      <selection activeCell="J97" sqref="J97"/>
    </sheetView>
  </sheetViews>
  <sheetFormatPr defaultRowHeight="11.25"/>
  <cols>
    <col min="1" max="1" width="7.140625" style="8" customWidth="1"/>
    <col min="2" max="2" width="1.42578125" style="8" customWidth="1"/>
    <col min="3" max="3" width="3.5703125" style="8" customWidth="1"/>
    <col min="4" max="33" width="2.28515625" style="8" customWidth="1"/>
    <col min="34" max="34" width="2.85546875" style="8" customWidth="1"/>
    <col min="35" max="35" width="27.140625" style="8" customWidth="1"/>
    <col min="36" max="37" width="2.140625" style="8" customWidth="1"/>
    <col min="38" max="38" width="7.140625" style="8" customWidth="1"/>
    <col min="39" max="39" width="2.85546875" style="8" customWidth="1"/>
    <col min="40" max="40" width="11.42578125" style="8" customWidth="1"/>
    <col min="41" max="41" width="6.42578125" style="8" customWidth="1"/>
    <col min="42" max="42" width="3.5703125" style="8" customWidth="1"/>
    <col min="43" max="43" width="13.42578125" style="8" hidden="1" customWidth="1"/>
    <col min="44" max="44" width="11.7109375" style="8" customWidth="1"/>
    <col min="45" max="47" width="22.140625" style="8" hidden="1" customWidth="1"/>
    <col min="48" max="49" width="18.5703125" style="8" hidden="1" customWidth="1"/>
    <col min="50" max="51" width="21.42578125" style="8" hidden="1" customWidth="1"/>
    <col min="52" max="52" width="18.5703125" style="8" hidden="1" customWidth="1"/>
    <col min="53" max="53" width="16.42578125" style="8" hidden="1" customWidth="1"/>
    <col min="54" max="54" width="21.42578125" style="8" hidden="1" customWidth="1"/>
    <col min="55" max="55" width="18.5703125" style="8" hidden="1" customWidth="1"/>
    <col min="56" max="56" width="16.42578125" style="8" hidden="1" customWidth="1"/>
    <col min="57" max="57" width="57" style="8" customWidth="1"/>
    <col min="58" max="16384" width="9.140625" style="8"/>
  </cols>
  <sheetData>
    <row r="1" spans="1:74">
      <c r="A1" s="7" t="s">
        <v>7</v>
      </c>
      <c r="AZ1" s="7" t="s">
        <v>8</v>
      </c>
      <c r="BA1" s="7" t="s">
        <v>9</v>
      </c>
      <c r="BB1" s="7" t="s">
        <v>8</v>
      </c>
      <c r="BT1" s="7" t="s">
        <v>10</v>
      </c>
      <c r="BU1" s="7" t="s">
        <v>10</v>
      </c>
      <c r="BV1" s="7" t="s">
        <v>993</v>
      </c>
    </row>
    <row r="2" spans="1:74" ht="36.950000000000003" customHeight="1">
      <c r="AR2" s="220" t="s">
        <v>12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9" t="s">
        <v>13</v>
      </c>
      <c r="BT2" s="9" t="s">
        <v>14</v>
      </c>
    </row>
    <row r="3" spans="1:74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13</v>
      </c>
      <c r="BT3" s="9" t="s">
        <v>15</v>
      </c>
    </row>
    <row r="4" spans="1:74" ht="24.95" customHeight="1">
      <c r="B4" s="12"/>
      <c r="D4" s="13" t="s">
        <v>16</v>
      </c>
      <c r="AR4" s="12"/>
      <c r="AS4" s="14" t="s">
        <v>17</v>
      </c>
      <c r="BE4" s="15" t="s">
        <v>18</v>
      </c>
      <c r="BS4" s="9" t="s">
        <v>19</v>
      </c>
    </row>
    <row r="5" spans="1:74" ht="12" customHeight="1">
      <c r="B5" s="12"/>
      <c r="D5" s="16" t="s">
        <v>20</v>
      </c>
      <c r="K5" s="222" t="s">
        <v>994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R5" s="12"/>
      <c r="BE5" s="223" t="s">
        <v>22</v>
      </c>
      <c r="BS5" s="9" t="s">
        <v>13</v>
      </c>
    </row>
    <row r="6" spans="1:74" ht="36.950000000000003" customHeight="1">
      <c r="B6" s="12"/>
      <c r="D6" s="18" t="s">
        <v>23</v>
      </c>
      <c r="K6" s="226" t="s">
        <v>995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R6" s="12"/>
      <c r="BE6" s="224"/>
      <c r="BS6" s="9" t="s">
        <v>13</v>
      </c>
    </row>
    <row r="7" spans="1:74" ht="12" customHeight="1">
      <c r="B7" s="12"/>
      <c r="D7" s="19" t="s">
        <v>25</v>
      </c>
      <c r="K7" s="17" t="s">
        <v>8</v>
      </c>
      <c r="AK7" s="19" t="s">
        <v>26</v>
      </c>
      <c r="AN7" s="17" t="s">
        <v>8</v>
      </c>
      <c r="AR7" s="12"/>
      <c r="BE7" s="224"/>
      <c r="BS7" s="9" t="s">
        <v>13</v>
      </c>
    </row>
    <row r="8" spans="1:74" ht="12" customHeight="1">
      <c r="B8" s="12"/>
      <c r="D8" s="19" t="s">
        <v>27</v>
      </c>
      <c r="K8" s="17" t="s">
        <v>5</v>
      </c>
      <c r="AK8" s="19" t="s">
        <v>29</v>
      </c>
      <c r="AN8" s="20" t="s">
        <v>30</v>
      </c>
      <c r="AR8" s="12"/>
      <c r="BE8" s="224"/>
      <c r="BS8" s="9" t="s">
        <v>13</v>
      </c>
    </row>
    <row r="9" spans="1:74" ht="14.45" customHeight="1">
      <c r="B9" s="12"/>
      <c r="AR9" s="12"/>
      <c r="BE9" s="224"/>
      <c r="BS9" s="9" t="s">
        <v>13</v>
      </c>
    </row>
    <row r="10" spans="1:74" ht="12" customHeight="1">
      <c r="B10" s="12"/>
      <c r="D10" s="19" t="s">
        <v>31</v>
      </c>
      <c r="AK10" s="19" t="s">
        <v>32</v>
      </c>
      <c r="AN10" s="17" t="s">
        <v>8</v>
      </c>
      <c r="AR10" s="12"/>
      <c r="BE10" s="224"/>
      <c r="BS10" s="9" t="s">
        <v>13</v>
      </c>
    </row>
    <row r="11" spans="1:74" ht="18.399999999999999" customHeight="1">
      <c r="B11" s="12"/>
      <c r="E11" s="17" t="s">
        <v>33</v>
      </c>
      <c r="AK11" s="19" t="s">
        <v>34</v>
      </c>
      <c r="AN11" s="17" t="s">
        <v>8</v>
      </c>
      <c r="AR11" s="12"/>
      <c r="BE11" s="224"/>
      <c r="BS11" s="9" t="s">
        <v>13</v>
      </c>
    </row>
    <row r="12" spans="1:74" ht="6.95" customHeight="1">
      <c r="B12" s="12"/>
      <c r="AR12" s="12"/>
      <c r="BE12" s="224"/>
      <c r="BS12" s="9" t="s">
        <v>13</v>
      </c>
    </row>
    <row r="13" spans="1:74" ht="12" customHeight="1">
      <c r="B13" s="12"/>
      <c r="D13" s="19" t="s">
        <v>35</v>
      </c>
      <c r="AK13" s="19" t="s">
        <v>32</v>
      </c>
      <c r="AN13" s="21" t="s">
        <v>36</v>
      </c>
      <c r="AR13" s="12"/>
      <c r="BE13" s="224"/>
      <c r="BS13" s="9" t="s">
        <v>13</v>
      </c>
    </row>
    <row r="14" spans="1:74" ht="12.75">
      <c r="B14" s="12"/>
      <c r="E14" s="227" t="s">
        <v>36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19" t="s">
        <v>34</v>
      </c>
      <c r="AN14" s="21" t="s">
        <v>36</v>
      </c>
      <c r="AR14" s="12"/>
      <c r="BE14" s="224"/>
      <c r="BS14" s="9" t="s">
        <v>13</v>
      </c>
    </row>
    <row r="15" spans="1:74" ht="6.95" customHeight="1">
      <c r="B15" s="12"/>
      <c r="AR15" s="12"/>
      <c r="BE15" s="224"/>
      <c r="BS15" s="9" t="s">
        <v>10</v>
      </c>
    </row>
    <row r="16" spans="1:74" ht="12" customHeight="1">
      <c r="B16" s="12"/>
      <c r="D16" s="19" t="s">
        <v>37</v>
      </c>
      <c r="AK16" s="19" t="s">
        <v>32</v>
      </c>
      <c r="AN16" s="17" t="s">
        <v>8</v>
      </c>
      <c r="AR16" s="12"/>
      <c r="BE16" s="224"/>
      <c r="BS16" s="9" t="s">
        <v>10</v>
      </c>
    </row>
    <row r="17" spans="2:71" ht="18.399999999999999" customHeight="1">
      <c r="B17" s="12"/>
      <c r="E17" s="17" t="s">
        <v>38</v>
      </c>
      <c r="AK17" s="19" t="s">
        <v>34</v>
      </c>
      <c r="AN17" s="17" t="s">
        <v>8</v>
      </c>
      <c r="AR17" s="12"/>
      <c r="BE17" s="224"/>
      <c r="BS17" s="9" t="s">
        <v>39</v>
      </c>
    </row>
    <row r="18" spans="2:71" ht="6.95" customHeight="1">
      <c r="B18" s="12"/>
      <c r="AR18" s="12"/>
      <c r="BE18" s="224"/>
      <c r="BS18" s="9" t="s">
        <v>13</v>
      </c>
    </row>
    <row r="19" spans="2:71" ht="12" customHeight="1">
      <c r="B19" s="12"/>
      <c r="D19" s="19" t="s">
        <v>40</v>
      </c>
      <c r="AK19" s="19" t="s">
        <v>32</v>
      </c>
      <c r="AN19" s="17" t="s">
        <v>8</v>
      </c>
      <c r="AR19" s="12"/>
      <c r="BE19" s="224"/>
      <c r="BS19" s="9" t="s">
        <v>13</v>
      </c>
    </row>
    <row r="20" spans="2:71" ht="18.399999999999999" customHeight="1">
      <c r="B20" s="12"/>
      <c r="E20" s="17" t="s">
        <v>41</v>
      </c>
      <c r="AK20" s="19" t="s">
        <v>34</v>
      </c>
      <c r="AN20" s="17" t="s">
        <v>8</v>
      </c>
      <c r="AR20" s="12"/>
      <c r="BE20" s="224"/>
      <c r="BS20" s="9" t="s">
        <v>39</v>
      </c>
    </row>
    <row r="21" spans="2:71" ht="6.95" customHeight="1">
      <c r="B21" s="12"/>
      <c r="AR21" s="12"/>
      <c r="BE21" s="224"/>
    </row>
    <row r="22" spans="2:71" ht="12" customHeight="1">
      <c r="B22" s="12"/>
      <c r="D22" s="19" t="s">
        <v>42</v>
      </c>
      <c r="AR22" s="12"/>
      <c r="BE22" s="224"/>
    </row>
    <row r="23" spans="2:71" ht="16.5" customHeight="1">
      <c r="B23" s="12"/>
      <c r="E23" s="229" t="s">
        <v>8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2"/>
      <c r="BE23" s="224"/>
    </row>
    <row r="24" spans="2:71" ht="6.95" customHeight="1">
      <c r="B24" s="12"/>
      <c r="AR24" s="12"/>
      <c r="BE24" s="224"/>
    </row>
    <row r="25" spans="2:71" ht="6.95" customHeight="1">
      <c r="B25" s="1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2"/>
      <c r="BE25" s="224"/>
    </row>
    <row r="26" spans="2:71" s="25" customFormat="1" ht="25.9" customHeight="1">
      <c r="B26" s="24"/>
      <c r="D26" s="26" t="s">
        <v>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30">
        <f>ROUND(AG94,2)</f>
        <v>0</v>
      </c>
      <c r="AL26" s="231"/>
      <c r="AM26" s="231"/>
      <c r="AN26" s="231"/>
      <c r="AO26" s="231"/>
      <c r="AR26" s="24"/>
      <c r="BE26" s="224"/>
    </row>
    <row r="27" spans="2:71" s="25" customFormat="1" ht="6.95" customHeight="1">
      <c r="B27" s="24"/>
      <c r="AR27" s="24"/>
      <c r="BE27" s="224"/>
    </row>
    <row r="28" spans="2:71" s="25" customFormat="1" ht="12.75">
      <c r="B28" s="24"/>
      <c r="L28" s="232" t="s">
        <v>43</v>
      </c>
      <c r="M28" s="232"/>
      <c r="N28" s="232"/>
      <c r="O28" s="232"/>
      <c r="P28" s="232"/>
      <c r="W28" s="232" t="s">
        <v>44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45</v>
      </c>
      <c r="AL28" s="232"/>
      <c r="AM28" s="232"/>
      <c r="AN28" s="232"/>
      <c r="AO28" s="232"/>
      <c r="AR28" s="24"/>
      <c r="BE28" s="224"/>
    </row>
    <row r="29" spans="2:71" s="30" customFormat="1" ht="14.45" customHeight="1">
      <c r="B29" s="29"/>
      <c r="D29" s="19" t="s">
        <v>2</v>
      </c>
      <c r="F29" s="19" t="s">
        <v>46</v>
      </c>
      <c r="L29" s="211">
        <v>0.21</v>
      </c>
      <c r="M29" s="212"/>
      <c r="N29" s="212"/>
      <c r="O29" s="212"/>
      <c r="P29" s="212"/>
      <c r="W29" s="213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3">
        <f>ROUND(AV94, 2)</f>
        <v>0</v>
      </c>
      <c r="AL29" s="212"/>
      <c r="AM29" s="212"/>
      <c r="AN29" s="212"/>
      <c r="AO29" s="212"/>
      <c r="AR29" s="29"/>
      <c r="BE29" s="225"/>
    </row>
    <row r="30" spans="2:71" s="30" customFormat="1" ht="14.45" customHeight="1">
      <c r="B30" s="29"/>
      <c r="F30" s="19" t="s">
        <v>47</v>
      </c>
      <c r="L30" s="211">
        <v>0.12</v>
      </c>
      <c r="M30" s="212"/>
      <c r="N30" s="212"/>
      <c r="O30" s="212"/>
      <c r="P30" s="212"/>
      <c r="W30" s="213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3">
        <f>ROUND(AW94, 2)</f>
        <v>0</v>
      </c>
      <c r="AL30" s="212"/>
      <c r="AM30" s="212"/>
      <c r="AN30" s="212"/>
      <c r="AO30" s="212"/>
      <c r="AR30" s="29"/>
      <c r="BE30" s="225"/>
    </row>
    <row r="31" spans="2:71" s="30" customFormat="1" ht="14.45" hidden="1" customHeight="1">
      <c r="B31" s="29"/>
      <c r="F31" s="19" t="s">
        <v>48</v>
      </c>
      <c r="L31" s="211">
        <v>0.21</v>
      </c>
      <c r="M31" s="212"/>
      <c r="N31" s="212"/>
      <c r="O31" s="212"/>
      <c r="P31" s="212"/>
      <c r="W31" s="213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3">
        <v>0</v>
      </c>
      <c r="AL31" s="212"/>
      <c r="AM31" s="212"/>
      <c r="AN31" s="212"/>
      <c r="AO31" s="212"/>
      <c r="AR31" s="29"/>
      <c r="BE31" s="225"/>
    </row>
    <row r="32" spans="2:71" s="30" customFormat="1" ht="14.45" hidden="1" customHeight="1">
      <c r="B32" s="29"/>
      <c r="F32" s="19" t="s">
        <v>49</v>
      </c>
      <c r="L32" s="211">
        <v>0.12</v>
      </c>
      <c r="M32" s="212"/>
      <c r="N32" s="212"/>
      <c r="O32" s="212"/>
      <c r="P32" s="212"/>
      <c r="W32" s="213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3">
        <v>0</v>
      </c>
      <c r="AL32" s="212"/>
      <c r="AM32" s="212"/>
      <c r="AN32" s="212"/>
      <c r="AO32" s="212"/>
      <c r="AR32" s="29"/>
      <c r="BE32" s="225"/>
    </row>
    <row r="33" spans="2:57" s="30" customFormat="1" ht="14.45" hidden="1" customHeight="1">
      <c r="B33" s="29"/>
      <c r="F33" s="19" t="s">
        <v>50</v>
      </c>
      <c r="L33" s="211">
        <v>0</v>
      </c>
      <c r="M33" s="212"/>
      <c r="N33" s="212"/>
      <c r="O33" s="212"/>
      <c r="P33" s="212"/>
      <c r="W33" s="213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3">
        <v>0</v>
      </c>
      <c r="AL33" s="212"/>
      <c r="AM33" s="212"/>
      <c r="AN33" s="212"/>
      <c r="AO33" s="212"/>
      <c r="AR33" s="29"/>
      <c r="BE33" s="225"/>
    </row>
    <row r="34" spans="2:57" s="25" customFormat="1" ht="6.95" customHeight="1">
      <c r="B34" s="24"/>
      <c r="AR34" s="24"/>
      <c r="BE34" s="224"/>
    </row>
    <row r="35" spans="2:57" s="25" customFormat="1" ht="25.9" customHeight="1">
      <c r="B35" s="24"/>
      <c r="C35" s="31"/>
      <c r="D35" s="32" t="s">
        <v>51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52</v>
      </c>
      <c r="U35" s="33"/>
      <c r="V35" s="33"/>
      <c r="W35" s="33"/>
      <c r="X35" s="214" t="s">
        <v>53</v>
      </c>
      <c r="Y35" s="215"/>
      <c r="Z35" s="215"/>
      <c r="AA35" s="215"/>
      <c r="AB35" s="215"/>
      <c r="AC35" s="33"/>
      <c r="AD35" s="33"/>
      <c r="AE35" s="33"/>
      <c r="AF35" s="33"/>
      <c r="AG35" s="33"/>
      <c r="AH35" s="33"/>
      <c r="AI35" s="33"/>
      <c r="AJ35" s="33"/>
      <c r="AK35" s="216">
        <f>SUM(AK26:AK33)</f>
        <v>0</v>
      </c>
      <c r="AL35" s="215"/>
      <c r="AM35" s="215"/>
      <c r="AN35" s="215"/>
      <c r="AO35" s="217"/>
      <c r="AP35" s="31"/>
      <c r="AQ35" s="31"/>
      <c r="AR35" s="24"/>
    </row>
    <row r="36" spans="2:57" s="25" customFormat="1" ht="6.95" customHeight="1">
      <c r="B36" s="24"/>
      <c r="AR36" s="24"/>
    </row>
    <row r="37" spans="2:57" s="25" customFormat="1" ht="14.45" customHeight="1">
      <c r="B37" s="24"/>
      <c r="AR37" s="24"/>
    </row>
    <row r="38" spans="2:57" ht="14.45" customHeight="1">
      <c r="B38" s="12"/>
      <c r="AR38" s="12"/>
    </row>
    <row r="39" spans="2:57" ht="14.45" customHeight="1">
      <c r="B39" s="12"/>
      <c r="AR39" s="12"/>
    </row>
    <row r="40" spans="2:57" ht="14.45" customHeight="1">
      <c r="B40" s="12"/>
      <c r="AR40" s="12"/>
    </row>
    <row r="41" spans="2:57" ht="14.45" customHeight="1">
      <c r="B41" s="12"/>
      <c r="AR41" s="12"/>
    </row>
    <row r="42" spans="2:57" ht="14.45" customHeight="1">
      <c r="B42" s="12"/>
      <c r="AR42" s="12"/>
    </row>
    <row r="43" spans="2:57" ht="14.45" customHeight="1">
      <c r="B43" s="12"/>
      <c r="AR43" s="12"/>
    </row>
    <row r="44" spans="2:57" ht="14.45" customHeight="1">
      <c r="B44" s="12"/>
      <c r="AR44" s="12"/>
    </row>
    <row r="45" spans="2:57" ht="14.45" customHeight="1">
      <c r="B45" s="12"/>
      <c r="AR45" s="12"/>
    </row>
    <row r="46" spans="2:57" ht="14.45" customHeight="1">
      <c r="B46" s="12"/>
      <c r="AR46" s="12"/>
    </row>
    <row r="47" spans="2:57" ht="14.45" customHeight="1">
      <c r="B47" s="12"/>
      <c r="AR47" s="12"/>
    </row>
    <row r="48" spans="2:57" ht="14.45" customHeight="1">
      <c r="B48" s="12"/>
      <c r="AR48" s="12"/>
    </row>
    <row r="49" spans="2:44" s="25" customFormat="1" ht="14.45" customHeight="1">
      <c r="B49" s="24"/>
      <c r="D49" s="35" t="s">
        <v>54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55</v>
      </c>
      <c r="AI49" s="36"/>
      <c r="AJ49" s="36"/>
      <c r="AK49" s="36"/>
      <c r="AL49" s="36"/>
      <c r="AM49" s="36"/>
      <c r="AN49" s="36"/>
      <c r="AO49" s="36"/>
      <c r="AR49" s="24"/>
    </row>
    <row r="50" spans="2:44">
      <c r="B50" s="12"/>
      <c r="AR50" s="12"/>
    </row>
    <row r="51" spans="2:44">
      <c r="B51" s="12"/>
      <c r="AR51" s="12"/>
    </row>
    <row r="52" spans="2:44">
      <c r="B52" s="12"/>
      <c r="AR52" s="12"/>
    </row>
    <row r="53" spans="2:44">
      <c r="B53" s="12"/>
      <c r="AR53" s="12"/>
    </row>
    <row r="54" spans="2:44">
      <c r="B54" s="12"/>
      <c r="AR54" s="12"/>
    </row>
    <row r="55" spans="2:44">
      <c r="B55" s="12"/>
      <c r="AR55" s="12"/>
    </row>
    <row r="56" spans="2:44">
      <c r="B56" s="12"/>
      <c r="AR56" s="12"/>
    </row>
    <row r="57" spans="2:44">
      <c r="B57" s="12"/>
      <c r="AR57" s="12"/>
    </row>
    <row r="58" spans="2:44">
      <c r="B58" s="12"/>
      <c r="AR58" s="12"/>
    </row>
    <row r="59" spans="2:44">
      <c r="B59" s="12"/>
      <c r="AR59" s="12"/>
    </row>
    <row r="60" spans="2:44" s="25" customFormat="1" ht="12.75">
      <c r="B60" s="24"/>
      <c r="D60" s="37" t="s">
        <v>56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7" t="s">
        <v>57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 t="s">
        <v>56</v>
      </c>
      <c r="AI60" s="27"/>
      <c r="AJ60" s="27"/>
      <c r="AK60" s="27"/>
      <c r="AL60" s="27"/>
      <c r="AM60" s="37" t="s">
        <v>57</v>
      </c>
      <c r="AN60" s="27"/>
      <c r="AO60" s="27"/>
      <c r="AR60" s="24"/>
    </row>
    <row r="61" spans="2:44">
      <c r="B61" s="12"/>
      <c r="AR61" s="12"/>
    </row>
    <row r="62" spans="2:44">
      <c r="B62" s="12"/>
      <c r="AR62" s="12"/>
    </row>
    <row r="63" spans="2:44">
      <c r="B63" s="12"/>
      <c r="AR63" s="12"/>
    </row>
    <row r="64" spans="2:44" s="25" customFormat="1" ht="12.75">
      <c r="B64" s="24"/>
      <c r="D64" s="35" t="s">
        <v>58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59</v>
      </c>
      <c r="AI64" s="36"/>
      <c r="AJ64" s="36"/>
      <c r="AK64" s="36"/>
      <c r="AL64" s="36"/>
      <c r="AM64" s="36"/>
      <c r="AN64" s="36"/>
      <c r="AO64" s="36"/>
      <c r="AR64" s="24"/>
    </row>
    <row r="65" spans="2:44">
      <c r="B65" s="12"/>
      <c r="AR65" s="12"/>
    </row>
    <row r="66" spans="2:44">
      <c r="B66" s="12"/>
      <c r="AR66" s="12"/>
    </row>
    <row r="67" spans="2:44">
      <c r="B67" s="12"/>
      <c r="AR67" s="12"/>
    </row>
    <row r="68" spans="2:44">
      <c r="B68" s="12"/>
      <c r="AR68" s="12"/>
    </row>
    <row r="69" spans="2:44">
      <c r="B69" s="12"/>
      <c r="AR69" s="12"/>
    </row>
    <row r="70" spans="2:44">
      <c r="B70" s="12"/>
      <c r="AR70" s="12"/>
    </row>
    <row r="71" spans="2:44">
      <c r="B71" s="12"/>
      <c r="AR71" s="12"/>
    </row>
    <row r="72" spans="2:44">
      <c r="B72" s="12"/>
      <c r="AR72" s="12"/>
    </row>
    <row r="73" spans="2:44">
      <c r="B73" s="12"/>
      <c r="AR73" s="12"/>
    </row>
    <row r="74" spans="2:44">
      <c r="B74" s="12"/>
      <c r="AR74" s="12"/>
    </row>
    <row r="75" spans="2:44" s="25" customFormat="1" ht="12.75">
      <c r="B75" s="24"/>
      <c r="D75" s="37" t="s">
        <v>56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7" t="s">
        <v>57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 t="s">
        <v>56</v>
      </c>
      <c r="AI75" s="27"/>
      <c r="AJ75" s="27"/>
      <c r="AK75" s="27"/>
      <c r="AL75" s="27"/>
      <c r="AM75" s="37" t="s">
        <v>57</v>
      </c>
      <c r="AN75" s="27"/>
      <c r="AO75" s="27"/>
      <c r="AR75" s="24"/>
    </row>
    <row r="76" spans="2:44" s="25" customFormat="1">
      <c r="B76" s="24"/>
      <c r="AR76" s="24"/>
    </row>
    <row r="77" spans="2:44" s="25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4"/>
    </row>
    <row r="81" spans="1:91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4"/>
    </row>
    <row r="82" spans="1:91" s="25" customFormat="1" ht="24.95" customHeight="1">
      <c r="B82" s="24"/>
      <c r="C82" s="13" t="s">
        <v>60</v>
      </c>
      <c r="AR82" s="24"/>
    </row>
    <row r="83" spans="1:91" s="25" customFormat="1" ht="6.95" customHeight="1">
      <c r="B83" s="24"/>
      <c r="AR83" s="24"/>
    </row>
    <row r="84" spans="1:91" s="42" customFormat="1" ht="12" customHeight="1">
      <c r="B84" s="43"/>
      <c r="C84" s="19" t="s">
        <v>20</v>
      </c>
      <c r="L84" s="42" t="str">
        <f>K5</f>
        <v>136b/2025</v>
      </c>
      <c r="AR84" s="43"/>
    </row>
    <row r="85" spans="1:91" s="44" customFormat="1" ht="36.950000000000003" customHeight="1">
      <c r="B85" s="45"/>
      <c r="C85" s="46" t="s">
        <v>23</v>
      </c>
      <c r="L85" s="218" t="str">
        <f>K6</f>
        <v>Úpravy ubytovacích buněk pro osoby se SP kolej Kajetánka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5"/>
    </row>
    <row r="86" spans="1:91" s="25" customFormat="1" ht="6.95" customHeight="1">
      <c r="B86" s="24"/>
      <c r="AR86" s="24"/>
    </row>
    <row r="87" spans="1:91" s="25" customFormat="1" ht="12" customHeight="1">
      <c r="B87" s="24"/>
      <c r="C87" s="19" t="s">
        <v>27</v>
      </c>
      <c r="L87" s="47" t="str">
        <f>IF(K8="","",K8)</f>
        <v>Kolej Kajetánka</v>
      </c>
      <c r="AI87" s="19" t="s">
        <v>29</v>
      </c>
      <c r="AM87" s="199" t="str">
        <f>IF(AN8= "","",AN8)</f>
        <v>20. 4. 2025</v>
      </c>
      <c r="AN87" s="199"/>
      <c r="AR87" s="24"/>
    </row>
    <row r="88" spans="1:91" s="25" customFormat="1" ht="6.95" customHeight="1">
      <c r="B88" s="24"/>
      <c r="AR88" s="24"/>
    </row>
    <row r="89" spans="1:91" s="25" customFormat="1" ht="15.2" customHeight="1">
      <c r="B89" s="24"/>
      <c r="C89" s="19" t="s">
        <v>31</v>
      </c>
      <c r="L89" s="42" t="str">
        <f>IF(E11= "","",E11)</f>
        <v>UK KaM</v>
      </c>
      <c r="AI89" s="19" t="s">
        <v>37</v>
      </c>
      <c r="AM89" s="200" t="str">
        <f>IF(E17="","",E17)</f>
        <v>Ing Arch Pavlovský</v>
      </c>
      <c r="AN89" s="201"/>
      <c r="AO89" s="201"/>
      <c r="AP89" s="201"/>
      <c r="AR89" s="24"/>
      <c r="AS89" s="202" t="s">
        <v>61</v>
      </c>
      <c r="AT89" s="20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25" customFormat="1" ht="15.2" customHeight="1">
      <c r="B90" s="24"/>
      <c r="C90" s="19" t="s">
        <v>35</v>
      </c>
      <c r="L90" s="42" t="str">
        <f>IF(E14= "Vyplň údaj","",E14)</f>
        <v/>
      </c>
      <c r="AI90" s="19" t="s">
        <v>40</v>
      </c>
      <c r="AM90" s="200" t="str">
        <f>IF(E20="","",E20)</f>
        <v>Jan Petr</v>
      </c>
      <c r="AN90" s="201"/>
      <c r="AO90" s="201"/>
      <c r="AP90" s="201"/>
      <c r="AR90" s="24"/>
      <c r="AS90" s="204"/>
      <c r="AT90" s="205"/>
      <c r="BD90" s="52"/>
    </row>
    <row r="91" spans="1:91" s="25" customFormat="1" ht="10.9" customHeight="1">
      <c r="B91" s="24"/>
      <c r="AR91" s="24"/>
      <c r="AS91" s="204"/>
      <c r="AT91" s="205"/>
      <c r="BD91" s="52"/>
    </row>
    <row r="92" spans="1:91" s="25" customFormat="1" ht="29.25" customHeight="1">
      <c r="B92" s="24"/>
      <c r="C92" s="206" t="s">
        <v>62</v>
      </c>
      <c r="D92" s="207"/>
      <c r="E92" s="207"/>
      <c r="F92" s="207"/>
      <c r="G92" s="207"/>
      <c r="H92" s="53"/>
      <c r="I92" s="208" t="s">
        <v>63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64</v>
      </c>
      <c r="AH92" s="207"/>
      <c r="AI92" s="207"/>
      <c r="AJ92" s="207"/>
      <c r="AK92" s="207"/>
      <c r="AL92" s="207"/>
      <c r="AM92" s="207"/>
      <c r="AN92" s="208" t="s">
        <v>65</v>
      </c>
      <c r="AO92" s="207"/>
      <c r="AP92" s="210"/>
      <c r="AQ92" s="54" t="s">
        <v>66</v>
      </c>
      <c r="AR92" s="24"/>
      <c r="AS92" s="55" t="s">
        <v>67</v>
      </c>
      <c r="AT92" s="56" t="s">
        <v>68</v>
      </c>
      <c r="AU92" s="56" t="s">
        <v>69</v>
      </c>
      <c r="AV92" s="56" t="s">
        <v>70</v>
      </c>
      <c r="AW92" s="56" t="s">
        <v>71</v>
      </c>
      <c r="AX92" s="56" t="s">
        <v>72</v>
      </c>
      <c r="AY92" s="56" t="s">
        <v>73</v>
      </c>
      <c r="AZ92" s="56" t="s">
        <v>74</v>
      </c>
      <c r="BA92" s="56" t="s">
        <v>75</v>
      </c>
      <c r="BB92" s="56" t="s">
        <v>76</v>
      </c>
      <c r="BC92" s="56" t="s">
        <v>77</v>
      </c>
      <c r="BD92" s="57" t="s">
        <v>78</v>
      </c>
    </row>
    <row r="93" spans="1:91" s="25" customFormat="1" ht="10.9" customHeight="1">
      <c r="B93" s="24"/>
      <c r="AR93" s="24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9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ROUND(SUM(AG95:AG96),2)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4" t="s">
        <v>8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80</v>
      </c>
      <c r="BT94" s="69" t="s">
        <v>81</v>
      </c>
      <c r="BU94" s="70" t="s">
        <v>82</v>
      </c>
      <c r="BV94" s="69" t="s">
        <v>83</v>
      </c>
      <c r="BW94" s="69" t="s">
        <v>993</v>
      </c>
      <c r="BX94" s="69" t="s">
        <v>84</v>
      </c>
      <c r="CL94" s="69" t="s">
        <v>8</v>
      </c>
    </row>
    <row r="95" spans="1:91" s="80" customFormat="1" ht="16.5" customHeight="1">
      <c r="A95" s="71" t="s">
        <v>85</v>
      </c>
      <c r="B95" s="72"/>
      <c r="C95" s="73"/>
      <c r="D95" s="194" t="s">
        <v>86</v>
      </c>
      <c r="E95" s="194"/>
      <c r="F95" s="194"/>
      <c r="G95" s="194"/>
      <c r="H95" s="194"/>
      <c r="I95" s="74"/>
      <c r="J95" s="194" t="s">
        <v>87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5">
        <f>'Kaje 01 - PSV-01'!J30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5" t="s">
        <v>88</v>
      </c>
      <c r="AR95" s="72"/>
      <c r="AS95" s="76">
        <v>0</v>
      </c>
      <c r="AT95" s="77">
        <f>ROUND(SUM(AV95:AW95),2)</f>
        <v>0</v>
      </c>
      <c r="AU95" s="78">
        <f>'Kaje 01 - PSV-01'!P128</f>
        <v>0</v>
      </c>
      <c r="AV95" s="77">
        <f>'Kaje 01 - PSV-01'!J33</f>
        <v>0</v>
      </c>
      <c r="AW95" s="77">
        <f>'Kaje 01 - PSV-01'!J34</f>
        <v>0</v>
      </c>
      <c r="AX95" s="77">
        <f>'Kaje 01 - PSV-01'!J35</f>
        <v>0</v>
      </c>
      <c r="AY95" s="77">
        <f>'Kaje 01 - PSV-01'!J36</f>
        <v>0</v>
      </c>
      <c r="AZ95" s="77">
        <f>'Kaje 01 - PSV-01'!F33</f>
        <v>0</v>
      </c>
      <c r="BA95" s="77">
        <f>'Kaje 01 - PSV-01'!F34</f>
        <v>0</v>
      </c>
      <c r="BB95" s="77">
        <f>'Kaje 01 - PSV-01'!F35</f>
        <v>0</v>
      </c>
      <c r="BC95" s="77">
        <f>'Kaje 01 - PSV-01'!F36</f>
        <v>0</v>
      </c>
      <c r="BD95" s="79">
        <f>'Kaje 01 - PSV-01'!F37</f>
        <v>0</v>
      </c>
      <c r="BT95" s="81" t="s">
        <v>89</v>
      </c>
      <c r="BV95" s="81" t="s">
        <v>83</v>
      </c>
      <c r="BW95" s="81" t="s">
        <v>996</v>
      </c>
      <c r="BX95" s="81" t="s">
        <v>993</v>
      </c>
      <c r="CL95" s="81" t="s">
        <v>8</v>
      </c>
      <c r="CM95" s="81" t="s">
        <v>91</v>
      </c>
    </row>
    <row r="96" spans="1:91" s="80" customFormat="1" ht="16.5" customHeight="1">
      <c r="A96" s="71" t="s">
        <v>85</v>
      </c>
      <c r="B96" s="72"/>
      <c r="C96" s="73"/>
      <c r="D96" s="194" t="s">
        <v>92</v>
      </c>
      <c r="E96" s="194"/>
      <c r="F96" s="194"/>
      <c r="G96" s="194"/>
      <c r="H96" s="194"/>
      <c r="I96" s="74"/>
      <c r="J96" s="194" t="s">
        <v>93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5">
        <f>'Kaje 02 - PSV-02+HSV'!J30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5" t="s">
        <v>88</v>
      </c>
      <c r="AR96" s="72"/>
      <c r="AS96" s="82">
        <v>0</v>
      </c>
      <c r="AT96" s="83">
        <f>ROUND(SUM(AV96:AW96),2)</f>
        <v>0</v>
      </c>
      <c r="AU96" s="84">
        <f>'Kaje 02 - PSV-02+HSV'!P138</f>
        <v>0</v>
      </c>
      <c r="AV96" s="83">
        <f>'Kaje 02 - PSV-02+HSV'!J33</f>
        <v>0</v>
      </c>
      <c r="AW96" s="83">
        <f>'Kaje 02 - PSV-02+HSV'!J34</f>
        <v>0</v>
      </c>
      <c r="AX96" s="83">
        <f>'Kaje 02 - PSV-02+HSV'!J35</f>
        <v>0</v>
      </c>
      <c r="AY96" s="83">
        <f>'Kaje 02 - PSV-02+HSV'!J36</f>
        <v>0</v>
      </c>
      <c r="AZ96" s="83">
        <f>'Kaje 02 - PSV-02+HSV'!F33</f>
        <v>0</v>
      </c>
      <c r="BA96" s="83">
        <f>'Kaje 02 - PSV-02+HSV'!F34</f>
        <v>0</v>
      </c>
      <c r="BB96" s="83">
        <f>'Kaje 02 - PSV-02+HSV'!F35</f>
        <v>0</v>
      </c>
      <c r="BC96" s="83">
        <f>'Kaje 02 - PSV-02+HSV'!F36</f>
        <v>0</v>
      </c>
      <c r="BD96" s="85">
        <f>'Kaje 02 - PSV-02+HSV'!F37</f>
        <v>0</v>
      </c>
      <c r="BT96" s="81" t="s">
        <v>89</v>
      </c>
      <c r="BV96" s="81" t="s">
        <v>83</v>
      </c>
      <c r="BW96" s="81" t="s">
        <v>997</v>
      </c>
      <c r="BX96" s="81" t="s">
        <v>993</v>
      </c>
      <c r="CL96" s="81" t="s">
        <v>8</v>
      </c>
      <c r="CM96" s="81" t="s">
        <v>91</v>
      </c>
    </row>
    <row r="97" spans="2:44" s="25" customFormat="1" ht="30" customHeight="1">
      <c r="B97" s="24"/>
      <c r="AR97" s="24"/>
    </row>
    <row r="98" spans="2:44" s="25" customFormat="1" ht="6.9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24"/>
    </row>
  </sheetData>
  <mergeCells count="46">
    <mergeCell ref="AR2:BE2"/>
    <mergeCell ref="K5:AJ5"/>
    <mergeCell ref="BE5:BE34"/>
    <mergeCell ref="K6:AJ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hyperlinks>
    <hyperlink ref="A95" location="'01 - Investiční náklady'!C2" display="/" xr:uid="{B5E87816-1D11-475A-86DB-19A8A3D7C854}"/>
    <hyperlink ref="A96" location="'02 - Neinvestiční náklady'!C2" display="/" xr:uid="{78F130B5-C11D-435A-BB76-1EEC5FAAA44D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D643-037A-4CB7-A660-4CF26A7EFD12}">
  <sheetPr>
    <pageSetUpPr fitToPage="1"/>
  </sheetPr>
  <dimension ref="B2:BM238"/>
  <sheetViews>
    <sheetView showGridLines="0" topLeftCell="A117" workbookViewId="0">
      <selection activeCell="I131" sqref="I131"/>
    </sheetView>
  </sheetViews>
  <sheetFormatPr defaultRowHeight="11.25"/>
  <cols>
    <col min="1" max="1" width="7.140625" style="8" customWidth="1"/>
    <col min="2" max="2" width="1" style="8" customWidth="1"/>
    <col min="3" max="3" width="3.5703125" style="8" customWidth="1"/>
    <col min="4" max="4" width="3.7109375" style="8" customWidth="1"/>
    <col min="5" max="5" width="14.7109375" style="8" customWidth="1"/>
    <col min="6" max="6" width="43.5703125" style="8" customWidth="1"/>
    <col min="7" max="7" width="6.42578125" style="8" customWidth="1"/>
    <col min="8" max="8" width="12" style="8" customWidth="1"/>
    <col min="9" max="9" width="13.5703125" style="8" customWidth="1"/>
    <col min="10" max="11" width="19.140625" style="8" customWidth="1"/>
    <col min="12" max="12" width="8" style="8" customWidth="1"/>
    <col min="13" max="13" width="9.28515625" style="8" hidden="1" customWidth="1"/>
    <col min="14" max="14" width="9.140625" style="8"/>
    <col min="15" max="20" width="12.140625" style="8" hidden="1" customWidth="1"/>
    <col min="21" max="21" width="14" style="8" hidden="1" customWidth="1"/>
    <col min="22" max="22" width="10.5703125" style="8" customWidth="1"/>
    <col min="23" max="23" width="14" style="8" customWidth="1"/>
    <col min="24" max="24" width="10.5703125" style="8" customWidth="1"/>
    <col min="25" max="25" width="12.85546875" style="8" customWidth="1"/>
    <col min="26" max="26" width="9.42578125" style="8" customWidth="1"/>
    <col min="27" max="27" width="12.85546875" style="8" customWidth="1"/>
    <col min="28" max="28" width="14" style="8" customWidth="1"/>
    <col min="29" max="29" width="9.42578125" style="8" customWidth="1"/>
    <col min="30" max="30" width="12.85546875" style="8" customWidth="1"/>
    <col min="31" max="31" width="14" style="8" customWidth="1"/>
    <col min="32" max="16384" width="9.140625" style="8"/>
  </cols>
  <sheetData>
    <row r="2" spans="2:46" ht="36.950000000000003" customHeight="1">
      <c r="L2" s="220" t="s">
        <v>12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9" t="s">
        <v>996</v>
      </c>
    </row>
    <row r="3" spans="2:46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91</v>
      </c>
    </row>
    <row r="4" spans="2:46" ht="24.95" customHeight="1">
      <c r="B4" s="12"/>
      <c r="D4" s="13" t="s">
        <v>95</v>
      </c>
      <c r="L4" s="12"/>
      <c r="M4" s="86" t="s">
        <v>17</v>
      </c>
      <c r="AT4" s="9" t="s">
        <v>10</v>
      </c>
    </row>
    <row r="5" spans="2:46" ht="6.95" customHeight="1">
      <c r="B5" s="12"/>
      <c r="L5" s="12"/>
    </row>
    <row r="6" spans="2:46" ht="12" customHeight="1">
      <c r="B6" s="12"/>
      <c r="D6" s="19" t="s">
        <v>23</v>
      </c>
      <c r="L6" s="12"/>
    </row>
    <row r="7" spans="2:46" ht="26.25" customHeight="1">
      <c r="B7" s="12"/>
      <c r="E7" s="234" t="str">
        <f>'Kajetánka - Rekap'!K6</f>
        <v>Úpravy ubytovacích buněk pro osoby se SP kolej Kajetánka</v>
      </c>
      <c r="F7" s="235"/>
      <c r="G7" s="235"/>
      <c r="H7" s="235"/>
      <c r="L7" s="12"/>
    </row>
    <row r="8" spans="2:46" s="25" customFormat="1" ht="12" customHeight="1">
      <c r="B8" s="24"/>
      <c r="D8" s="19" t="s">
        <v>96</v>
      </c>
      <c r="L8" s="24"/>
    </row>
    <row r="9" spans="2:46" s="25" customFormat="1" ht="16.5" customHeight="1">
      <c r="B9" s="24"/>
      <c r="E9" s="218" t="s">
        <v>97</v>
      </c>
      <c r="F9" s="233"/>
      <c r="G9" s="233"/>
      <c r="H9" s="233"/>
      <c r="L9" s="24"/>
    </row>
    <row r="10" spans="2:46" s="25" customFormat="1">
      <c r="B10" s="24"/>
      <c r="L10" s="24"/>
    </row>
    <row r="11" spans="2:46" s="25" customFormat="1" ht="12" customHeight="1">
      <c r="B11" s="24"/>
      <c r="D11" s="19" t="s">
        <v>25</v>
      </c>
      <c r="F11" s="17" t="s">
        <v>8</v>
      </c>
      <c r="I11" s="19" t="s">
        <v>26</v>
      </c>
      <c r="J11" s="17" t="s">
        <v>8</v>
      </c>
      <c r="L11" s="24"/>
    </row>
    <row r="12" spans="2:46" s="25" customFormat="1" ht="12" customHeight="1">
      <c r="B12" s="24"/>
      <c r="D12" s="19" t="s">
        <v>27</v>
      </c>
      <c r="F12" s="17" t="s">
        <v>28</v>
      </c>
      <c r="I12" s="19" t="s">
        <v>29</v>
      </c>
      <c r="J12" s="48" t="str">
        <f>'Kajetánka - Rekap'!AN8</f>
        <v>20. 4. 2025</v>
      </c>
      <c r="L12" s="24"/>
    </row>
    <row r="13" spans="2:46" s="25" customFormat="1" ht="10.9" customHeight="1">
      <c r="B13" s="24"/>
      <c r="L13" s="24"/>
    </row>
    <row r="14" spans="2:46" s="25" customFormat="1" ht="12" customHeight="1">
      <c r="B14" s="24"/>
      <c r="D14" s="19" t="s">
        <v>31</v>
      </c>
      <c r="I14" s="19" t="s">
        <v>32</v>
      </c>
      <c r="J14" s="17" t="s">
        <v>8</v>
      </c>
      <c r="L14" s="24"/>
    </row>
    <row r="15" spans="2:46" s="25" customFormat="1" ht="18" customHeight="1">
      <c r="B15" s="24"/>
      <c r="E15" s="17" t="s">
        <v>33</v>
      </c>
      <c r="I15" s="19" t="s">
        <v>34</v>
      </c>
      <c r="J15" s="17" t="s">
        <v>8</v>
      </c>
      <c r="L15" s="24"/>
    </row>
    <row r="16" spans="2:46" s="25" customFormat="1" ht="6.95" customHeight="1">
      <c r="B16" s="24"/>
      <c r="L16" s="24"/>
    </row>
    <row r="17" spans="2:12" s="25" customFormat="1" ht="12" customHeight="1">
      <c r="B17" s="24"/>
      <c r="D17" s="19" t="s">
        <v>35</v>
      </c>
      <c r="I17" s="19" t="s">
        <v>32</v>
      </c>
      <c r="J17" s="20" t="str">
        <f>'Kajetánka - Rekap'!AN13</f>
        <v>Vyplň údaj</v>
      </c>
      <c r="L17" s="24"/>
    </row>
    <row r="18" spans="2:12" s="25" customFormat="1" ht="18" customHeight="1">
      <c r="B18" s="24"/>
      <c r="E18" s="236" t="str">
        <f>'Kajetánka - Rekap'!E14</f>
        <v>Vyplň údaj</v>
      </c>
      <c r="F18" s="222"/>
      <c r="G18" s="222"/>
      <c r="H18" s="222"/>
      <c r="I18" s="19" t="s">
        <v>34</v>
      </c>
      <c r="J18" s="20" t="str">
        <f>'Kajetánka - Rekap'!AN14</f>
        <v>Vyplň údaj</v>
      </c>
      <c r="L18" s="24"/>
    </row>
    <row r="19" spans="2:12" s="25" customFormat="1" ht="6.95" customHeight="1">
      <c r="B19" s="24"/>
      <c r="L19" s="24"/>
    </row>
    <row r="20" spans="2:12" s="25" customFormat="1" ht="12" customHeight="1">
      <c r="B20" s="24"/>
      <c r="D20" s="19" t="s">
        <v>37</v>
      </c>
      <c r="I20" s="19" t="s">
        <v>32</v>
      </c>
      <c r="J20" s="17" t="s">
        <v>8</v>
      </c>
      <c r="L20" s="24"/>
    </row>
    <row r="21" spans="2:12" s="25" customFormat="1" ht="18" customHeight="1">
      <c r="B21" s="24"/>
      <c r="E21" s="17" t="s">
        <v>38</v>
      </c>
      <c r="I21" s="19" t="s">
        <v>34</v>
      </c>
      <c r="J21" s="17" t="s">
        <v>8</v>
      </c>
      <c r="L21" s="24"/>
    </row>
    <row r="22" spans="2:12" s="25" customFormat="1" ht="6.95" customHeight="1">
      <c r="B22" s="24"/>
      <c r="L22" s="24"/>
    </row>
    <row r="23" spans="2:12" s="25" customFormat="1" ht="12" customHeight="1">
      <c r="B23" s="24"/>
      <c r="D23" s="19" t="s">
        <v>40</v>
      </c>
      <c r="I23" s="19" t="s">
        <v>32</v>
      </c>
      <c r="J23" s="17" t="s">
        <v>8</v>
      </c>
      <c r="L23" s="24"/>
    </row>
    <row r="24" spans="2:12" s="25" customFormat="1" ht="18" customHeight="1">
      <c r="B24" s="24"/>
      <c r="E24" s="17" t="s">
        <v>41</v>
      </c>
      <c r="I24" s="19" t="s">
        <v>34</v>
      </c>
      <c r="J24" s="17" t="s">
        <v>8</v>
      </c>
      <c r="L24" s="24"/>
    </row>
    <row r="25" spans="2:12" s="25" customFormat="1" ht="6.95" customHeight="1">
      <c r="B25" s="24"/>
      <c r="L25" s="24"/>
    </row>
    <row r="26" spans="2:12" s="25" customFormat="1" ht="12" customHeight="1">
      <c r="B26" s="24"/>
      <c r="D26" s="19" t="s">
        <v>42</v>
      </c>
      <c r="L26" s="24"/>
    </row>
    <row r="27" spans="2:12" s="88" customFormat="1" ht="16.5" customHeight="1">
      <c r="B27" s="87"/>
      <c r="E27" s="229" t="s">
        <v>8</v>
      </c>
      <c r="F27" s="229"/>
      <c r="G27" s="229"/>
      <c r="H27" s="229"/>
      <c r="L27" s="87"/>
    </row>
    <row r="28" spans="2:12" s="25" customFormat="1" ht="6.95" customHeight="1">
      <c r="B28" s="24"/>
      <c r="L28" s="24"/>
    </row>
    <row r="29" spans="2:12" s="25" customFormat="1" ht="6.95" customHeight="1">
      <c r="B29" s="24"/>
      <c r="D29" s="49"/>
      <c r="E29" s="49"/>
      <c r="F29" s="49"/>
      <c r="G29" s="49"/>
      <c r="H29" s="49"/>
      <c r="I29" s="49"/>
      <c r="J29" s="49"/>
      <c r="K29" s="49"/>
      <c r="L29" s="24"/>
    </row>
    <row r="30" spans="2:12" s="25" customFormat="1" ht="25.35" customHeight="1">
      <c r="B30" s="24"/>
      <c r="D30" s="89" t="s">
        <v>0</v>
      </c>
      <c r="J30" s="63">
        <f>ROUND(J128, 2)</f>
        <v>0</v>
      </c>
      <c r="L30" s="24"/>
    </row>
    <row r="31" spans="2:12" s="25" customFormat="1" ht="6.95" customHeight="1">
      <c r="B31" s="24"/>
      <c r="D31" s="49"/>
      <c r="E31" s="49"/>
      <c r="F31" s="49"/>
      <c r="G31" s="49"/>
      <c r="H31" s="49"/>
      <c r="I31" s="49"/>
      <c r="J31" s="49"/>
      <c r="K31" s="49"/>
      <c r="L31" s="24"/>
    </row>
    <row r="32" spans="2:12" s="25" customFormat="1" ht="14.45" customHeight="1">
      <c r="B32" s="24"/>
      <c r="F32" s="28" t="s">
        <v>44</v>
      </c>
      <c r="I32" s="28" t="s">
        <v>43</v>
      </c>
      <c r="J32" s="28" t="s">
        <v>45</v>
      </c>
      <c r="L32" s="24"/>
    </row>
    <row r="33" spans="2:12" s="25" customFormat="1" ht="14.45" customHeight="1">
      <c r="B33" s="24"/>
      <c r="D33" s="51" t="s">
        <v>2</v>
      </c>
      <c r="E33" s="19" t="s">
        <v>46</v>
      </c>
      <c r="F33" s="90">
        <f>ROUND((SUM(BE128:BE237)),  2)</f>
        <v>0</v>
      </c>
      <c r="I33" s="91">
        <v>0.21</v>
      </c>
      <c r="J33" s="90">
        <f>ROUND(((SUM(BE128:BE237))*I33),  2)</f>
        <v>0</v>
      </c>
      <c r="L33" s="24"/>
    </row>
    <row r="34" spans="2:12" s="25" customFormat="1" ht="14.45" customHeight="1">
      <c r="B34" s="24"/>
      <c r="E34" s="19" t="s">
        <v>47</v>
      </c>
      <c r="F34" s="90">
        <f>ROUND((SUM(BF128:BF237)),  2)</f>
        <v>0</v>
      </c>
      <c r="I34" s="91">
        <v>0.12</v>
      </c>
      <c r="J34" s="90">
        <f>ROUND(((SUM(BF128:BF237))*I34),  2)</f>
        <v>0</v>
      </c>
      <c r="L34" s="24"/>
    </row>
    <row r="35" spans="2:12" s="25" customFormat="1" ht="14.45" hidden="1" customHeight="1">
      <c r="B35" s="24"/>
      <c r="E35" s="19" t="s">
        <v>48</v>
      </c>
      <c r="F35" s="90">
        <f>ROUND((SUM(BG128:BG237)),  2)</f>
        <v>0</v>
      </c>
      <c r="I35" s="91">
        <v>0.21</v>
      </c>
      <c r="J35" s="90">
        <f>0</f>
        <v>0</v>
      </c>
      <c r="L35" s="24"/>
    </row>
    <row r="36" spans="2:12" s="25" customFormat="1" ht="14.45" hidden="1" customHeight="1">
      <c r="B36" s="24"/>
      <c r="E36" s="19" t="s">
        <v>49</v>
      </c>
      <c r="F36" s="90">
        <f>ROUND((SUM(BH128:BH237)),  2)</f>
        <v>0</v>
      </c>
      <c r="I36" s="91">
        <v>0.12</v>
      </c>
      <c r="J36" s="90">
        <f>0</f>
        <v>0</v>
      </c>
      <c r="L36" s="24"/>
    </row>
    <row r="37" spans="2:12" s="25" customFormat="1" ht="14.45" hidden="1" customHeight="1">
      <c r="B37" s="24"/>
      <c r="E37" s="19" t="s">
        <v>50</v>
      </c>
      <c r="F37" s="90">
        <f>ROUND((SUM(BI128:BI237)),  2)</f>
        <v>0</v>
      </c>
      <c r="I37" s="91">
        <v>0</v>
      </c>
      <c r="J37" s="90">
        <f>0</f>
        <v>0</v>
      </c>
      <c r="L37" s="24"/>
    </row>
    <row r="38" spans="2:12" s="25" customFormat="1" ht="6.95" customHeight="1">
      <c r="B38" s="24"/>
      <c r="L38" s="24"/>
    </row>
    <row r="39" spans="2:12" s="25" customFormat="1" ht="25.35" customHeight="1">
      <c r="B39" s="24"/>
      <c r="C39" s="92"/>
      <c r="D39" s="93" t="s">
        <v>51</v>
      </c>
      <c r="E39" s="53"/>
      <c r="F39" s="53"/>
      <c r="G39" s="94" t="s">
        <v>52</v>
      </c>
      <c r="H39" s="95" t="s">
        <v>53</v>
      </c>
      <c r="I39" s="53"/>
      <c r="J39" s="96">
        <f>SUM(J30:J37)</f>
        <v>0</v>
      </c>
      <c r="K39" s="97"/>
      <c r="L39" s="24"/>
    </row>
    <row r="40" spans="2:12" s="25" customFormat="1" ht="14.45" customHeight="1">
      <c r="B40" s="24"/>
      <c r="L40" s="24"/>
    </row>
    <row r="41" spans="2:12" ht="14.45" customHeight="1">
      <c r="B41" s="12"/>
      <c r="L41" s="12"/>
    </row>
    <row r="42" spans="2:12" ht="14.45" customHeight="1">
      <c r="B42" s="12"/>
      <c r="L42" s="12"/>
    </row>
    <row r="43" spans="2:12" ht="14.45" customHeight="1">
      <c r="B43" s="12"/>
      <c r="L43" s="12"/>
    </row>
    <row r="44" spans="2:12" ht="14.45" customHeight="1">
      <c r="B44" s="12"/>
      <c r="L44" s="12"/>
    </row>
    <row r="45" spans="2:12" ht="14.45" customHeight="1">
      <c r="B45" s="12"/>
      <c r="L45" s="12"/>
    </row>
    <row r="46" spans="2:12" ht="14.45" customHeight="1">
      <c r="B46" s="12"/>
      <c r="L46" s="12"/>
    </row>
    <row r="47" spans="2:12" ht="14.45" customHeight="1">
      <c r="B47" s="12"/>
      <c r="L47" s="12"/>
    </row>
    <row r="48" spans="2:12" ht="14.45" customHeight="1">
      <c r="B48" s="12"/>
      <c r="L48" s="12"/>
    </row>
    <row r="49" spans="2:12" ht="14.45" customHeight="1">
      <c r="B49" s="12"/>
      <c r="L49" s="12"/>
    </row>
    <row r="50" spans="2:12" s="25" customFormat="1" ht="14.45" customHeight="1">
      <c r="B50" s="24"/>
      <c r="D50" s="35" t="s">
        <v>54</v>
      </c>
      <c r="E50" s="36"/>
      <c r="F50" s="36"/>
      <c r="G50" s="35" t="s">
        <v>55</v>
      </c>
      <c r="H50" s="36"/>
      <c r="I50" s="36"/>
      <c r="J50" s="36"/>
      <c r="K50" s="36"/>
      <c r="L50" s="24"/>
    </row>
    <row r="51" spans="2:12">
      <c r="B51" s="12"/>
      <c r="L51" s="12"/>
    </row>
    <row r="52" spans="2:12">
      <c r="B52" s="12"/>
      <c r="L52" s="12"/>
    </row>
    <row r="53" spans="2:12">
      <c r="B53" s="12"/>
      <c r="L53" s="12"/>
    </row>
    <row r="54" spans="2:12">
      <c r="B54" s="12"/>
      <c r="L54" s="12"/>
    </row>
    <row r="55" spans="2:12">
      <c r="B55" s="12"/>
      <c r="L55" s="12"/>
    </row>
    <row r="56" spans="2:12">
      <c r="B56" s="12"/>
      <c r="L56" s="12"/>
    </row>
    <row r="57" spans="2:12">
      <c r="B57" s="12"/>
      <c r="L57" s="12"/>
    </row>
    <row r="58" spans="2:12">
      <c r="B58" s="12"/>
      <c r="L58" s="12"/>
    </row>
    <row r="59" spans="2:12">
      <c r="B59" s="12"/>
      <c r="L59" s="12"/>
    </row>
    <row r="60" spans="2:12">
      <c r="B60" s="12"/>
      <c r="L60" s="12"/>
    </row>
    <row r="61" spans="2:12" s="25" customFormat="1" ht="12.75">
      <c r="B61" s="24"/>
      <c r="D61" s="37" t="s">
        <v>56</v>
      </c>
      <c r="E61" s="27"/>
      <c r="F61" s="98" t="s">
        <v>57</v>
      </c>
      <c r="G61" s="37" t="s">
        <v>56</v>
      </c>
      <c r="H61" s="27"/>
      <c r="I61" s="27"/>
      <c r="J61" s="99" t="s">
        <v>57</v>
      </c>
      <c r="K61" s="27"/>
      <c r="L61" s="24"/>
    </row>
    <row r="62" spans="2:12">
      <c r="B62" s="12"/>
      <c r="L62" s="12"/>
    </row>
    <row r="63" spans="2:12">
      <c r="B63" s="12"/>
      <c r="L63" s="12"/>
    </row>
    <row r="64" spans="2:12">
      <c r="B64" s="12"/>
      <c r="L64" s="12"/>
    </row>
    <row r="65" spans="2:12" s="25" customFormat="1" ht="12.75">
      <c r="B65" s="24"/>
      <c r="D65" s="35" t="s">
        <v>58</v>
      </c>
      <c r="E65" s="36"/>
      <c r="F65" s="36"/>
      <c r="G65" s="35" t="s">
        <v>59</v>
      </c>
      <c r="H65" s="36"/>
      <c r="I65" s="36"/>
      <c r="J65" s="36"/>
      <c r="K65" s="36"/>
      <c r="L65" s="24"/>
    </row>
    <row r="66" spans="2:12">
      <c r="B66" s="12"/>
      <c r="L66" s="12"/>
    </row>
    <row r="67" spans="2:12">
      <c r="B67" s="12"/>
      <c r="L67" s="12"/>
    </row>
    <row r="68" spans="2:12">
      <c r="B68" s="12"/>
      <c r="L68" s="12"/>
    </row>
    <row r="69" spans="2:12">
      <c r="B69" s="12"/>
      <c r="L69" s="12"/>
    </row>
    <row r="70" spans="2:12">
      <c r="B70" s="12"/>
      <c r="L70" s="12"/>
    </row>
    <row r="71" spans="2:12">
      <c r="B71" s="12"/>
      <c r="L71" s="12"/>
    </row>
    <row r="72" spans="2:12">
      <c r="B72" s="12"/>
      <c r="L72" s="12"/>
    </row>
    <row r="73" spans="2:12">
      <c r="B73" s="12"/>
      <c r="L73" s="12"/>
    </row>
    <row r="74" spans="2:12">
      <c r="B74" s="12"/>
      <c r="L74" s="12"/>
    </row>
    <row r="75" spans="2:12">
      <c r="B75" s="12"/>
      <c r="L75" s="12"/>
    </row>
    <row r="76" spans="2:12" s="25" customFormat="1" ht="12.75">
      <c r="B76" s="24"/>
      <c r="D76" s="37" t="s">
        <v>56</v>
      </c>
      <c r="E76" s="27"/>
      <c r="F76" s="98" t="s">
        <v>57</v>
      </c>
      <c r="G76" s="37" t="s">
        <v>56</v>
      </c>
      <c r="H76" s="27"/>
      <c r="I76" s="27"/>
      <c r="J76" s="99" t="s">
        <v>57</v>
      </c>
      <c r="K76" s="27"/>
      <c r="L76" s="24"/>
    </row>
    <row r="77" spans="2:12" s="25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4"/>
    </row>
    <row r="81" spans="2:47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4"/>
    </row>
    <row r="82" spans="2:47" s="25" customFormat="1" ht="24.95" customHeight="1">
      <c r="B82" s="24"/>
      <c r="C82" s="13" t="s">
        <v>98</v>
      </c>
      <c r="L82" s="24"/>
    </row>
    <row r="83" spans="2:47" s="25" customFormat="1" ht="6.95" customHeight="1">
      <c r="B83" s="24"/>
      <c r="L83" s="24"/>
    </row>
    <row r="84" spans="2:47" s="25" customFormat="1" ht="12" customHeight="1">
      <c r="B84" s="24"/>
      <c r="C84" s="19" t="s">
        <v>23</v>
      </c>
      <c r="L84" s="24"/>
    </row>
    <row r="85" spans="2:47" s="25" customFormat="1" ht="26.25" customHeight="1">
      <c r="B85" s="24"/>
      <c r="E85" s="234" t="str">
        <f>E7</f>
        <v>Úpravy ubytovacích buněk pro osoby se SP kolej Kajetánka</v>
      </c>
      <c r="F85" s="235"/>
      <c r="G85" s="235"/>
      <c r="H85" s="235"/>
      <c r="L85" s="24"/>
    </row>
    <row r="86" spans="2:47" s="25" customFormat="1" ht="12" customHeight="1">
      <c r="B86" s="24"/>
      <c r="C86" s="19" t="s">
        <v>96</v>
      </c>
      <c r="L86" s="24"/>
    </row>
    <row r="87" spans="2:47" s="25" customFormat="1" ht="16.5" customHeight="1">
      <c r="B87" s="24"/>
      <c r="E87" s="218" t="str">
        <f>E9</f>
        <v>01 - PSV-01</v>
      </c>
      <c r="F87" s="233"/>
      <c r="G87" s="233"/>
      <c r="H87" s="233"/>
      <c r="L87" s="24"/>
    </row>
    <row r="88" spans="2:47" s="25" customFormat="1" ht="6.95" customHeight="1">
      <c r="B88" s="24"/>
      <c r="L88" s="24"/>
    </row>
    <row r="89" spans="2:47" s="25" customFormat="1" ht="12" customHeight="1">
      <c r="B89" s="24"/>
      <c r="C89" s="19" t="s">
        <v>27</v>
      </c>
      <c r="F89" s="17" t="str">
        <f>F12</f>
        <v>Kolej 17.listopadu</v>
      </c>
      <c r="I89" s="19" t="s">
        <v>29</v>
      </c>
      <c r="J89" s="48" t="str">
        <f>IF(J12="","",J12)</f>
        <v>20. 4. 2025</v>
      </c>
      <c r="L89" s="24"/>
    </row>
    <row r="90" spans="2:47" s="25" customFormat="1" ht="6.95" customHeight="1">
      <c r="B90" s="24"/>
      <c r="L90" s="24"/>
    </row>
    <row r="91" spans="2:47" s="25" customFormat="1" ht="15.2" customHeight="1">
      <c r="B91" s="24"/>
      <c r="C91" s="19" t="s">
        <v>31</v>
      </c>
      <c r="F91" s="17" t="str">
        <f>E15</f>
        <v>UK KaM</v>
      </c>
      <c r="I91" s="19" t="s">
        <v>37</v>
      </c>
      <c r="J91" s="22" t="str">
        <f>E21</f>
        <v>Ing Arch Pavlovský</v>
      </c>
      <c r="L91" s="24"/>
    </row>
    <row r="92" spans="2:47" s="25" customFormat="1" ht="15.2" customHeight="1">
      <c r="B92" s="24"/>
      <c r="C92" s="19" t="s">
        <v>35</v>
      </c>
      <c r="F92" s="17" t="str">
        <f>IF(E18="","",E18)</f>
        <v>Vyplň údaj</v>
      </c>
      <c r="I92" s="19" t="s">
        <v>40</v>
      </c>
      <c r="J92" s="22" t="str">
        <f>E24</f>
        <v>Jan Petr</v>
      </c>
      <c r="L92" s="24"/>
    </row>
    <row r="93" spans="2:47" s="25" customFormat="1" ht="10.35" customHeight="1">
      <c r="B93" s="24"/>
      <c r="L93" s="24"/>
    </row>
    <row r="94" spans="2:47" s="25" customFormat="1" ht="29.25" customHeight="1">
      <c r="B94" s="24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24"/>
    </row>
    <row r="95" spans="2:47" s="25" customFormat="1" ht="10.35" customHeight="1">
      <c r="B95" s="24"/>
      <c r="L95" s="24"/>
    </row>
    <row r="96" spans="2:47" s="25" customFormat="1" ht="22.9" customHeight="1">
      <c r="B96" s="24"/>
      <c r="C96" s="102" t="s">
        <v>101</v>
      </c>
      <c r="J96" s="63">
        <f>J128</f>
        <v>0</v>
      </c>
      <c r="L96" s="24"/>
      <c r="AU96" s="9" t="s">
        <v>102</v>
      </c>
    </row>
    <row r="97" spans="2:12" s="104" customFormat="1" ht="24.95" customHeight="1">
      <c r="B97" s="103"/>
      <c r="D97" s="105" t="s">
        <v>103</v>
      </c>
      <c r="E97" s="106"/>
      <c r="F97" s="106"/>
      <c r="G97" s="106"/>
      <c r="H97" s="106"/>
      <c r="I97" s="106"/>
      <c r="J97" s="107">
        <f>J129</f>
        <v>0</v>
      </c>
      <c r="L97" s="103"/>
    </row>
    <row r="98" spans="2:12" s="109" customFormat="1" ht="19.899999999999999" customHeight="1">
      <c r="B98" s="108"/>
      <c r="D98" s="110" t="s">
        <v>104</v>
      </c>
      <c r="E98" s="111"/>
      <c r="F98" s="111"/>
      <c r="G98" s="111"/>
      <c r="H98" s="111"/>
      <c r="I98" s="111"/>
      <c r="J98" s="112">
        <f>J130</f>
        <v>0</v>
      </c>
      <c r="L98" s="108"/>
    </row>
    <row r="99" spans="2:12" s="109" customFormat="1" ht="19.899999999999999" customHeight="1">
      <c r="B99" s="108"/>
      <c r="D99" s="110" t="s">
        <v>106</v>
      </c>
      <c r="E99" s="111"/>
      <c r="F99" s="111"/>
      <c r="G99" s="111"/>
      <c r="H99" s="111"/>
      <c r="I99" s="111"/>
      <c r="J99" s="112">
        <f>J134</f>
        <v>0</v>
      </c>
      <c r="L99" s="108"/>
    </row>
    <row r="100" spans="2:12" s="109" customFormat="1" ht="19.899999999999999" customHeight="1">
      <c r="B100" s="108"/>
      <c r="D100" s="110" t="s">
        <v>107</v>
      </c>
      <c r="E100" s="111"/>
      <c r="F100" s="111"/>
      <c r="G100" s="111"/>
      <c r="H100" s="111"/>
      <c r="I100" s="111"/>
      <c r="J100" s="112">
        <f>J152</f>
        <v>0</v>
      </c>
      <c r="L100" s="108"/>
    </row>
    <row r="101" spans="2:12" s="109" customFormat="1" ht="19.899999999999999" customHeight="1">
      <c r="B101" s="108"/>
      <c r="D101" s="110" t="s">
        <v>108</v>
      </c>
      <c r="E101" s="111"/>
      <c r="F101" s="111"/>
      <c r="G101" s="111"/>
      <c r="H101" s="111"/>
      <c r="I101" s="111"/>
      <c r="J101" s="112">
        <f>J158</f>
        <v>0</v>
      </c>
      <c r="L101" s="108"/>
    </row>
    <row r="102" spans="2:12" s="109" customFormat="1" ht="19.899999999999999" customHeight="1">
      <c r="B102" s="108"/>
      <c r="D102" s="110" t="s">
        <v>109</v>
      </c>
      <c r="E102" s="111"/>
      <c r="F102" s="111"/>
      <c r="G102" s="111"/>
      <c r="H102" s="111"/>
      <c r="I102" s="111"/>
      <c r="J102" s="112">
        <f>J205</f>
        <v>0</v>
      </c>
      <c r="L102" s="108"/>
    </row>
    <row r="103" spans="2:12" s="109" customFormat="1" ht="19.899999999999999" customHeight="1">
      <c r="B103" s="108"/>
      <c r="D103" s="110" t="s">
        <v>110</v>
      </c>
      <c r="E103" s="111"/>
      <c r="F103" s="111"/>
      <c r="G103" s="111"/>
      <c r="H103" s="111"/>
      <c r="I103" s="111"/>
      <c r="J103" s="112">
        <f>J213</f>
        <v>0</v>
      </c>
      <c r="L103" s="108"/>
    </row>
    <row r="104" spans="2:12" s="104" customFormat="1" ht="24.95" customHeight="1">
      <c r="B104" s="103"/>
      <c r="D104" s="105" t="s">
        <v>111</v>
      </c>
      <c r="E104" s="106"/>
      <c r="F104" s="106"/>
      <c r="G104" s="106"/>
      <c r="H104" s="106"/>
      <c r="I104" s="106"/>
      <c r="J104" s="107">
        <f>J226</f>
        <v>0</v>
      </c>
      <c r="L104" s="103"/>
    </row>
    <row r="105" spans="2:12" s="104" customFormat="1" ht="24.95" customHeight="1">
      <c r="B105" s="103"/>
      <c r="D105" s="105" t="s">
        <v>112</v>
      </c>
      <c r="E105" s="106"/>
      <c r="F105" s="106"/>
      <c r="G105" s="106"/>
      <c r="H105" s="106"/>
      <c r="I105" s="106"/>
      <c r="J105" s="107">
        <f>J231</f>
        <v>0</v>
      </c>
      <c r="L105" s="103"/>
    </row>
    <row r="106" spans="2:12" s="109" customFormat="1" ht="19.899999999999999" customHeight="1">
      <c r="B106" s="108"/>
      <c r="D106" s="110" t="s">
        <v>113</v>
      </c>
      <c r="E106" s="111"/>
      <c r="F106" s="111"/>
      <c r="G106" s="111"/>
      <c r="H106" s="111"/>
      <c r="I106" s="111"/>
      <c r="J106" s="112">
        <f>J232</f>
        <v>0</v>
      </c>
      <c r="L106" s="108"/>
    </row>
    <row r="107" spans="2:12" s="109" customFormat="1" ht="19.899999999999999" customHeight="1">
      <c r="B107" s="108"/>
      <c r="D107" s="110" t="s">
        <v>114</v>
      </c>
      <c r="E107" s="111"/>
      <c r="F107" s="111"/>
      <c r="G107" s="111"/>
      <c r="H107" s="111"/>
      <c r="I107" s="111"/>
      <c r="J107" s="112">
        <f>J234</f>
        <v>0</v>
      </c>
      <c r="L107" s="108"/>
    </row>
    <row r="108" spans="2:12" s="109" customFormat="1" ht="19.899999999999999" customHeight="1">
      <c r="B108" s="108"/>
      <c r="D108" s="110" t="s">
        <v>115</v>
      </c>
      <c r="E108" s="111"/>
      <c r="F108" s="111"/>
      <c r="G108" s="111"/>
      <c r="H108" s="111"/>
      <c r="I108" s="111"/>
      <c r="J108" s="112">
        <f>J236</f>
        <v>0</v>
      </c>
      <c r="L108" s="108"/>
    </row>
    <row r="109" spans="2:12" s="25" customFormat="1" ht="21.75" customHeight="1">
      <c r="B109" s="24"/>
      <c r="L109" s="24"/>
    </row>
    <row r="110" spans="2:12" s="25" customFormat="1" ht="6.95" customHeight="1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24"/>
    </row>
    <row r="114" spans="2:63" s="25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4"/>
    </row>
    <row r="115" spans="2:63" s="25" customFormat="1" ht="24.95" customHeight="1">
      <c r="B115" s="24"/>
      <c r="C115" s="13" t="s">
        <v>116</v>
      </c>
      <c r="L115" s="24"/>
    </row>
    <row r="116" spans="2:63" s="25" customFormat="1" ht="6.95" customHeight="1">
      <c r="B116" s="24"/>
      <c r="L116" s="24"/>
    </row>
    <row r="117" spans="2:63" s="25" customFormat="1" ht="12" customHeight="1">
      <c r="B117" s="24"/>
      <c r="C117" s="19" t="s">
        <v>23</v>
      </c>
      <c r="L117" s="24"/>
    </row>
    <row r="118" spans="2:63" s="25" customFormat="1" ht="26.25" customHeight="1">
      <c r="B118" s="24"/>
      <c r="E118" s="234" t="str">
        <f>E7</f>
        <v>Úpravy ubytovacích buněk pro osoby se SP kolej Kajetánka</v>
      </c>
      <c r="F118" s="235"/>
      <c r="G118" s="235"/>
      <c r="H118" s="235"/>
      <c r="L118" s="24"/>
    </row>
    <row r="119" spans="2:63" s="25" customFormat="1" ht="12" customHeight="1">
      <c r="B119" s="24"/>
      <c r="C119" s="19" t="s">
        <v>96</v>
      </c>
      <c r="L119" s="24"/>
    </row>
    <row r="120" spans="2:63" s="25" customFormat="1" ht="16.5" customHeight="1">
      <c r="B120" s="24"/>
      <c r="E120" s="218" t="str">
        <f>E9</f>
        <v>01 - PSV-01</v>
      </c>
      <c r="F120" s="233"/>
      <c r="G120" s="233"/>
      <c r="H120" s="233"/>
      <c r="L120" s="24"/>
    </row>
    <row r="121" spans="2:63" s="25" customFormat="1" ht="6.95" customHeight="1">
      <c r="B121" s="24"/>
      <c r="L121" s="24"/>
    </row>
    <row r="122" spans="2:63" s="25" customFormat="1" ht="12" customHeight="1">
      <c r="B122" s="24"/>
      <c r="C122" s="19" t="s">
        <v>27</v>
      </c>
      <c r="F122" s="17" t="str">
        <f>F12</f>
        <v>Kolej 17.listopadu</v>
      </c>
      <c r="I122" s="19" t="s">
        <v>29</v>
      </c>
      <c r="J122" s="48" t="str">
        <f>IF(J12="","",J12)</f>
        <v>20. 4. 2025</v>
      </c>
      <c r="L122" s="24"/>
    </row>
    <row r="123" spans="2:63" s="25" customFormat="1" ht="6.95" customHeight="1">
      <c r="B123" s="24"/>
      <c r="L123" s="24"/>
    </row>
    <row r="124" spans="2:63" s="25" customFormat="1" ht="15.2" customHeight="1">
      <c r="B124" s="24"/>
      <c r="C124" s="19" t="s">
        <v>31</v>
      </c>
      <c r="F124" s="17" t="str">
        <f>E15</f>
        <v>UK KaM</v>
      </c>
      <c r="I124" s="19" t="s">
        <v>37</v>
      </c>
      <c r="J124" s="22" t="str">
        <f>E21</f>
        <v>Ing Arch Pavlovský</v>
      </c>
      <c r="L124" s="24"/>
    </row>
    <row r="125" spans="2:63" s="25" customFormat="1" ht="15.2" customHeight="1">
      <c r="B125" s="24"/>
      <c r="C125" s="19" t="s">
        <v>35</v>
      </c>
      <c r="F125" s="17" t="str">
        <f>IF(E18="","",E18)</f>
        <v>Vyplň údaj</v>
      </c>
      <c r="I125" s="19" t="s">
        <v>40</v>
      </c>
      <c r="J125" s="22" t="str">
        <f>E24</f>
        <v>Jan Petr</v>
      </c>
      <c r="L125" s="24"/>
    </row>
    <row r="126" spans="2:63" s="25" customFormat="1" ht="10.35" customHeight="1">
      <c r="B126" s="24"/>
      <c r="L126" s="24"/>
    </row>
    <row r="127" spans="2:63" s="117" customFormat="1" ht="29.25" customHeight="1">
      <c r="B127" s="113"/>
      <c r="C127" s="114" t="s">
        <v>117</v>
      </c>
      <c r="D127" s="115" t="s">
        <v>66</v>
      </c>
      <c r="E127" s="115" t="s">
        <v>62</v>
      </c>
      <c r="F127" s="115" t="s">
        <v>63</v>
      </c>
      <c r="G127" s="115" t="s">
        <v>118</v>
      </c>
      <c r="H127" s="115" t="s">
        <v>119</v>
      </c>
      <c r="I127" s="115" t="s">
        <v>120</v>
      </c>
      <c r="J127" s="115" t="s">
        <v>100</v>
      </c>
      <c r="K127" s="116" t="s">
        <v>121</v>
      </c>
      <c r="L127" s="113"/>
      <c r="M127" s="55" t="s">
        <v>8</v>
      </c>
      <c r="N127" s="56" t="s">
        <v>2</v>
      </c>
      <c r="O127" s="56" t="s">
        <v>122</v>
      </c>
      <c r="P127" s="56" t="s">
        <v>123</v>
      </c>
      <c r="Q127" s="56" t="s">
        <v>124</v>
      </c>
      <c r="R127" s="56" t="s">
        <v>125</v>
      </c>
      <c r="S127" s="56" t="s">
        <v>126</v>
      </c>
      <c r="T127" s="57" t="s">
        <v>127</v>
      </c>
    </row>
    <row r="128" spans="2:63" s="25" customFormat="1" ht="22.9" customHeight="1">
      <c r="B128" s="24"/>
      <c r="C128" s="61" t="s">
        <v>128</v>
      </c>
      <c r="J128" s="118">
        <f>BK128</f>
        <v>0</v>
      </c>
      <c r="L128" s="24"/>
      <c r="M128" s="58"/>
      <c r="N128" s="49"/>
      <c r="O128" s="49"/>
      <c r="P128" s="119">
        <f>P129+P226+P231</f>
        <v>0</v>
      </c>
      <c r="Q128" s="49"/>
      <c r="R128" s="119">
        <f>R129+R226+R231</f>
        <v>0.97087100000000015</v>
      </c>
      <c r="S128" s="49"/>
      <c r="T128" s="120">
        <f>T129+T226+T231</f>
        <v>0</v>
      </c>
      <c r="AT128" s="9" t="s">
        <v>80</v>
      </c>
      <c r="AU128" s="9" t="s">
        <v>102</v>
      </c>
      <c r="BK128" s="121">
        <f>BK129+BK226+BK231</f>
        <v>0</v>
      </c>
    </row>
    <row r="129" spans="2:65" s="123" customFormat="1" ht="25.9" customHeight="1">
      <c r="B129" s="122"/>
      <c r="D129" s="124" t="s">
        <v>80</v>
      </c>
      <c r="E129" s="125" t="s">
        <v>129</v>
      </c>
      <c r="F129" s="125" t="s">
        <v>130</v>
      </c>
      <c r="I129" s="126"/>
      <c r="J129" s="127">
        <f>BK129</f>
        <v>0</v>
      </c>
      <c r="L129" s="122"/>
      <c r="M129" s="128"/>
      <c r="P129" s="129">
        <f>P130+P134+P152+P158+P205+P213</f>
        <v>0</v>
      </c>
      <c r="R129" s="129">
        <f>R130+R134+R152+R158+R205+R213</f>
        <v>0.97087100000000015</v>
      </c>
      <c r="T129" s="130">
        <f>T130+T134+T152+T158+T205+T213</f>
        <v>0</v>
      </c>
      <c r="AR129" s="124" t="s">
        <v>91</v>
      </c>
      <c r="AT129" s="131" t="s">
        <v>80</v>
      </c>
      <c r="AU129" s="131" t="s">
        <v>81</v>
      </c>
      <c r="AY129" s="124" t="s">
        <v>131</v>
      </c>
      <c r="BK129" s="132">
        <f>BK130+BK134+BK152+BK158+BK205+BK213</f>
        <v>0</v>
      </c>
    </row>
    <row r="130" spans="2:65" s="123" customFormat="1" ht="22.9" customHeight="1">
      <c r="B130" s="122"/>
      <c r="D130" s="124" t="s">
        <v>80</v>
      </c>
      <c r="E130" s="133" t="s">
        <v>132</v>
      </c>
      <c r="F130" s="133" t="s">
        <v>133</v>
      </c>
      <c r="I130" s="126"/>
      <c r="J130" s="134">
        <f>BK130</f>
        <v>0</v>
      </c>
      <c r="L130" s="122"/>
      <c r="M130" s="128"/>
      <c r="P130" s="129">
        <f>SUM(P131:P133)</f>
        <v>0</v>
      </c>
      <c r="R130" s="129">
        <f>SUM(R131:R133)</f>
        <v>5.4000000000000003E-3</v>
      </c>
      <c r="T130" s="130">
        <f>SUM(T131:T133)</f>
        <v>0</v>
      </c>
      <c r="AR130" s="124" t="s">
        <v>91</v>
      </c>
      <c r="AT130" s="131" t="s">
        <v>80</v>
      </c>
      <c r="AU130" s="131" t="s">
        <v>89</v>
      </c>
      <c r="AY130" s="124" t="s">
        <v>131</v>
      </c>
      <c r="BK130" s="132">
        <f>SUM(BK131:BK133)</f>
        <v>0</v>
      </c>
    </row>
    <row r="131" spans="2:65" s="25" customFormat="1" ht="24.2" customHeight="1">
      <c r="B131" s="135"/>
      <c r="C131" s="136" t="s">
        <v>89</v>
      </c>
      <c r="D131" s="136" t="s">
        <v>134</v>
      </c>
      <c r="E131" s="137" t="s">
        <v>135</v>
      </c>
      <c r="F131" s="138" t="s">
        <v>136</v>
      </c>
      <c r="G131" s="139" t="s">
        <v>137</v>
      </c>
      <c r="H131" s="140">
        <v>1</v>
      </c>
      <c r="I131" s="141"/>
      <c r="J131" s="142">
        <f>ROUND(I131*H131,2)</f>
        <v>0</v>
      </c>
      <c r="K131" s="138" t="s">
        <v>138</v>
      </c>
      <c r="L131" s="24"/>
      <c r="M131" s="143" t="s">
        <v>8</v>
      </c>
      <c r="N131" s="144" t="s">
        <v>46</v>
      </c>
      <c r="P131" s="145">
        <f>O131*H131</f>
        <v>0</v>
      </c>
      <c r="Q131" s="145">
        <v>4.3800000000000002E-3</v>
      </c>
      <c r="R131" s="145">
        <f>Q131*H131</f>
        <v>4.3800000000000002E-3</v>
      </c>
      <c r="S131" s="145">
        <v>0</v>
      </c>
      <c r="T131" s="146">
        <f>S131*H131</f>
        <v>0</v>
      </c>
      <c r="AR131" s="147" t="s">
        <v>139</v>
      </c>
      <c r="AT131" s="147" t="s">
        <v>134</v>
      </c>
      <c r="AU131" s="147" t="s">
        <v>91</v>
      </c>
      <c r="AY131" s="9" t="s">
        <v>131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9" t="s">
        <v>89</v>
      </c>
      <c r="BK131" s="148">
        <f>ROUND(I131*H131,2)</f>
        <v>0</v>
      </c>
      <c r="BL131" s="9" t="s">
        <v>139</v>
      </c>
      <c r="BM131" s="147" t="s">
        <v>140</v>
      </c>
    </row>
    <row r="132" spans="2:65" s="25" customFormat="1" ht="24.2" customHeight="1">
      <c r="B132" s="135"/>
      <c r="C132" s="136" t="s">
        <v>91</v>
      </c>
      <c r="D132" s="136" t="s">
        <v>134</v>
      </c>
      <c r="E132" s="137" t="s">
        <v>998</v>
      </c>
      <c r="F132" s="138" t="s">
        <v>999</v>
      </c>
      <c r="G132" s="139" t="s">
        <v>137</v>
      </c>
      <c r="H132" s="140">
        <v>1</v>
      </c>
      <c r="I132" s="141"/>
      <c r="J132" s="142">
        <f>ROUND(I132*H132,2)</f>
        <v>0</v>
      </c>
      <c r="K132" s="138" t="s">
        <v>138</v>
      </c>
      <c r="L132" s="24"/>
      <c r="M132" s="143" t="s">
        <v>8</v>
      </c>
      <c r="N132" s="144" t="s">
        <v>46</v>
      </c>
      <c r="P132" s="145">
        <f>O132*H132</f>
        <v>0</v>
      </c>
      <c r="Q132" s="145">
        <v>1.0200000000000003E-3</v>
      </c>
      <c r="R132" s="145">
        <f>Q132*H132</f>
        <v>1.0200000000000003E-3</v>
      </c>
      <c r="S132" s="145">
        <v>0</v>
      </c>
      <c r="T132" s="146">
        <f>S132*H132</f>
        <v>0</v>
      </c>
      <c r="AR132" s="147" t="s">
        <v>139</v>
      </c>
      <c r="AT132" s="147" t="s">
        <v>134</v>
      </c>
      <c r="AU132" s="147" t="s">
        <v>91</v>
      </c>
      <c r="AY132" s="9" t="s">
        <v>131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9" t="s">
        <v>89</v>
      </c>
      <c r="BK132" s="148">
        <f>ROUND(I132*H132,2)</f>
        <v>0</v>
      </c>
      <c r="BL132" s="9" t="s">
        <v>139</v>
      </c>
      <c r="BM132" s="147" t="s">
        <v>1000</v>
      </c>
    </row>
    <row r="133" spans="2:65" s="25" customFormat="1" ht="24.2" customHeight="1">
      <c r="B133" s="135"/>
      <c r="C133" s="136" t="s">
        <v>147</v>
      </c>
      <c r="D133" s="136" t="s">
        <v>134</v>
      </c>
      <c r="E133" s="137" t="s">
        <v>141</v>
      </c>
      <c r="F133" s="138" t="s">
        <v>142</v>
      </c>
      <c r="G133" s="139" t="s">
        <v>143</v>
      </c>
      <c r="H133" s="140">
        <v>5.0000000000000001E-3</v>
      </c>
      <c r="I133" s="141"/>
      <c r="J133" s="142">
        <f>ROUND(I133*H133,2)</f>
        <v>0</v>
      </c>
      <c r="K133" s="138" t="s">
        <v>138</v>
      </c>
      <c r="L133" s="24"/>
      <c r="M133" s="143" t="s">
        <v>8</v>
      </c>
      <c r="N133" s="144" t="s">
        <v>46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139</v>
      </c>
      <c r="AT133" s="147" t="s">
        <v>134</v>
      </c>
      <c r="AU133" s="147" t="s">
        <v>91</v>
      </c>
      <c r="AY133" s="9" t="s">
        <v>131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9" t="s">
        <v>89</v>
      </c>
      <c r="BK133" s="148">
        <f>ROUND(I133*H133,2)</f>
        <v>0</v>
      </c>
      <c r="BL133" s="9" t="s">
        <v>139</v>
      </c>
      <c r="BM133" s="147" t="s">
        <v>144</v>
      </c>
    </row>
    <row r="134" spans="2:65" s="123" customFormat="1" ht="22.9" customHeight="1">
      <c r="B134" s="122"/>
      <c r="D134" s="124" t="s">
        <v>80</v>
      </c>
      <c r="E134" s="133" t="s">
        <v>155</v>
      </c>
      <c r="F134" s="133" t="s">
        <v>156</v>
      </c>
      <c r="I134" s="126"/>
      <c r="J134" s="134">
        <f>BK134</f>
        <v>0</v>
      </c>
      <c r="L134" s="122"/>
      <c r="M134" s="128"/>
      <c r="P134" s="129">
        <f>SUM(P135:P151)</f>
        <v>0</v>
      </c>
      <c r="R134" s="129">
        <f>SUM(R135:R151)</f>
        <v>5.833E-2</v>
      </c>
      <c r="T134" s="130">
        <f>SUM(T135:T151)</f>
        <v>0</v>
      </c>
      <c r="AR134" s="124" t="s">
        <v>91</v>
      </c>
      <c r="AT134" s="131" t="s">
        <v>80</v>
      </c>
      <c r="AU134" s="131" t="s">
        <v>89</v>
      </c>
      <c r="AY134" s="124" t="s">
        <v>131</v>
      </c>
      <c r="BK134" s="132">
        <f>SUM(BK135:BK151)</f>
        <v>0</v>
      </c>
    </row>
    <row r="135" spans="2:65" s="25" customFormat="1" ht="24.2" customHeight="1">
      <c r="B135" s="135"/>
      <c r="C135" s="136" t="s">
        <v>154</v>
      </c>
      <c r="D135" s="136" t="s">
        <v>134</v>
      </c>
      <c r="E135" s="137" t="s">
        <v>157</v>
      </c>
      <c r="F135" s="138" t="s">
        <v>158</v>
      </c>
      <c r="G135" s="139" t="s">
        <v>159</v>
      </c>
      <c r="H135" s="140">
        <v>1</v>
      </c>
      <c r="I135" s="141"/>
      <c r="J135" s="142">
        <f t="shared" ref="J135:J151" si="0">ROUND(I135*H135,2)</f>
        <v>0</v>
      </c>
      <c r="K135" s="138" t="s">
        <v>138</v>
      </c>
      <c r="L135" s="24"/>
      <c r="M135" s="143" t="s">
        <v>8</v>
      </c>
      <c r="N135" s="144" t="s">
        <v>46</v>
      </c>
      <c r="P135" s="145">
        <f t="shared" ref="P135:P151" si="1">O135*H135</f>
        <v>0</v>
      </c>
      <c r="Q135" s="145">
        <v>2.5489999999999999E-2</v>
      </c>
      <c r="R135" s="145">
        <f t="shared" ref="R135:R151" si="2">Q135*H135</f>
        <v>2.5489999999999999E-2</v>
      </c>
      <c r="S135" s="145">
        <v>0</v>
      </c>
      <c r="T135" s="146">
        <f t="shared" ref="T135:T151" si="3">S135*H135</f>
        <v>0</v>
      </c>
      <c r="AR135" s="147" t="s">
        <v>139</v>
      </c>
      <c r="AT135" s="147" t="s">
        <v>134</v>
      </c>
      <c r="AU135" s="147" t="s">
        <v>91</v>
      </c>
      <c r="AY135" s="9" t="s">
        <v>131</v>
      </c>
      <c r="BE135" s="148">
        <f t="shared" ref="BE135:BE151" si="4">IF(N135="základní",J135,0)</f>
        <v>0</v>
      </c>
      <c r="BF135" s="148">
        <f t="shared" ref="BF135:BF151" si="5">IF(N135="snížená",J135,0)</f>
        <v>0</v>
      </c>
      <c r="BG135" s="148">
        <f t="shared" ref="BG135:BG151" si="6">IF(N135="zákl. přenesená",J135,0)</f>
        <v>0</v>
      </c>
      <c r="BH135" s="148">
        <f t="shared" ref="BH135:BH151" si="7">IF(N135="sníž. přenesená",J135,0)</f>
        <v>0</v>
      </c>
      <c r="BI135" s="148">
        <f t="shared" ref="BI135:BI151" si="8">IF(N135="nulová",J135,0)</f>
        <v>0</v>
      </c>
      <c r="BJ135" s="9" t="s">
        <v>89</v>
      </c>
      <c r="BK135" s="148">
        <f t="shared" ref="BK135:BK151" si="9">ROUND(I135*H135,2)</f>
        <v>0</v>
      </c>
      <c r="BL135" s="9" t="s">
        <v>139</v>
      </c>
      <c r="BM135" s="147" t="s">
        <v>160</v>
      </c>
    </row>
    <row r="136" spans="2:65" s="25" customFormat="1" ht="24.2" customHeight="1">
      <c r="B136" s="135"/>
      <c r="C136" s="136" t="s">
        <v>161</v>
      </c>
      <c r="D136" s="136" t="s">
        <v>134</v>
      </c>
      <c r="E136" s="137" t="s">
        <v>162</v>
      </c>
      <c r="F136" s="138" t="s">
        <v>163</v>
      </c>
      <c r="G136" s="139" t="s">
        <v>159</v>
      </c>
      <c r="H136" s="140">
        <v>1</v>
      </c>
      <c r="I136" s="141"/>
      <c r="J136" s="142">
        <f t="shared" si="0"/>
        <v>0</v>
      </c>
      <c r="K136" s="138" t="s">
        <v>138</v>
      </c>
      <c r="L136" s="24"/>
      <c r="M136" s="143" t="s">
        <v>8</v>
      </c>
      <c r="N136" s="144" t="s">
        <v>46</v>
      </c>
      <c r="P136" s="145">
        <f t="shared" si="1"/>
        <v>0</v>
      </c>
      <c r="Q136" s="145">
        <v>2.273E-2</v>
      </c>
      <c r="R136" s="145">
        <f t="shared" si="2"/>
        <v>2.273E-2</v>
      </c>
      <c r="S136" s="145">
        <v>0</v>
      </c>
      <c r="T136" s="146">
        <f t="shared" si="3"/>
        <v>0</v>
      </c>
      <c r="AR136" s="147" t="s">
        <v>139</v>
      </c>
      <c r="AT136" s="147" t="s">
        <v>134</v>
      </c>
      <c r="AU136" s="147" t="s">
        <v>91</v>
      </c>
      <c r="AY136" s="9" t="s">
        <v>131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9" t="s">
        <v>89</v>
      </c>
      <c r="BK136" s="148">
        <f t="shared" si="9"/>
        <v>0</v>
      </c>
      <c r="BL136" s="9" t="s">
        <v>139</v>
      </c>
      <c r="BM136" s="147" t="s">
        <v>164</v>
      </c>
    </row>
    <row r="137" spans="2:65" s="25" customFormat="1" ht="16.5" customHeight="1">
      <c r="B137" s="135"/>
      <c r="C137" s="136" t="s">
        <v>165</v>
      </c>
      <c r="D137" s="136" t="s">
        <v>134</v>
      </c>
      <c r="E137" s="137" t="s">
        <v>166</v>
      </c>
      <c r="F137" s="138" t="s">
        <v>167</v>
      </c>
      <c r="G137" s="139" t="s">
        <v>159</v>
      </c>
      <c r="H137" s="140">
        <v>1</v>
      </c>
      <c r="I137" s="141"/>
      <c r="J137" s="142">
        <f t="shared" si="0"/>
        <v>0</v>
      </c>
      <c r="K137" s="138" t="s">
        <v>138</v>
      </c>
      <c r="L137" s="24"/>
      <c r="M137" s="143" t="s">
        <v>8</v>
      </c>
      <c r="N137" s="144" t="s">
        <v>46</v>
      </c>
      <c r="P137" s="145">
        <f t="shared" si="1"/>
        <v>0</v>
      </c>
      <c r="Q137" s="145">
        <v>1.8400000000000003E-3</v>
      </c>
      <c r="R137" s="145">
        <f t="shared" si="2"/>
        <v>1.8400000000000003E-3</v>
      </c>
      <c r="S137" s="145">
        <v>0</v>
      </c>
      <c r="T137" s="146">
        <f t="shared" si="3"/>
        <v>0</v>
      </c>
      <c r="AR137" s="147" t="s">
        <v>139</v>
      </c>
      <c r="AT137" s="147" t="s">
        <v>134</v>
      </c>
      <c r="AU137" s="147" t="s">
        <v>91</v>
      </c>
      <c r="AY137" s="9" t="s">
        <v>131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9" t="s">
        <v>89</v>
      </c>
      <c r="BK137" s="148">
        <f t="shared" si="9"/>
        <v>0</v>
      </c>
      <c r="BL137" s="9" t="s">
        <v>139</v>
      </c>
      <c r="BM137" s="147" t="s">
        <v>168</v>
      </c>
    </row>
    <row r="138" spans="2:65" s="25" customFormat="1" ht="16.5" customHeight="1">
      <c r="B138" s="135"/>
      <c r="C138" s="136" t="s">
        <v>169</v>
      </c>
      <c r="D138" s="136" t="s">
        <v>134</v>
      </c>
      <c r="E138" s="137" t="s">
        <v>1001</v>
      </c>
      <c r="F138" s="138" t="s">
        <v>1002</v>
      </c>
      <c r="G138" s="139" t="s">
        <v>159</v>
      </c>
      <c r="H138" s="140">
        <v>1</v>
      </c>
      <c r="I138" s="141"/>
      <c r="J138" s="142">
        <f t="shared" si="0"/>
        <v>0</v>
      </c>
      <c r="K138" s="138" t="s">
        <v>138</v>
      </c>
      <c r="L138" s="24"/>
      <c r="M138" s="143" t="s">
        <v>8</v>
      </c>
      <c r="N138" s="144" t="s">
        <v>46</v>
      </c>
      <c r="P138" s="145">
        <f t="shared" si="1"/>
        <v>0</v>
      </c>
      <c r="Q138" s="145">
        <v>1.8400000000000003E-3</v>
      </c>
      <c r="R138" s="145">
        <f t="shared" si="2"/>
        <v>1.8400000000000003E-3</v>
      </c>
      <c r="S138" s="145">
        <v>0</v>
      </c>
      <c r="T138" s="146">
        <f t="shared" si="3"/>
        <v>0</v>
      </c>
      <c r="AR138" s="147" t="s">
        <v>139</v>
      </c>
      <c r="AT138" s="147" t="s">
        <v>134</v>
      </c>
      <c r="AU138" s="147" t="s">
        <v>91</v>
      </c>
      <c r="AY138" s="9" t="s">
        <v>131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9" t="s">
        <v>89</v>
      </c>
      <c r="BK138" s="148">
        <f t="shared" si="9"/>
        <v>0</v>
      </c>
      <c r="BL138" s="9" t="s">
        <v>139</v>
      </c>
      <c r="BM138" s="147" t="s">
        <v>1003</v>
      </c>
    </row>
    <row r="139" spans="2:65" s="25" customFormat="1" ht="24.2" customHeight="1">
      <c r="B139" s="135"/>
      <c r="C139" s="136" t="s">
        <v>173</v>
      </c>
      <c r="D139" s="136" t="s">
        <v>134</v>
      </c>
      <c r="E139" s="137" t="s">
        <v>170</v>
      </c>
      <c r="F139" s="138" t="s">
        <v>171</v>
      </c>
      <c r="G139" s="139" t="s">
        <v>159</v>
      </c>
      <c r="H139" s="140">
        <v>2</v>
      </c>
      <c r="I139" s="141"/>
      <c r="J139" s="142">
        <f t="shared" si="0"/>
        <v>0</v>
      </c>
      <c r="K139" s="138" t="s">
        <v>138</v>
      </c>
      <c r="L139" s="24"/>
      <c r="M139" s="143" t="s">
        <v>8</v>
      </c>
      <c r="N139" s="144" t="s">
        <v>46</v>
      </c>
      <c r="P139" s="145">
        <f t="shared" si="1"/>
        <v>0</v>
      </c>
      <c r="Q139" s="145">
        <v>2.9399999999999999E-3</v>
      </c>
      <c r="R139" s="145">
        <f t="shared" si="2"/>
        <v>5.8799999999999998E-3</v>
      </c>
      <c r="S139" s="145">
        <v>0</v>
      </c>
      <c r="T139" s="146">
        <f t="shared" si="3"/>
        <v>0</v>
      </c>
      <c r="AR139" s="147" t="s">
        <v>139</v>
      </c>
      <c r="AT139" s="147" t="s">
        <v>134</v>
      </c>
      <c r="AU139" s="147" t="s">
        <v>91</v>
      </c>
      <c r="AY139" s="9" t="s">
        <v>131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9" t="s">
        <v>89</v>
      </c>
      <c r="BK139" s="148">
        <f t="shared" si="9"/>
        <v>0</v>
      </c>
      <c r="BL139" s="9" t="s">
        <v>139</v>
      </c>
      <c r="BM139" s="147" t="s">
        <v>172</v>
      </c>
    </row>
    <row r="140" spans="2:65" s="25" customFormat="1" ht="21.75" customHeight="1">
      <c r="B140" s="135"/>
      <c r="C140" s="136" t="s">
        <v>177</v>
      </c>
      <c r="D140" s="136" t="s">
        <v>134</v>
      </c>
      <c r="E140" s="137" t="s">
        <v>174</v>
      </c>
      <c r="F140" s="138" t="s">
        <v>175</v>
      </c>
      <c r="G140" s="139" t="s">
        <v>137</v>
      </c>
      <c r="H140" s="140">
        <v>1</v>
      </c>
      <c r="I140" s="141"/>
      <c r="J140" s="142">
        <f t="shared" si="0"/>
        <v>0</v>
      </c>
      <c r="K140" s="138" t="s">
        <v>138</v>
      </c>
      <c r="L140" s="24"/>
      <c r="M140" s="143" t="s">
        <v>8</v>
      </c>
      <c r="N140" s="144" t="s">
        <v>46</v>
      </c>
      <c r="P140" s="145">
        <f t="shared" si="1"/>
        <v>0</v>
      </c>
      <c r="Q140" s="145">
        <v>5.5000000000000003E-4</v>
      </c>
      <c r="R140" s="145">
        <f t="shared" si="2"/>
        <v>5.5000000000000003E-4</v>
      </c>
      <c r="S140" s="145">
        <v>0</v>
      </c>
      <c r="T140" s="146">
        <f t="shared" si="3"/>
        <v>0</v>
      </c>
      <c r="AR140" s="147" t="s">
        <v>139</v>
      </c>
      <c r="AT140" s="147" t="s">
        <v>134</v>
      </c>
      <c r="AU140" s="147" t="s">
        <v>91</v>
      </c>
      <c r="AY140" s="9" t="s">
        <v>131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9" t="s">
        <v>89</v>
      </c>
      <c r="BK140" s="148">
        <f t="shared" si="9"/>
        <v>0</v>
      </c>
      <c r="BL140" s="9" t="s">
        <v>139</v>
      </c>
      <c r="BM140" s="147" t="s">
        <v>176</v>
      </c>
    </row>
    <row r="141" spans="2:65" s="25" customFormat="1" ht="24.2" customHeight="1">
      <c r="B141" s="135"/>
      <c r="C141" s="136" t="s">
        <v>181</v>
      </c>
      <c r="D141" s="136" t="s">
        <v>134</v>
      </c>
      <c r="E141" s="137" t="s">
        <v>178</v>
      </c>
      <c r="F141" s="138" t="s">
        <v>179</v>
      </c>
      <c r="G141" s="139" t="s">
        <v>137</v>
      </c>
      <c r="H141" s="140">
        <v>1</v>
      </c>
      <c r="I141" s="141"/>
      <c r="J141" s="142">
        <f t="shared" si="0"/>
        <v>0</v>
      </c>
      <c r="K141" s="138" t="s">
        <v>8</v>
      </c>
      <c r="L141" s="24"/>
      <c r="M141" s="143" t="s">
        <v>8</v>
      </c>
      <c r="N141" s="144" t="s">
        <v>46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139</v>
      </c>
      <c r="AT141" s="147" t="s">
        <v>134</v>
      </c>
      <c r="AU141" s="147" t="s">
        <v>91</v>
      </c>
      <c r="AY141" s="9" t="s">
        <v>131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9" t="s">
        <v>89</v>
      </c>
      <c r="BK141" s="148">
        <f t="shared" si="9"/>
        <v>0</v>
      </c>
      <c r="BL141" s="9" t="s">
        <v>139</v>
      </c>
      <c r="BM141" s="147" t="s">
        <v>180</v>
      </c>
    </row>
    <row r="142" spans="2:65" s="25" customFormat="1" ht="16.5" customHeight="1">
      <c r="B142" s="135"/>
      <c r="C142" s="136" t="s">
        <v>185</v>
      </c>
      <c r="D142" s="136" t="s">
        <v>134</v>
      </c>
      <c r="E142" s="137" t="s">
        <v>182</v>
      </c>
      <c r="F142" s="138" t="s">
        <v>183</v>
      </c>
      <c r="G142" s="139" t="s">
        <v>137</v>
      </c>
      <c r="H142" s="140">
        <v>10</v>
      </c>
      <c r="I142" s="141"/>
      <c r="J142" s="142">
        <f t="shared" si="0"/>
        <v>0</v>
      </c>
      <c r="K142" s="138" t="s">
        <v>8</v>
      </c>
      <c r="L142" s="24"/>
      <c r="M142" s="143" t="s">
        <v>8</v>
      </c>
      <c r="N142" s="144" t="s">
        <v>46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139</v>
      </c>
      <c r="AT142" s="147" t="s">
        <v>134</v>
      </c>
      <c r="AU142" s="147" t="s">
        <v>91</v>
      </c>
      <c r="AY142" s="9" t="s">
        <v>131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9" t="s">
        <v>89</v>
      </c>
      <c r="BK142" s="148">
        <f t="shared" si="9"/>
        <v>0</v>
      </c>
      <c r="BL142" s="9" t="s">
        <v>139</v>
      </c>
      <c r="BM142" s="147" t="s">
        <v>184</v>
      </c>
    </row>
    <row r="143" spans="2:65" s="25" customFormat="1" ht="16.5" customHeight="1">
      <c r="B143" s="135"/>
      <c r="C143" s="136" t="s">
        <v>15</v>
      </c>
      <c r="D143" s="136" t="s">
        <v>134</v>
      </c>
      <c r="E143" s="137" t="s">
        <v>186</v>
      </c>
      <c r="F143" s="138" t="s">
        <v>187</v>
      </c>
      <c r="G143" s="139" t="s">
        <v>137</v>
      </c>
      <c r="H143" s="140">
        <v>1</v>
      </c>
      <c r="I143" s="141"/>
      <c r="J143" s="142">
        <f t="shared" si="0"/>
        <v>0</v>
      </c>
      <c r="K143" s="138" t="s">
        <v>8</v>
      </c>
      <c r="L143" s="24"/>
      <c r="M143" s="143" t="s">
        <v>8</v>
      </c>
      <c r="N143" s="144" t="s">
        <v>46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139</v>
      </c>
      <c r="AT143" s="147" t="s">
        <v>134</v>
      </c>
      <c r="AU143" s="147" t="s">
        <v>91</v>
      </c>
      <c r="AY143" s="9" t="s">
        <v>131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9" t="s">
        <v>89</v>
      </c>
      <c r="BK143" s="148">
        <f t="shared" si="9"/>
        <v>0</v>
      </c>
      <c r="BL143" s="9" t="s">
        <v>139</v>
      </c>
      <c r="BM143" s="147" t="s">
        <v>188</v>
      </c>
    </row>
    <row r="144" spans="2:65" s="25" customFormat="1" ht="16.5" customHeight="1">
      <c r="B144" s="135"/>
      <c r="C144" s="136" t="s">
        <v>192</v>
      </c>
      <c r="D144" s="136" t="s">
        <v>134</v>
      </c>
      <c r="E144" s="137" t="s">
        <v>189</v>
      </c>
      <c r="F144" s="138" t="s">
        <v>190</v>
      </c>
      <c r="G144" s="139" t="s">
        <v>137</v>
      </c>
      <c r="H144" s="140">
        <v>1</v>
      </c>
      <c r="I144" s="141"/>
      <c r="J144" s="142">
        <f t="shared" si="0"/>
        <v>0</v>
      </c>
      <c r="K144" s="138" t="s">
        <v>8</v>
      </c>
      <c r="L144" s="24"/>
      <c r="M144" s="143" t="s">
        <v>8</v>
      </c>
      <c r="N144" s="144" t="s">
        <v>46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139</v>
      </c>
      <c r="AT144" s="147" t="s">
        <v>134</v>
      </c>
      <c r="AU144" s="147" t="s">
        <v>91</v>
      </c>
      <c r="AY144" s="9" t="s">
        <v>131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9" t="s">
        <v>89</v>
      </c>
      <c r="BK144" s="148">
        <f t="shared" si="9"/>
        <v>0</v>
      </c>
      <c r="BL144" s="9" t="s">
        <v>139</v>
      </c>
      <c r="BM144" s="147" t="s">
        <v>191</v>
      </c>
    </row>
    <row r="145" spans="2:65" s="25" customFormat="1" ht="16.5" customHeight="1">
      <c r="B145" s="135"/>
      <c r="C145" s="136" t="s">
        <v>196</v>
      </c>
      <c r="D145" s="136" t="s">
        <v>134</v>
      </c>
      <c r="E145" s="137" t="s">
        <v>193</v>
      </c>
      <c r="F145" s="138" t="s">
        <v>194</v>
      </c>
      <c r="G145" s="139" t="s">
        <v>159</v>
      </c>
      <c r="H145" s="140">
        <v>1</v>
      </c>
      <c r="I145" s="141"/>
      <c r="J145" s="142">
        <f t="shared" si="0"/>
        <v>0</v>
      </c>
      <c r="K145" s="138" t="s">
        <v>8</v>
      </c>
      <c r="L145" s="24"/>
      <c r="M145" s="143" t="s">
        <v>8</v>
      </c>
      <c r="N145" s="144" t="s">
        <v>46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139</v>
      </c>
      <c r="AT145" s="147" t="s">
        <v>134</v>
      </c>
      <c r="AU145" s="147" t="s">
        <v>91</v>
      </c>
      <c r="AY145" s="9" t="s">
        <v>131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9" t="s">
        <v>89</v>
      </c>
      <c r="BK145" s="148">
        <f t="shared" si="9"/>
        <v>0</v>
      </c>
      <c r="BL145" s="9" t="s">
        <v>139</v>
      </c>
      <c r="BM145" s="147" t="s">
        <v>195</v>
      </c>
    </row>
    <row r="146" spans="2:65" s="25" customFormat="1" ht="16.5" customHeight="1">
      <c r="B146" s="135"/>
      <c r="C146" s="136" t="s">
        <v>200</v>
      </c>
      <c r="D146" s="136" t="s">
        <v>134</v>
      </c>
      <c r="E146" s="137" t="s">
        <v>197</v>
      </c>
      <c r="F146" s="138" t="s">
        <v>198</v>
      </c>
      <c r="G146" s="139" t="s">
        <v>159</v>
      </c>
      <c r="H146" s="140">
        <v>1</v>
      </c>
      <c r="I146" s="141"/>
      <c r="J146" s="142">
        <f t="shared" si="0"/>
        <v>0</v>
      </c>
      <c r="K146" s="138" t="s">
        <v>8</v>
      </c>
      <c r="L146" s="24"/>
      <c r="M146" s="143" t="s">
        <v>8</v>
      </c>
      <c r="N146" s="144" t="s">
        <v>46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139</v>
      </c>
      <c r="AT146" s="147" t="s">
        <v>134</v>
      </c>
      <c r="AU146" s="147" t="s">
        <v>91</v>
      </c>
      <c r="AY146" s="9" t="s">
        <v>131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9" t="s">
        <v>89</v>
      </c>
      <c r="BK146" s="148">
        <f t="shared" si="9"/>
        <v>0</v>
      </c>
      <c r="BL146" s="9" t="s">
        <v>139</v>
      </c>
      <c r="BM146" s="147" t="s">
        <v>199</v>
      </c>
    </row>
    <row r="147" spans="2:65" s="25" customFormat="1" ht="16.5" customHeight="1">
      <c r="B147" s="135"/>
      <c r="C147" s="136" t="s">
        <v>139</v>
      </c>
      <c r="D147" s="136" t="s">
        <v>134</v>
      </c>
      <c r="E147" s="137" t="s">
        <v>201</v>
      </c>
      <c r="F147" s="138" t="s">
        <v>202</v>
      </c>
      <c r="G147" s="139" t="s">
        <v>159</v>
      </c>
      <c r="H147" s="140">
        <v>1</v>
      </c>
      <c r="I147" s="141"/>
      <c r="J147" s="142">
        <f t="shared" si="0"/>
        <v>0</v>
      </c>
      <c r="K147" s="138" t="s">
        <v>8</v>
      </c>
      <c r="L147" s="24"/>
      <c r="M147" s="143" t="s">
        <v>8</v>
      </c>
      <c r="N147" s="144" t="s">
        <v>46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139</v>
      </c>
      <c r="AT147" s="147" t="s">
        <v>134</v>
      </c>
      <c r="AU147" s="147" t="s">
        <v>91</v>
      </c>
      <c r="AY147" s="9" t="s">
        <v>131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9" t="s">
        <v>89</v>
      </c>
      <c r="BK147" s="148">
        <f t="shared" si="9"/>
        <v>0</v>
      </c>
      <c r="BL147" s="9" t="s">
        <v>139</v>
      </c>
      <c r="BM147" s="147" t="s">
        <v>203</v>
      </c>
    </row>
    <row r="148" spans="2:65" s="25" customFormat="1" ht="16.5" customHeight="1">
      <c r="B148" s="135"/>
      <c r="C148" s="136" t="s">
        <v>209</v>
      </c>
      <c r="D148" s="136" t="s">
        <v>134</v>
      </c>
      <c r="E148" s="137" t="s">
        <v>1004</v>
      </c>
      <c r="F148" s="138" t="s">
        <v>1005</v>
      </c>
      <c r="G148" s="139" t="s">
        <v>159</v>
      </c>
      <c r="H148" s="140">
        <v>2</v>
      </c>
      <c r="I148" s="141"/>
      <c r="J148" s="142">
        <f t="shared" si="0"/>
        <v>0</v>
      </c>
      <c r="K148" s="138" t="s">
        <v>8</v>
      </c>
      <c r="L148" s="24"/>
      <c r="M148" s="143" t="s">
        <v>8</v>
      </c>
      <c r="N148" s="144" t="s">
        <v>46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139</v>
      </c>
      <c r="AT148" s="147" t="s">
        <v>134</v>
      </c>
      <c r="AU148" s="147" t="s">
        <v>91</v>
      </c>
      <c r="AY148" s="9" t="s">
        <v>131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9" t="s">
        <v>89</v>
      </c>
      <c r="BK148" s="148">
        <f t="shared" si="9"/>
        <v>0</v>
      </c>
      <c r="BL148" s="9" t="s">
        <v>139</v>
      </c>
      <c r="BM148" s="147" t="s">
        <v>1006</v>
      </c>
    </row>
    <row r="149" spans="2:65" s="25" customFormat="1" ht="16.5" customHeight="1">
      <c r="B149" s="135"/>
      <c r="C149" s="136" t="s">
        <v>213</v>
      </c>
      <c r="D149" s="136" t="s">
        <v>134</v>
      </c>
      <c r="E149" s="137" t="s">
        <v>1007</v>
      </c>
      <c r="F149" s="138" t="s">
        <v>1008</v>
      </c>
      <c r="G149" s="139" t="s">
        <v>159</v>
      </c>
      <c r="H149" s="140">
        <v>2</v>
      </c>
      <c r="I149" s="141"/>
      <c r="J149" s="142">
        <f t="shared" si="0"/>
        <v>0</v>
      </c>
      <c r="K149" s="138" t="s">
        <v>8</v>
      </c>
      <c r="L149" s="24"/>
      <c r="M149" s="143" t="s">
        <v>8</v>
      </c>
      <c r="N149" s="144" t="s">
        <v>46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139</v>
      </c>
      <c r="AT149" s="147" t="s">
        <v>134</v>
      </c>
      <c r="AU149" s="147" t="s">
        <v>91</v>
      </c>
      <c r="AY149" s="9" t="s">
        <v>131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9" t="s">
        <v>89</v>
      </c>
      <c r="BK149" s="148">
        <f t="shared" si="9"/>
        <v>0</v>
      </c>
      <c r="BL149" s="9" t="s">
        <v>139</v>
      </c>
      <c r="BM149" s="147" t="s">
        <v>1009</v>
      </c>
    </row>
    <row r="150" spans="2:65" s="25" customFormat="1" ht="16.5" customHeight="1">
      <c r="B150" s="135"/>
      <c r="C150" s="136" t="s">
        <v>217</v>
      </c>
      <c r="D150" s="136" t="s">
        <v>134</v>
      </c>
      <c r="E150" s="137" t="s">
        <v>1010</v>
      </c>
      <c r="F150" s="138" t="s">
        <v>1011</v>
      </c>
      <c r="G150" s="139" t="s">
        <v>159</v>
      </c>
      <c r="H150" s="140">
        <v>1</v>
      </c>
      <c r="I150" s="141"/>
      <c r="J150" s="142">
        <f t="shared" si="0"/>
        <v>0</v>
      </c>
      <c r="K150" s="138" t="s">
        <v>8</v>
      </c>
      <c r="L150" s="24"/>
      <c r="M150" s="143" t="s">
        <v>8</v>
      </c>
      <c r="N150" s="144" t="s">
        <v>46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139</v>
      </c>
      <c r="AT150" s="147" t="s">
        <v>134</v>
      </c>
      <c r="AU150" s="147" t="s">
        <v>91</v>
      </c>
      <c r="AY150" s="9" t="s">
        <v>131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9" t="s">
        <v>89</v>
      </c>
      <c r="BK150" s="148">
        <f t="shared" si="9"/>
        <v>0</v>
      </c>
      <c r="BL150" s="9" t="s">
        <v>139</v>
      </c>
      <c r="BM150" s="147" t="s">
        <v>1012</v>
      </c>
    </row>
    <row r="151" spans="2:65" s="25" customFormat="1" ht="24.2" customHeight="1">
      <c r="B151" s="135"/>
      <c r="C151" s="136" t="s">
        <v>221</v>
      </c>
      <c r="D151" s="136" t="s">
        <v>134</v>
      </c>
      <c r="E151" s="137" t="s">
        <v>204</v>
      </c>
      <c r="F151" s="138" t="s">
        <v>205</v>
      </c>
      <c r="G151" s="139" t="s">
        <v>143</v>
      </c>
      <c r="H151" s="140">
        <v>5.800000000000001E-2</v>
      </c>
      <c r="I151" s="141"/>
      <c r="J151" s="142">
        <f t="shared" si="0"/>
        <v>0</v>
      </c>
      <c r="K151" s="138" t="s">
        <v>138</v>
      </c>
      <c r="L151" s="24"/>
      <c r="M151" s="143" t="s">
        <v>8</v>
      </c>
      <c r="N151" s="144" t="s">
        <v>46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139</v>
      </c>
      <c r="AT151" s="147" t="s">
        <v>134</v>
      </c>
      <c r="AU151" s="147" t="s">
        <v>91</v>
      </c>
      <c r="AY151" s="9" t="s">
        <v>131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9" t="s">
        <v>89</v>
      </c>
      <c r="BK151" s="148">
        <f t="shared" si="9"/>
        <v>0</v>
      </c>
      <c r="BL151" s="9" t="s">
        <v>139</v>
      </c>
      <c r="BM151" s="147" t="s">
        <v>206</v>
      </c>
    </row>
    <row r="152" spans="2:65" s="123" customFormat="1" ht="22.9" customHeight="1">
      <c r="B152" s="122"/>
      <c r="D152" s="124" t="s">
        <v>80</v>
      </c>
      <c r="E152" s="133" t="s">
        <v>207</v>
      </c>
      <c r="F152" s="133" t="s">
        <v>208</v>
      </c>
      <c r="I152" s="126"/>
      <c r="J152" s="134">
        <f>BK152</f>
        <v>0</v>
      </c>
      <c r="L152" s="122"/>
      <c r="M152" s="128"/>
      <c r="P152" s="129">
        <f>SUM(P153:P157)</f>
        <v>0</v>
      </c>
      <c r="R152" s="129">
        <f>SUM(R153:R157)</f>
        <v>3.0300000000000001E-2</v>
      </c>
      <c r="T152" s="130">
        <f>SUM(T153:T157)</f>
        <v>0</v>
      </c>
      <c r="AR152" s="124" t="s">
        <v>91</v>
      </c>
      <c r="AT152" s="131" t="s">
        <v>80</v>
      </c>
      <c r="AU152" s="131" t="s">
        <v>89</v>
      </c>
      <c r="AY152" s="124" t="s">
        <v>131</v>
      </c>
      <c r="BK152" s="132">
        <f>SUM(BK153:BK157)</f>
        <v>0</v>
      </c>
    </row>
    <row r="153" spans="2:65" s="25" customFormat="1" ht="33" customHeight="1">
      <c r="B153" s="135"/>
      <c r="C153" s="136" t="s">
        <v>14</v>
      </c>
      <c r="D153" s="136" t="s">
        <v>134</v>
      </c>
      <c r="E153" s="137" t="s">
        <v>214</v>
      </c>
      <c r="F153" s="138" t="s">
        <v>215</v>
      </c>
      <c r="G153" s="139" t="s">
        <v>159</v>
      </c>
      <c r="H153" s="140">
        <v>1</v>
      </c>
      <c r="I153" s="141"/>
      <c r="J153" s="142">
        <f>ROUND(I153*H153,2)</f>
        <v>0</v>
      </c>
      <c r="K153" s="138" t="s">
        <v>138</v>
      </c>
      <c r="L153" s="24"/>
      <c r="M153" s="143" t="s">
        <v>8</v>
      </c>
      <c r="N153" s="144" t="s">
        <v>46</v>
      </c>
      <c r="P153" s="145">
        <f>O153*H153</f>
        <v>0</v>
      </c>
      <c r="Q153" s="145">
        <v>1.2E-2</v>
      </c>
      <c r="R153" s="145">
        <f>Q153*H153</f>
        <v>1.2E-2</v>
      </c>
      <c r="S153" s="145">
        <v>0</v>
      </c>
      <c r="T153" s="146">
        <f>S153*H153</f>
        <v>0</v>
      </c>
      <c r="AR153" s="147" t="s">
        <v>139</v>
      </c>
      <c r="AT153" s="147" t="s">
        <v>134</v>
      </c>
      <c r="AU153" s="147" t="s">
        <v>91</v>
      </c>
      <c r="AY153" s="9" t="s">
        <v>131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9" t="s">
        <v>89</v>
      </c>
      <c r="BK153" s="148">
        <f>ROUND(I153*H153,2)</f>
        <v>0</v>
      </c>
      <c r="BL153" s="9" t="s">
        <v>139</v>
      </c>
      <c r="BM153" s="147" t="s">
        <v>216</v>
      </c>
    </row>
    <row r="154" spans="2:65" s="25" customFormat="1" ht="33" customHeight="1">
      <c r="B154" s="135"/>
      <c r="C154" s="136" t="s">
        <v>228</v>
      </c>
      <c r="D154" s="136" t="s">
        <v>134</v>
      </c>
      <c r="E154" s="137" t="s">
        <v>218</v>
      </c>
      <c r="F154" s="138" t="s">
        <v>219</v>
      </c>
      <c r="G154" s="139" t="s">
        <v>159</v>
      </c>
      <c r="H154" s="140">
        <v>1</v>
      </c>
      <c r="I154" s="141"/>
      <c r="J154" s="142">
        <f>ROUND(I154*H154,2)</f>
        <v>0</v>
      </c>
      <c r="K154" s="138" t="s">
        <v>138</v>
      </c>
      <c r="L154" s="24"/>
      <c r="M154" s="143" t="s">
        <v>8</v>
      </c>
      <c r="N154" s="144" t="s">
        <v>46</v>
      </c>
      <c r="P154" s="145">
        <f>O154*H154</f>
        <v>0</v>
      </c>
      <c r="Q154" s="145">
        <v>1.7649999999999999E-2</v>
      </c>
      <c r="R154" s="145">
        <f>Q154*H154</f>
        <v>1.7649999999999999E-2</v>
      </c>
      <c r="S154" s="145">
        <v>0</v>
      </c>
      <c r="T154" s="146">
        <f>S154*H154</f>
        <v>0</v>
      </c>
      <c r="AR154" s="147" t="s">
        <v>139</v>
      </c>
      <c r="AT154" s="147" t="s">
        <v>134</v>
      </c>
      <c r="AU154" s="147" t="s">
        <v>91</v>
      </c>
      <c r="AY154" s="9" t="s">
        <v>131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9" t="s">
        <v>89</v>
      </c>
      <c r="BK154" s="148">
        <f>ROUND(I154*H154,2)</f>
        <v>0</v>
      </c>
      <c r="BL154" s="9" t="s">
        <v>139</v>
      </c>
      <c r="BM154" s="147" t="s">
        <v>220</v>
      </c>
    </row>
    <row r="155" spans="2:65" s="25" customFormat="1" ht="16.5" customHeight="1">
      <c r="B155" s="135"/>
      <c r="C155" s="136" t="s">
        <v>234</v>
      </c>
      <c r="D155" s="136" t="s">
        <v>134</v>
      </c>
      <c r="E155" s="137" t="s">
        <v>222</v>
      </c>
      <c r="F155" s="138" t="s">
        <v>223</v>
      </c>
      <c r="G155" s="139" t="s">
        <v>159</v>
      </c>
      <c r="H155" s="140">
        <v>1</v>
      </c>
      <c r="I155" s="141"/>
      <c r="J155" s="142">
        <f>ROUND(I155*H155,2)</f>
        <v>0</v>
      </c>
      <c r="K155" s="138" t="s">
        <v>138</v>
      </c>
      <c r="L155" s="24"/>
      <c r="M155" s="143" t="s">
        <v>8</v>
      </c>
      <c r="N155" s="144" t="s">
        <v>46</v>
      </c>
      <c r="P155" s="145">
        <f>O155*H155</f>
        <v>0</v>
      </c>
      <c r="Q155" s="145">
        <v>1.4999999999999996E-4</v>
      </c>
      <c r="R155" s="145">
        <f>Q155*H155</f>
        <v>1.4999999999999996E-4</v>
      </c>
      <c r="S155" s="145">
        <v>0</v>
      </c>
      <c r="T155" s="146">
        <f>S155*H155</f>
        <v>0</v>
      </c>
      <c r="AR155" s="147" t="s">
        <v>139</v>
      </c>
      <c r="AT155" s="147" t="s">
        <v>134</v>
      </c>
      <c r="AU155" s="147" t="s">
        <v>91</v>
      </c>
      <c r="AY155" s="9" t="s">
        <v>131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9" t="s">
        <v>89</v>
      </c>
      <c r="BK155" s="148">
        <f>ROUND(I155*H155,2)</f>
        <v>0</v>
      </c>
      <c r="BL155" s="9" t="s">
        <v>139</v>
      </c>
      <c r="BM155" s="147" t="s">
        <v>224</v>
      </c>
    </row>
    <row r="156" spans="2:65" s="25" customFormat="1" ht="16.5" customHeight="1">
      <c r="B156" s="135"/>
      <c r="C156" s="136" t="s">
        <v>239</v>
      </c>
      <c r="D156" s="136" t="s">
        <v>134</v>
      </c>
      <c r="E156" s="137" t="s">
        <v>225</v>
      </c>
      <c r="F156" s="138" t="s">
        <v>226</v>
      </c>
      <c r="G156" s="139" t="s">
        <v>159</v>
      </c>
      <c r="H156" s="140">
        <v>1</v>
      </c>
      <c r="I156" s="141"/>
      <c r="J156" s="142">
        <f>ROUND(I156*H156,2)</f>
        <v>0</v>
      </c>
      <c r="K156" s="138" t="s">
        <v>138</v>
      </c>
      <c r="L156" s="24"/>
      <c r="M156" s="143" t="s">
        <v>8</v>
      </c>
      <c r="N156" s="144" t="s">
        <v>46</v>
      </c>
      <c r="P156" s="145">
        <f>O156*H156</f>
        <v>0</v>
      </c>
      <c r="Q156" s="145">
        <v>5.0000000000000001E-4</v>
      </c>
      <c r="R156" s="145">
        <f>Q156*H156</f>
        <v>5.0000000000000001E-4</v>
      </c>
      <c r="S156" s="145">
        <v>0</v>
      </c>
      <c r="T156" s="146">
        <f>S156*H156</f>
        <v>0</v>
      </c>
      <c r="AR156" s="147" t="s">
        <v>139</v>
      </c>
      <c r="AT156" s="147" t="s">
        <v>134</v>
      </c>
      <c r="AU156" s="147" t="s">
        <v>91</v>
      </c>
      <c r="AY156" s="9" t="s">
        <v>131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9" t="s">
        <v>89</v>
      </c>
      <c r="BK156" s="148">
        <f>ROUND(I156*H156,2)</f>
        <v>0</v>
      </c>
      <c r="BL156" s="9" t="s">
        <v>139</v>
      </c>
      <c r="BM156" s="147" t="s">
        <v>227</v>
      </c>
    </row>
    <row r="157" spans="2:65" s="25" customFormat="1" ht="24.2" customHeight="1">
      <c r="B157" s="135"/>
      <c r="C157" s="136" t="s">
        <v>246</v>
      </c>
      <c r="D157" s="136" t="s">
        <v>134</v>
      </c>
      <c r="E157" s="137" t="s">
        <v>229</v>
      </c>
      <c r="F157" s="138" t="s">
        <v>230</v>
      </c>
      <c r="G157" s="139" t="s">
        <v>143</v>
      </c>
      <c r="H157" s="140">
        <v>0.03</v>
      </c>
      <c r="I157" s="141"/>
      <c r="J157" s="142">
        <f>ROUND(I157*H157,2)</f>
        <v>0</v>
      </c>
      <c r="K157" s="138" t="s">
        <v>138</v>
      </c>
      <c r="L157" s="24"/>
      <c r="M157" s="143" t="s">
        <v>8</v>
      </c>
      <c r="N157" s="144" t="s">
        <v>46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139</v>
      </c>
      <c r="AT157" s="147" t="s">
        <v>134</v>
      </c>
      <c r="AU157" s="147" t="s">
        <v>91</v>
      </c>
      <c r="AY157" s="9" t="s">
        <v>131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9" t="s">
        <v>89</v>
      </c>
      <c r="BK157" s="148">
        <f>ROUND(I157*H157,2)</f>
        <v>0</v>
      </c>
      <c r="BL157" s="9" t="s">
        <v>139</v>
      </c>
      <c r="BM157" s="147" t="s">
        <v>231</v>
      </c>
    </row>
    <row r="158" spans="2:65" s="123" customFormat="1" ht="22.9" customHeight="1">
      <c r="B158" s="122"/>
      <c r="D158" s="124" t="s">
        <v>80</v>
      </c>
      <c r="E158" s="133" t="s">
        <v>232</v>
      </c>
      <c r="F158" s="133" t="s">
        <v>233</v>
      </c>
      <c r="I158" s="126"/>
      <c r="J158" s="134">
        <f>BK158</f>
        <v>0</v>
      </c>
      <c r="L158" s="122"/>
      <c r="M158" s="128"/>
      <c r="P158" s="129">
        <f>SUM(P159:P204)</f>
        <v>0</v>
      </c>
      <c r="R158" s="129">
        <f>SUM(R159:R204)</f>
        <v>5.8075000000000002E-2</v>
      </c>
      <c r="T158" s="130">
        <f>SUM(T159:T204)</f>
        <v>0</v>
      </c>
      <c r="AR158" s="124" t="s">
        <v>91</v>
      </c>
      <c r="AT158" s="131" t="s">
        <v>80</v>
      </c>
      <c r="AU158" s="131" t="s">
        <v>89</v>
      </c>
      <c r="AY158" s="124" t="s">
        <v>131</v>
      </c>
      <c r="BK158" s="132">
        <f>SUM(BK159:BK204)</f>
        <v>0</v>
      </c>
    </row>
    <row r="159" spans="2:65" s="25" customFormat="1" ht="24.2" customHeight="1">
      <c r="B159" s="135"/>
      <c r="C159" s="136" t="s">
        <v>251</v>
      </c>
      <c r="D159" s="136" t="s">
        <v>134</v>
      </c>
      <c r="E159" s="137" t="s">
        <v>235</v>
      </c>
      <c r="F159" s="138" t="s">
        <v>236</v>
      </c>
      <c r="G159" s="139" t="s">
        <v>237</v>
      </c>
      <c r="H159" s="140">
        <v>64</v>
      </c>
      <c r="I159" s="141"/>
      <c r="J159" s="142">
        <f>ROUND(I159*H159,2)</f>
        <v>0</v>
      </c>
      <c r="K159" s="138" t="s">
        <v>138</v>
      </c>
      <c r="L159" s="24"/>
      <c r="M159" s="143" t="s">
        <v>8</v>
      </c>
      <c r="N159" s="144" t="s">
        <v>46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139</v>
      </c>
      <c r="AT159" s="147" t="s">
        <v>134</v>
      </c>
      <c r="AU159" s="147" t="s">
        <v>91</v>
      </c>
      <c r="AY159" s="9" t="s">
        <v>131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9" t="s">
        <v>89</v>
      </c>
      <c r="BK159" s="148">
        <f>ROUND(I159*H159,2)</f>
        <v>0</v>
      </c>
      <c r="BL159" s="9" t="s">
        <v>139</v>
      </c>
      <c r="BM159" s="147" t="s">
        <v>238</v>
      </c>
    </row>
    <row r="160" spans="2:65" s="25" customFormat="1" ht="24.2" customHeight="1">
      <c r="B160" s="135"/>
      <c r="C160" s="166" t="s">
        <v>256</v>
      </c>
      <c r="D160" s="166" t="s">
        <v>240</v>
      </c>
      <c r="E160" s="167" t="s">
        <v>241</v>
      </c>
      <c r="F160" s="168" t="s">
        <v>242</v>
      </c>
      <c r="G160" s="169" t="s">
        <v>237</v>
      </c>
      <c r="H160" s="170">
        <v>22</v>
      </c>
      <c r="I160" s="171"/>
      <c r="J160" s="172">
        <f>ROUND(I160*H160,2)</f>
        <v>0</v>
      </c>
      <c r="K160" s="168" t="s">
        <v>138</v>
      </c>
      <c r="L160" s="173"/>
      <c r="M160" s="174" t="s">
        <v>8</v>
      </c>
      <c r="N160" s="175" t="s">
        <v>46</v>
      </c>
      <c r="P160" s="145">
        <f>O160*H160</f>
        <v>0</v>
      </c>
      <c r="Q160" s="145">
        <v>1.2E-4</v>
      </c>
      <c r="R160" s="145">
        <f>Q160*H160</f>
        <v>2.64E-3</v>
      </c>
      <c r="S160" s="145">
        <v>0</v>
      </c>
      <c r="T160" s="146">
        <f>S160*H160</f>
        <v>0</v>
      </c>
      <c r="AR160" s="147" t="s">
        <v>243</v>
      </c>
      <c r="AT160" s="147" t="s">
        <v>240</v>
      </c>
      <c r="AU160" s="147" t="s">
        <v>91</v>
      </c>
      <c r="AY160" s="9" t="s">
        <v>131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9" t="s">
        <v>89</v>
      </c>
      <c r="BK160" s="148">
        <f>ROUND(I160*H160,2)</f>
        <v>0</v>
      </c>
      <c r="BL160" s="9" t="s">
        <v>139</v>
      </c>
      <c r="BM160" s="147" t="s">
        <v>244</v>
      </c>
    </row>
    <row r="161" spans="2:65" s="150" customFormat="1">
      <c r="B161" s="149"/>
      <c r="D161" s="151" t="s">
        <v>151</v>
      </c>
      <c r="F161" s="153" t="s">
        <v>1013</v>
      </c>
      <c r="H161" s="154">
        <v>22</v>
      </c>
      <c r="I161" s="155"/>
      <c r="L161" s="149"/>
      <c r="M161" s="156"/>
      <c r="T161" s="157"/>
      <c r="AT161" s="152" t="s">
        <v>151</v>
      </c>
      <c r="AU161" s="152" t="s">
        <v>91</v>
      </c>
      <c r="AV161" s="150" t="s">
        <v>91</v>
      </c>
      <c r="AW161" s="150" t="s">
        <v>10</v>
      </c>
      <c r="AX161" s="150" t="s">
        <v>89</v>
      </c>
      <c r="AY161" s="152" t="s">
        <v>131</v>
      </c>
    </row>
    <row r="162" spans="2:65" s="25" customFormat="1" ht="24.2" customHeight="1">
      <c r="B162" s="135"/>
      <c r="C162" s="166" t="s">
        <v>260</v>
      </c>
      <c r="D162" s="166" t="s">
        <v>240</v>
      </c>
      <c r="E162" s="167" t="s">
        <v>247</v>
      </c>
      <c r="F162" s="168" t="s">
        <v>248</v>
      </c>
      <c r="G162" s="169" t="s">
        <v>237</v>
      </c>
      <c r="H162" s="170">
        <v>30</v>
      </c>
      <c r="I162" s="171"/>
      <c r="J162" s="172">
        <f>ROUND(I162*H162,2)</f>
        <v>0</v>
      </c>
      <c r="K162" s="168" t="s">
        <v>138</v>
      </c>
      <c r="L162" s="173"/>
      <c r="M162" s="174" t="s">
        <v>8</v>
      </c>
      <c r="N162" s="175" t="s">
        <v>46</v>
      </c>
      <c r="P162" s="145">
        <f>O162*H162</f>
        <v>0</v>
      </c>
      <c r="Q162" s="145">
        <v>2.1000000000000001E-4</v>
      </c>
      <c r="R162" s="145">
        <f>Q162*H162</f>
        <v>6.3E-3</v>
      </c>
      <c r="S162" s="145">
        <v>0</v>
      </c>
      <c r="T162" s="146">
        <f>S162*H162</f>
        <v>0</v>
      </c>
      <c r="AR162" s="147" t="s">
        <v>243</v>
      </c>
      <c r="AT162" s="147" t="s">
        <v>240</v>
      </c>
      <c r="AU162" s="147" t="s">
        <v>91</v>
      </c>
      <c r="AY162" s="9" t="s">
        <v>131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9" t="s">
        <v>89</v>
      </c>
      <c r="BK162" s="148">
        <f>ROUND(I162*H162,2)</f>
        <v>0</v>
      </c>
      <c r="BL162" s="9" t="s">
        <v>139</v>
      </c>
      <c r="BM162" s="147" t="s">
        <v>249</v>
      </c>
    </row>
    <row r="163" spans="2:65" s="150" customFormat="1">
      <c r="B163" s="149"/>
      <c r="D163" s="151" t="s">
        <v>151</v>
      </c>
      <c r="F163" s="153" t="s">
        <v>1014</v>
      </c>
      <c r="H163" s="154">
        <v>30</v>
      </c>
      <c r="I163" s="155"/>
      <c r="L163" s="149"/>
      <c r="M163" s="156"/>
      <c r="T163" s="157"/>
      <c r="AT163" s="152" t="s">
        <v>151</v>
      </c>
      <c r="AU163" s="152" t="s">
        <v>91</v>
      </c>
      <c r="AV163" s="150" t="s">
        <v>91</v>
      </c>
      <c r="AW163" s="150" t="s">
        <v>10</v>
      </c>
      <c r="AX163" s="150" t="s">
        <v>89</v>
      </c>
      <c r="AY163" s="152" t="s">
        <v>131</v>
      </c>
    </row>
    <row r="164" spans="2:65" s="25" customFormat="1" ht="24.2" customHeight="1">
      <c r="B164" s="135"/>
      <c r="C164" s="166" t="s">
        <v>264</v>
      </c>
      <c r="D164" s="166" t="s">
        <v>240</v>
      </c>
      <c r="E164" s="167" t="s">
        <v>252</v>
      </c>
      <c r="F164" s="168" t="s">
        <v>253</v>
      </c>
      <c r="G164" s="169" t="s">
        <v>237</v>
      </c>
      <c r="H164" s="170">
        <v>12</v>
      </c>
      <c r="I164" s="171"/>
      <c r="J164" s="172">
        <f>ROUND(I164*H164,2)</f>
        <v>0</v>
      </c>
      <c r="K164" s="168" t="s">
        <v>138</v>
      </c>
      <c r="L164" s="173"/>
      <c r="M164" s="174" t="s">
        <v>8</v>
      </c>
      <c r="N164" s="175" t="s">
        <v>46</v>
      </c>
      <c r="P164" s="145">
        <f>O164*H164</f>
        <v>0</v>
      </c>
      <c r="Q164" s="145">
        <v>3.4000000000000002E-4</v>
      </c>
      <c r="R164" s="145">
        <f>Q164*H164</f>
        <v>4.0800000000000003E-3</v>
      </c>
      <c r="S164" s="145">
        <v>0</v>
      </c>
      <c r="T164" s="146">
        <f>S164*H164</f>
        <v>0</v>
      </c>
      <c r="AR164" s="147" t="s">
        <v>243</v>
      </c>
      <c r="AT164" s="147" t="s">
        <v>240</v>
      </c>
      <c r="AU164" s="147" t="s">
        <v>91</v>
      </c>
      <c r="AY164" s="9" t="s">
        <v>131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9" t="s">
        <v>89</v>
      </c>
      <c r="BK164" s="148">
        <f>ROUND(I164*H164,2)</f>
        <v>0</v>
      </c>
      <c r="BL164" s="9" t="s">
        <v>139</v>
      </c>
      <c r="BM164" s="147" t="s">
        <v>254</v>
      </c>
    </row>
    <row r="165" spans="2:65" s="150" customFormat="1">
      <c r="B165" s="149"/>
      <c r="D165" s="151" t="s">
        <v>151</v>
      </c>
      <c r="F165" s="153" t="s">
        <v>1015</v>
      </c>
      <c r="H165" s="154">
        <v>12</v>
      </c>
      <c r="I165" s="155"/>
      <c r="L165" s="149"/>
      <c r="M165" s="156"/>
      <c r="T165" s="157"/>
      <c r="AT165" s="152" t="s">
        <v>151</v>
      </c>
      <c r="AU165" s="152" t="s">
        <v>91</v>
      </c>
      <c r="AV165" s="150" t="s">
        <v>91</v>
      </c>
      <c r="AW165" s="150" t="s">
        <v>10</v>
      </c>
      <c r="AX165" s="150" t="s">
        <v>89</v>
      </c>
      <c r="AY165" s="152" t="s">
        <v>131</v>
      </c>
    </row>
    <row r="166" spans="2:65" s="25" customFormat="1" ht="16.5" customHeight="1">
      <c r="B166" s="135"/>
      <c r="C166" s="136" t="s">
        <v>268</v>
      </c>
      <c r="D166" s="136" t="s">
        <v>134</v>
      </c>
      <c r="E166" s="137" t="s">
        <v>257</v>
      </c>
      <c r="F166" s="138" t="s">
        <v>258</v>
      </c>
      <c r="G166" s="139" t="s">
        <v>137</v>
      </c>
      <c r="H166" s="140">
        <v>8</v>
      </c>
      <c r="I166" s="141"/>
      <c r="J166" s="142">
        <f>ROUND(I166*H166,2)</f>
        <v>0</v>
      </c>
      <c r="K166" s="138" t="s">
        <v>138</v>
      </c>
      <c r="L166" s="24"/>
      <c r="M166" s="143" t="s">
        <v>8</v>
      </c>
      <c r="N166" s="144" t="s">
        <v>46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139</v>
      </c>
      <c r="AT166" s="147" t="s">
        <v>134</v>
      </c>
      <c r="AU166" s="147" t="s">
        <v>91</v>
      </c>
      <c r="AY166" s="9" t="s">
        <v>131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9" t="s">
        <v>89</v>
      </c>
      <c r="BK166" s="148">
        <f>ROUND(I166*H166,2)</f>
        <v>0</v>
      </c>
      <c r="BL166" s="9" t="s">
        <v>139</v>
      </c>
      <c r="BM166" s="147" t="s">
        <v>259</v>
      </c>
    </row>
    <row r="167" spans="2:65" s="25" customFormat="1" ht="24.2" customHeight="1">
      <c r="B167" s="135"/>
      <c r="C167" s="166" t="s">
        <v>273</v>
      </c>
      <c r="D167" s="166" t="s">
        <v>240</v>
      </c>
      <c r="E167" s="167" t="s">
        <v>261</v>
      </c>
      <c r="F167" s="168" t="s">
        <v>262</v>
      </c>
      <c r="G167" s="169" t="s">
        <v>137</v>
      </c>
      <c r="H167" s="170">
        <v>8</v>
      </c>
      <c r="I167" s="171"/>
      <c r="J167" s="172">
        <f>ROUND(I167*H167,2)</f>
        <v>0</v>
      </c>
      <c r="K167" s="168" t="s">
        <v>138</v>
      </c>
      <c r="L167" s="173"/>
      <c r="M167" s="174" t="s">
        <v>8</v>
      </c>
      <c r="N167" s="175" t="s">
        <v>46</v>
      </c>
      <c r="P167" s="145">
        <f>O167*H167</f>
        <v>0</v>
      </c>
      <c r="Q167" s="145">
        <v>4.0000000000000003E-5</v>
      </c>
      <c r="R167" s="145">
        <f>Q167*H167</f>
        <v>3.2000000000000003E-4</v>
      </c>
      <c r="S167" s="145">
        <v>0</v>
      </c>
      <c r="T167" s="146">
        <f>S167*H167</f>
        <v>0</v>
      </c>
      <c r="AR167" s="147" t="s">
        <v>243</v>
      </c>
      <c r="AT167" s="147" t="s">
        <v>240</v>
      </c>
      <c r="AU167" s="147" t="s">
        <v>91</v>
      </c>
      <c r="AY167" s="9" t="s">
        <v>131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9" t="s">
        <v>89</v>
      </c>
      <c r="BK167" s="148">
        <f>ROUND(I167*H167,2)</f>
        <v>0</v>
      </c>
      <c r="BL167" s="9" t="s">
        <v>139</v>
      </c>
      <c r="BM167" s="147" t="s">
        <v>263</v>
      </c>
    </row>
    <row r="168" spans="2:65" s="25" customFormat="1" ht="24.2" customHeight="1">
      <c r="B168" s="135"/>
      <c r="C168" s="136" t="s">
        <v>243</v>
      </c>
      <c r="D168" s="136" t="s">
        <v>134</v>
      </c>
      <c r="E168" s="137" t="s">
        <v>265</v>
      </c>
      <c r="F168" s="138" t="s">
        <v>266</v>
      </c>
      <c r="G168" s="139" t="s">
        <v>237</v>
      </c>
      <c r="H168" s="140">
        <v>10</v>
      </c>
      <c r="I168" s="141"/>
      <c r="J168" s="142">
        <f>ROUND(I168*H168,2)</f>
        <v>0</v>
      </c>
      <c r="K168" s="138" t="s">
        <v>138</v>
      </c>
      <c r="L168" s="24"/>
      <c r="M168" s="143" t="s">
        <v>8</v>
      </c>
      <c r="N168" s="144" t="s">
        <v>46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139</v>
      </c>
      <c r="AT168" s="147" t="s">
        <v>134</v>
      </c>
      <c r="AU168" s="147" t="s">
        <v>91</v>
      </c>
      <c r="AY168" s="9" t="s">
        <v>131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9" t="s">
        <v>89</v>
      </c>
      <c r="BK168" s="148">
        <f>ROUND(I168*H168,2)</f>
        <v>0</v>
      </c>
      <c r="BL168" s="9" t="s">
        <v>139</v>
      </c>
      <c r="BM168" s="147" t="s">
        <v>267</v>
      </c>
    </row>
    <row r="169" spans="2:65" s="25" customFormat="1" ht="24.2" customHeight="1">
      <c r="B169" s="135"/>
      <c r="C169" s="166" t="s">
        <v>281</v>
      </c>
      <c r="D169" s="166" t="s">
        <v>240</v>
      </c>
      <c r="E169" s="167" t="s">
        <v>269</v>
      </c>
      <c r="F169" s="168" t="s">
        <v>270</v>
      </c>
      <c r="G169" s="169" t="s">
        <v>237</v>
      </c>
      <c r="H169" s="170">
        <v>11.5</v>
      </c>
      <c r="I169" s="171"/>
      <c r="J169" s="172">
        <f>ROUND(I169*H169,2)</f>
        <v>0</v>
      </c>
      <c r="K169" s="168" t="s">
        <v>138</v>
      </c>
      <c r="L169" s="173"/>
      <c r="M169" s="174" t="s">
        <v>8</v>
      </c>
      <c r="N169" s="175" t="s">
        <v>46</v>
      </c>
      <c r="P169" s="145">
        <f>O169*H169</f>
        <v>0</v>
      </c>
      <c r="Q169" s="145">
        <v>5.0000000000000002E-5</v>
      </c>
      <c r="R169" s="145">
        <f>Q169*H169</f>
        <v>5.7499999999999999E-4</v>
      </c>
      <c r="S169" s="145">
        <v>0</v>
      </c>
      <c r="T169" s="146">
        <f>S169*H169</f>
        <v>0</v>
      </c>
      <c r="AR169" s="147" t="s">
        <v>243</v>
      </c>
      <c r="AT169" s="147" t="s">
        <v>240</v>
      </c>
      <c r="AU169" s="147" t="s">
        <v>91</v>
      </c>
      <c r="AY169" s="9" t="s">
        <v>131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9" t="s">
        <v>89</v>
      </c>
      <c r="BK169" s="148">
        <f>ROUND(I169*H169,2)</f>
        <v>0</v>
      </c>
      <c r="BL169" s="9" t="s">
        <v>139</v>
      </c>
      <c r="BM169" s="147" t="s">
        <v>271</v>
      </c>
    </row>
    <row r="170" spans="2:65" s="150" customFormat="1">
      <c r="B170" s="149"/>
      <c r="D170" s="151" t="s">
        <v>151</v>
      </c>
      <c r="F170" s="153" t="s">
        <v>1016</v>
      </c>
      <c r="H170" s="154">
        <v>11.5</v>
      </c>
      <c r="I170" s="155"/>
      <c r="L170" s="149"/>
      <c r="M170" s="156"/>
      <c r="T170" s="157"/>
      <c r="AT170" s="152" t="s">
        <v>151</v>
      </c>
      <c r="AU170" s="152" t="s">
        <v>91</v>
      </c>
      <c r="AV170" s="150" t="s">
        <v>91</v>
      </c>
      <c r="AW170" s="150" t="s">
        <v>10</v>
      </c>
      <c r="AX170" s="150" t="s">
        <v>89</v>
      </c>
      <c r="AY170" s="152" t="s">
        <v>131</v>
      </c>
    </row>
    <row r="171" spans="2:65" s="25" customFormat="1" ht="24.2" customHeight="1">
      <c r="B171" s="135"/>
      <c r="C171" s="136" t="s">
        <v>285</v>
      </c>
      <c r="D171" s="136" t="s">
        <v>134</v>
      </c>
      <c r="E171" s="137" t="s">
        <v>274</v>
      </c>
      <c r="F171" s="138" t="s">
        <v>275</v>
      </c>
      <c r="G171" s="139" t="s">
        <v>237</v>
      </c>
      <c r="H171" s="140">
        <v>170</v>
      </c>
      <c r="I171" s="141"/>
      <c r="J171" s="142">
        <f>ROUND(I171*H171,2)</f>
        <v>0</v>
      </c>
      <c r="K171" s="138" t="s">
        <v>138</v>
      </c>
      <c r="L171" s="24"/>
      <c r="M171" s="143" t="s">
        <v>8</v>
      </c>
      <c r="N171" s="144" t="s">
        <v>46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139</v>
      </c>
      <c r="AT171" s="147" t="s">
        <v>134</v>
      </c>
      <c r="AU171" s="147" t="s">
        <v>91</v>
      </c>
      <c r="AY171" s="9" t="s">
        <v>131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9" t="s">
        <v>89</v>
      </c>
      <c r="BK171" s="148">
        <f>ROUND(I171*H171,2)</f>
        <v>0</v>
      </c>
      <c r="BL171" s="9" t="s">
        <v>139</v>
      </c>
      <c r="BM171" s="147" t="s">
        <v>276</v>
      </c>
    </row>
    <row r="172" spans="2:65" s="25" customFormat="1" ht="24.2" customHeight="1">
      <c r="B172" s="135"/>
      <c r="C172" s="166" t="s">
        <v>290</v>
      </c>
      <c r="D172" s="166" t="s">
        <v>240</v>
      </c>
      <c r="E172" s="167" t="s">
        <v>277</v>
      </c>
      <c r="F172" s="168" t="s">
        <v>278</v>
      </c>
      <c r="G172" s="169" t="s">
        <v>237</v>
      </c>
      <c r="H172" s="170">
        <v>195.5</v>
      </c>
      <c r="I172" s="171"/>
      <c r="J172" s="172">
        <f>ROUND(I172*H172,2)</f>
        <v>0</v>
      </c>
      <c r="K172" s="168" t="s">
        <v>138</v>
      </c>
      <c r="L172" s="173"/>
      <c r="M172" s="174" t="s">
        <v>8</v>
      </c>
      <c r="N172" s="175" t="s">
        <v>46</v>
      </c>
      <c r="P172" s="145">
        <f>O172*H172</f>
        <v>0</v>
      </c>
      <c r="Q172" s="145">
        <v>1.2E-4</v>
      </c>
      <c r="R172" s="145">
        <f>Q172*H172</f>
        <v>2.3460000000000002E-2</v>
      </c>
      <c r="S172" s="145">
        <v>0</v>
      </c>
      <c r="T172" s="146">
        <f>S172*H172</f>
        <v>0</v>
      </c>
      <c r="AR172" s="147" t="s">
        <v>243</v>
      </c>
      <c r="AT172" s="147" t="s">
        <v>240</v>
      </c>
      <c r="AU172" s="147" t="s">
        <v>91</v>
      </c>
      <c r="AY172" s="9" t="s">
        <v>131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9" t="s">
        <v>89</v>
      </c>
      <c r="BK172" s="148">
        <f>ROUND(I172*H172,2)</f>
        <v>0</v>
      </c>
      <c r="BL172" s="9" t="s">
        <v>139</v>
      </c>
      <c r="BM172" s="147" t="s">
        <v>279</v>
      </c>
    </row>
    <row r="173" spans="2:65" s="150" customFormat="1">
      <c r="B173" s="149"/>
      <c r="D173" s="151" t="s">
        <v>151</v>
      </c>
      <c r="F173" s="153" t="s">
        <v>1017</v>
      </c>
      <c r="H173" s="154">
        <v>195.5</v>
      </c>
      <c r="I173" s="155"/>
      <c r="L173" s="149"/>
      <c r="M173" s="156"/>
      <c r="T173" s="157"/>
      <c r="AT173" s="152" t="s">
        <v>151</v>
      </c>
      <c r="AU173" s="152" t="s">
        <v>91</v>
      </c>
      <c r="AV173" s="150" t="s">
        <v>91</v>
      </c>
      <c r="AW173" s="150" t="s">
        <v>10</v>
      </c>
      <c r="AX173" s="150" t="s">
        <v>89</v>
      </c>
      <c r="AY173" s="152" t="s">
        <v>131</v>
      </c>
    </row>
    <row r="174" spans="2:65" s="25" customFormat="1" ht="33" customHeight="1">
      <c r="B174" s="135"/>
      <c r="C174" s="136" t="s">
        <v>294</v>
      </c>
      <c r="D174" s="136" t="s">
        <v>134</v>
      </c>
      <c r="E174" s="137" t="s">
        <v>282</v>
      </c>
      <c r="F174" s="138" t="s">
        <v>283</v>
      </c>
      <c r="G174" s="139" t="s">
        <v>237</v>
      </c>
      <c r="H174" s="140">
        <v>80</v>
      </c>
      <c r="I174" s="141"/>
      <c r="J174" s="142">
        <f>ROUND(I174*H174,2)</f>
        <v>0</v>
      </c>
      <c r="K174" s="138" t="s">
        <v>138</v>
      </c>
      <c r="L174" s="24"/>
      <c r="M174" s="143" t="s">
        <v>8</v>
      </c>
      <c r="N174" s="144" t="s">
        <v>46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139</v>
      </c>
      <c r="AT174" s="147" t="s">
        <v>134</v>
      </c>
      <c r="AU174" s="147" t="s">
        <v>91</v>
      </c>
      <c r="AY174" s="9" t="s">
        <v>131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9" t="s">
        <v>89</v>
      </c>
      <c r="BK174" s="148">
        <f>ROUND(I174*H174,2)</f>
        <v>0</v>
      </c>
      <c r="BL174" s="9" t="s">
        <v>139</v>
      </c>
      <c r="BM174" s="147" t="s">
        <v>284</v>
      </c>
    </row>
    <row r="175" spans="2:65" s="25" customFormat="1" ht="24.2" customHeight="1">
      <c r="B175" s="135"/>
      <c r="C175" s="166" t="s">
        <v>298</v>
      </c>
      <c r="D175" s="166" t="s">
        <v>240</v>
      </c>
      <c r="E175" s="167" t="s">
        <v>286</v>
      </c>
      <c r="F175" s="168" t="s">
        <v>287</v>
      </c>
      <c r="G175" s="169" t="s">
        <v>237</v>
      </c>
      <c r="H175" s="170">
        <v>92</v>
      </c>
      <c r="I175" s="171"/>
      <c r="J175" s="172">
        <f>ROUND(I175*H175,2)</f>
        <v>0</v>
      </c>
      <c r="K175" s="168" t="s">
        <v>138</v>
      </c>
      <c r="L175" s="173"/>
      <c r="M175" s="174" t="s">
        <v>8</v>
      </c>
      <c r="N175" s="175" t="s">
        <v>46</v>
      </c>
      <c r="P175" s="145">
        <f>O175*H175</f>
        <v>0</v>
      </c>
      <c r="Q175" s="145">
        <v>1.7000000000000001E-4</v>
      </c>
      <c r="R175" s="145">
        <f>Q175*H175</f>
        <v>1.5640000000000001E-2</v>
      </c>
      <c r="S175" s="145">
        <v>0</v>
      </c>
      <c r="T175" s="146">
        <f>S175*H175</f>
        <v>0</v>
      </c>
      <c r="AR175" s="147" t="s">
        <v>243</v>
      </c>
      <c r="AT175" s="147" t="s">
        <v>240</v>
      </c>
      <c r="AU175" s="147" t="s">
        <v>91</v>
      </c>
      <c r="AY175" s="9" t="s">
        <v>131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9" t="s">
        <v>89</v>
      </c>
      <c r="BK175" s="148">
        <f>ROUND(I175*H175,2)</f>
        <v>0</v>
      </c>
      <c r="BL175" s="9" t="s">
        <v>139</v>
      </c>
      <c r="BM175" s="147" t="s">
        <v>288</v>
      </c>
    </row>
    <row r="176" spans="2:65" s="150" customFormat="1">
      <c r="B176" s="149"/>
      <c r="D176" s="151" t="s">
        <v>151</v>
      </c>
      <c r="F176" s="153" t="s">
        <v>1018</v>
      </c>
      <c r="H176" s="154">
        <v>92</v>
      </c>
      <c r="I176" s="155"/>
      <c r="L176" s="149"/>
      <c r="M176" s="156"/>
      <c r="T176" s="157"/>
      <c r="AT176" s="152" t="s">
        <v>151</v>
      </c>
      <c r="AU176" s="152" t="s">
        <v>91</v>
      </c>
      <c r="AV176" s="150" t="s">
        <v>91</v>
      </c>
      <c r="AW176" s="150" t="s">
        <v>10</v>
      </c>
      <c r="AX176" s="150" t="s">
        <v>89</v>
      </c>
      <c r="AY176" s="152" t="s">
        <v>131</v>
      </c>
    </row>
    <row r="177" spans="2:65" s="25" customFormat="1" ht="33" customHeight="1">
      <c r="B177" s="135"/>
      <c r="C177" s="136" t="s">
        <v>302</v>
      </c>
      <c r="D177" s="136" t="s">
        <v>134</v>
      </c>
      <c r="E177" s="137" t="s">
        <v>291</v>
      </c>
      <c r="F177" s="138" t="s">
        <v>292</v>
      </c>
      <c r="G177" s="139" t="s">
        <v>237</v>
      </c>
      <c r="H177" s="140">
        <v>10</v>
      </c>
      <c r="I177" s="141"/>
      <c r="J177" s="142">
        <f>ROUND(I177*H177,2)</f>
        <v>0</v>
      </c>
      <c r="K177" s="138" t="s">
        <v>138</v>
      </c>
      <c r="L177" s="24"/>
      <c r="M177" s="143" t="s">
        <v>8</v>
      </c>
      <c r="N177" s="144" t="s">
        <v>46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139</v>
      </c>
      <c r="AT177" s="147" t="s">
        <v>134</v>
      </c>
      <c r="AU177" s="147" t="s">
        <v>91</v>
      </c>
      <c r="AY177" s="9" t="s">
        <v>131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9" t="s">
        <v>89</v>
      </c>
      <c r="BK177" s="148">
        <f>ROUND(I177*H177,2)</f>
        <v>0</v>
      </c>
      <c r="BL177" s="9" t="s">
        <v>139</v>
      </c>
      <c r="BM177" s="147" t="s">
        <v>293</v>
      </c>
    </row>
    <row r="178" spans="2:65" s="25" customFormat="1" ht="24.2" customHeight="1">
      <c r="B178" s="135"/>
      <c r="C178" s="166" t="s">
        <v>306</v>
      </c>
      <c r="D178" s="166" t="s">
        <v>240</v>
      </c>
      <c r="E178" s="167" t="s">
        <v>295</v>
      </c>
      <c r="F178" s="168" t="s">
        <v>296</v>
      </c>
      <c r="G178" s="169" t="s">
        <v>237</v>
      </c>
      <c r="H178" s="170">
        <v>11.5</v>
      </c>
      <c r="I178" s="171"/>
      <c r="J178" s="172">
        <f>ROUND(I178*H178,2)</f>
        <v>0</v>
      </c>
      <c r="K178" s="168" t="s">
        <v>138</v>
      </c>
      <c r="L178" s="173"/>
      <c r="M178" s="174" t="s">
        <v>8</v>
      </c>
      <c r="N178" s="175" t="s">
        <v>46</v>
      </c>
      <c r="P178" s="145">
        <f>O178*H178</f>
        <v>0</v>
      </c>
      <c r="Q178" s="145">
        <v>1.6000000000000001E-4</v>
      </c>
      <c r="R178" s="145">
        <f>Q178*H178</f>
        <v>1.8400000000000001E-3</v>
      </c>
      <c r="S178" s="145">
        <v>0</v>
      </c>
      <c r="T178" s="146">
        <f>S178*H178</f>
        <v>0</v>
      </c>
      <c r="AR178" s="147" t="s">
        <v>243</v>
      </c>
      <c r="AT178" s="147" t="s">
        <v>240</v>
      </c>
      <c r="AU178" s="147" t="s">
        <v>91</v>
      </c>
      <c r="AY178" s="9" t="s">
        <v>131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9" t="s">
        <v>89</v>
      </c>
      <c r="BK178" s="148">
        <f>ROUND(I178*H178,2)</f>
        <v>0</v>
      </c>
      <c r="BL178" s="9" t="s">
        <v>139</v>
      </c>
      <c r="BM178" s="147" t="s">
        <v>297</v>
      </c>
    </row>
    <row r="179" spans="2:65" s="150" customFormat="1">
      <c r="B179" s="149"/>
      <c r="D179" s="151" t="s">
        <v>151</v>
      </c>
      <c r="F179" s="153" t="s">
        <v>1016</v>
      </c>
      <c r="H179" s="154">
        <v>11.5</v>
      </c>
      <c r="I179" s="155"/>
      <c r="L179" s="149"/>
      <c r="M179" s="156"/>
      <c r="T179" s="157"/>
      <c r="AT179" s="152" t="s">
        <v>151</v>
      </c>
      <c r="AU179" s="152" t="s">
        <v>91</v>
      </c>
      <c r="AV179" s="150" t="s">
        <v>91</v>
      </c>
      <c r="AW179" s="150" t="s">
        <v>10</v>
      </c>
      <c r="AX179" s="150" t="s">
        <v>89</v>
      </c>
      <c r="AY179" s="152" t="s">
        <v>131</v>
      </c>
    </row>
    <row r="180" spans="2:65" s="25" customFormat="1" ht="24.2" customHeight="1">
      <c r="B180" s="135"/>
      <c r="C180" s="136" t="s">
        <v>310</v>
      </c>
      <c r="D180" s="136" t="s">
        <v>134</v>
      </c>
      <c r="E180" s="137" t="s">
        <v>315</v>
      </c>
      <c r="F180" s="138" t="s">
        <v>316</v>
      </c>
      <c r="G180" s="139" t="s">
        <v>137</v>
      </c>
      <c r="H180" s="140">
        <v>8</v>
      </c>
      <c r="I180" s="141"/>
      <c r="J180" s="142">
        <f t="shared" ref="J180:J204" si="10">ROUND(I180*H180,2)</f>
        <v>0</v>
      </c>
      <c r="K180" s="138" t="s">
        <v>138</v>
      </c>
      <c r="L180" s="24"/>
      <c r="M180" s="143" t="s">
        <v>8</v>
      </c>
      <c r="N180" s="144" t="s">
        <v>46</v>
      </c>
      <c r="P180" s="145">
        <f t="shared" ref="P180:P204" si="11">O180*H180</f>
        <v>0</v>
      </c>
      <c r="Q180" s="145">
        <v>0</v>
      </c>
      <c r="R180" s="145">
        <f t="shared" ref="R180:R204" si="12">Q180*H180</f>
        <v>0</v>
      </c>
      <c r="S180" s="145">
        <v>0</v>
      </c>
      <c r="T180" s="146">
        <f t="shared" ref="T180:T204" si="13">S180*H180</f>
        <v>0</v>
      </c>
      <c r="AR180" s="147" t="s">
        <v>139</v>
      </c>
      <c r="AT180" s="147" t="s">
        <v>134</v>
      </c>
      <c r="AU180" s="147" t="s">
        <v>91</v>
      </c>
      <c r="AY180" s="9" t="s">
        <v>131</v>
      </c>
      <c r="BE180" s="148">
        <f t="shared" ref="BE180:BE204" si="14">IF(N180="základní",J180,0)</f>
        <v>0</v>
      </c>
      <c r="BF180" s="148">
        <f t="shared" ref="BF180:BF204" si="15">IF(N180="snížená",J180,0)</f>
        <v>0</v>
      </c>
      <c r="BG180" s="148">
        <f t="shared" ref="BG180:BG204" si="16">IF(N180="zákl. přenesená",J180,0)</f>
        <v>0</v>
      </c>
      <c r="BH180" s="148">
        <f t="shared" ref="BH180:BH204" si="17">IF(N180="sníž. přenesená",J180,0)</f>
        <v>0</v>
      </c>
      <c r="BI180" s="148">
        <f t="shared" ref="BI180:BI204" si="18">IF(N180="nulová",J180,0)</f>
        <v>0</v>
      </c>
      <c r="BJ180" s="9" t="s">
        <v>89</v>
      </c>
      <c r="BK180" s="148">
        <f t="shared" ref="BK180:BK204" si="19">ROUND(I180*H180,2)</f>
        <v>0</v>
      </c>
      <c r="BL180" s="9" t="s">
        <v>139</v>
      </c>
      <c r="BM180" s="147" t="s">
        <v>317</v>
      </c>
    </row>
    <row r="181" spans="2:65" s="25" customFormat="1" ht="24.2" customHeight="1">
      <c r="B181" s="135"/>
      <c r="C181" s="166" t="s">
        <v>314</v>
      </c>
      <c r="D181" s="166" t="s">
        <v>240</v>
      </c>
      <c r="E181" s="167" t="s">
        <v>319</v>
      </c>
      <c r="F181" s="168" t="s">
        <v>320</v>
      </c>
      <c r="G181" s="169" t="s">
        <v>137</v>
      </c>
      <c r="H181" s="170">
        <v>8</v>
      </c>
      <c r="I181" s="171"/>
      <c r="J181" s="172">
        <f t="shared" si="10"/>
        <v>0</v>
      </c>
      <c r="K181" s="168" t="s">
        <v>138</v>
      </c>
      <c r="L181" s="173"/>
      <c r="M181" s="174" t="s">
        <v>8</v>
      </c>
      <c r="N181" s="175" t="s">
        <v>46</v>
      </c>
      <c r="P181" s="145">
        <f t="shared" si="11"/>
        <v>0</v>
      </c>
      <c r="Q181" s="145">
        <v>9.0000000000000006E-5</v>
      </c>
      <c r="R181" s="145">
        <f t="shared" si="12"/>
        <v>7.2000000000000005E-4</v>
      </c>
      <c r="S181" s="145">
        <v>0</v>
      </c>
      <c r="T181" s="146">
        <f t="shared" si="13"/>
        <v>0</v>
      </c>
      <c r="AR181" s="147" t="s">
        <v>243</v>
      </c>
      <c r="AT181" s="147" t="s">
        <v>240</v>
      </c>
      <c r="AU181" s="147" t="s">
        <v>91</v>
      </c>
      <c r="AY181" s="9" t="s">
        <v>131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9" t="s">
        <v>89</v>
      </c>
      <c r="BK181" s="148">
        <f t="shared" si="19"/>
        <v>0</v>
      </c>
      <c r="BL181" s="9" t="s">
        <v>139</v>
      </c>
      <c r="BM181" s="147" t="s">
        <v>321</v>
      </c>
    </row>
    <row r="182" spans="2:65" s="25" customFormat="1" ht="24.2" customHeight="1">
      <c r="B182" s="135"/>
      <c r="C182" s="136" t="s">
        <v>318</v>
      </c>
      <c r="D182" s="136" t="s">
        <v>134</v>
      </c>
      <c r="E182" s="137" t="s">
        <v>1019</v>
      </c>
      <c r="F182" s="138" t="s">
        <v>1020</v>
      </c>
      <c r="G182" s="139" t="s">
        <v>137</v>
      </c>
      <c r="H182" s="140">
        <v>2</v>
      </c>
      <c r="I182" s="141"/>
      <c r="J182" s="142">
        <f t="shared" si="10"/>
        <v>0</v>
      </c>
      <c r="K182" s="138" t="s">
        <v>138</v>
      </c>
      <c r="L182" s="24"/>
      <c r="M182" s="143" t="s">
        <v>8</v>
      </c>
      <c r="N182" s="144" t="s">
        <v>46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139</v>
      </c>
      <c r="AT182" s="147" t="s">
        <v>134</v>
      </c>
      <c r="AU182" s="147" t="s">
        <v>91</v>
      </c>
      <c r="AY182" s="9" t="s">
        <v>131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9" t="s">
        <v>89</v>
      </c>
      <c r="BK182" s="148">
        <f t="shared" si="19"/>
        <v>0</v>
      </c>
      <c r="BL182" s="9" t="s">
        <v>139</v>
      </c>
      <c r="BM182" s="147" t="s">
        <v>1021</v>
      </c>
    </row>
    <row r="183" spans="2:65" s="25" customFormat="1" ht="24.2" customHeight="1">
      <c r="B183" s="135"/>
      <c r="C183" s="166" t="s">
        <v>322</v>
      </c>
      <c r="D183" s="166" t="s">
        <v>240</v>
      </c>
      <c r="E183" s="167" t="s">
        <v>1022</v>
      </c>
      <c r="F183" s="168" t="s">
        <v>1023</v>
      </c>
      <c r="G183" s="169" t="s">
        <v>137</v>
      </c>
      <c r="H183" s="170">
        <v>2</v>
      </c>
      <c r="I183" s="171"/>
      <c r="J183" s="172">
        <f t="shared" si="10"/>
        <v>0</v>
      </c>
      <c r="K183" s="168" t="s">
        <v>138</v>
      </c>
      <c r="L183" s="173"/>
      <c r="M183" s="174" t="s">
        <v>8</v>
      </c>
      <c r="N183" s="175" t="s">
        <v>46</v>
      </c>
      <c r="P183" s="145">
        <f t="shared" si="11"/>
        <v>0</v>
      </c>
      <c r="Q183" s="145">
        <v>1.1E-4</v>
      </c>
      <c r="R183" s="145">
        <f t="shared" si="12"/>
        <v>2.2000000000000001E-4</v>
      </c>
      <c r="S183" s="145">
        <v>0</v>
      </c>
      <c r="T183" s="146">
        <f t="shared" si="13"/>
        <v>0</v>
      </c>
      <c r="AR183" s="147" t="s">
        <v>243</v>
      </c>
      <c r="AT183" s="147" t="s">
        <v>240</v>
      </c>
      <c r="AU183" s="147" t="s">
        <v>91</v>
      </c>
      <c r="AY183" s="9" t="s">
        <v>131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9" t="s">
        <v>89</v>
      </c>
      <c r="BK183" s="148">
        <f t="shared" si="19"/>
        <v>0</v>
      </c>
      <c r="BL183" s="9" t="s">
        <v>139</v>
      </c>
      <c r="BM183" s="147" t="s">
        <v>1024</v>
      </c>
    </row>
    <row r="184" spans="2:65" s="25" customFormat="1" ht="24.2" customHeight="1">
      <c r="B184" s="135"/>
      <c r="C184" s="136" t="s">
        <v>326</v>
      </c>
      <c r="D184" s="136" t="s">
        <v>134</v>
      </c>
      <c r="E184" s="137" t="s">
        <v>323</v>
      </c>
      <c r="F184" s="138" t="s">
        <v>324</v>
      </c>
      <c r="G184" s="139" t="s">
        <v>137</v>
      </c>
      <c r="H184" s="140">
        <v>7</v>
      </c>
      <c r="I184" s="141"/>
      <c r="J184" s="142">
        <f t="shared" si="10"/>
        <v>0</v>
      </c>
      <c r="K184" s="138" t="s">
        <v>138</v>
      </c>
      <c r="L184" s="24"/>
      <c r="M184" s="143" t="s">
        <v>8</v>
      </c>
      <c r="N184" s="144" t="s">
        <v>46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139</v>
      </c>
      <c r="AT184" s="147" t="s">
        <v>134</v>
      </c>
      <c r="AU184" s="147" t="s">
        <v>91</v>
      </c>
      <c r="AY184" s="9" t="s">
        <v>131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9" t="s">
        <v>89</v>
      </c>
      <c r="BK184" s="148">
        <f t="shared" si="19"/>
        <v>0</v>
      </c>
      <c r="BL184" s="9" t="s">
        <v>139</v>
      </c>
      <c r="BM184" s="147" t="s">
        <v>325</v>
      </c>
    </row>
    <row r="185" spans="2:65" s="25" customFormat="1" ht="24.2" customHeight="1">
      <c r="B185" s="135"/>
      <c r="C185" s="166" t="s">
        <v>330</v>
      </c>
      <c r="D185" s="166" t="s">
        <v>240</v>
      </c>
      <c r="E185" s="167" t="s">
        <v>327</v>
      </c>
      <c r="F185" s="168" t="s">
        <v>328</v>
      </c>
      <c r="G185" s="169" t="s">
        <v>137</v>
      </c>
      <c r="H185" s="170">
        <v>7</v>
      </c>
      <c r="I185" s="171"/>
      <c r="J185" s="172">
        <f t="shared" si="10"/>
        <v>0</v>
      </c>
      <c r="K185" s="168" t="s">
        <v>138</v>
      </c>
      <c r="L185" s="173"/>
      <c r="M185" s="174" t="s">
        <v>8</v>
      </c>
      <c r="N185" s="175" t="s">
        <v>46</v>
      </c>
      <c r="P185" s="145">
        <f t="shared" si="11"/>
        <v>0</v>
      </c>
      <c r="Q185" s="145">
        <v>6.0000000000000002E-5</v>
      </c>
      <c r="R185" s="145">
        <f t="shared" si="12"/>
        <v>4.2000000000000002E-4</v>
      </c>
      <c r="S185" s="145">
        <v>0</v>
      </c>
      <c r="T185" s="146">
        <f t="shared" si="13"/>
        <v>0</v>
      </c>
      <c r="AR185" s="147" t="s">
        <v>243</v>
      </c>
      <c r="AT185" s="147" t="s">
        <v>240</v>
      </c>
      <c r="AU185" s="147" t="s">
        <v>91</v>
      </c>
      <c r="AY185" s="9" t="s">
        <v>131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9" t="s">
        <v>89</v>
      </c>
      <c r="BK185" s="148">
        <f t="shared" si="19"/>
        <v>0</v>
      </c>
      <c r="BL185" s="9" t="s">
        <v>139</v>
      </c>
      <c r="BM185" s="147" t="s">
        <v>329</v>
      </c>
    </row>
    <row r="186" spans="2:65" s="25" customFormat="1" ht="16.5" customHeight="1">
      <c r="B186" s="135"/>
      <c r="C186" s="166" t="s">
        <v>334</v>
      </c>
      <c r="D186" s="166" t="s">
        <v>240</v>
      </c>
      <c r="E186" s="167" t="s">
        <v>331</v>
      </c>
      <c r="F186" s="168" t="s">
        <v>332</v>
      </c>
      <c r="G186" s="169" t="s">
        <v>137</v>
      </c>
      <c r="H186" s="170">
        <v>7</v>
      </c>
      <c r="I186" s="171"/>
      <c r="J186" s="172">
        <f t="shared" si="10"/>
        <v>0</v>
      </c>
      <c r="K186" s="168" t="s">
        <v>138</v>
      </c>
      <c r="L186" s="173"/>
      <c r="M186" s="174" t="s">
        <v>8</v>
      </c>
      <c r="N186" s="175" t="s">
        <v>46</v>
      </c>
      <c r="P186" s="145">
        <f t="shared" si="11"/>
        <v>0</v>
      </c>
      <c r="Q186" s="145">
        <v>1.0000000000000001E-5</v>
      </c>
      <c r="R186" s="145">
        <f t="shared" si="12"/>
        <v>7.0000000000000007E-5</v>
      </c>
      <c r="S186" s="145">
        <v>0</v>
      </c>
      <c r="T186" s="146">
        <f t="shared" si="13"/>
        <v>0</v>
      </c>
      <c r="AR186" s="147" t="s">
        <v>243</v>
      </c>
      <c r="AT186" s="147" t="s">
        <v>240</v>
      </c>
      <c r="AU186" s="147" t="s">
        <v>91</v>
      </c>
      <c r="AY186" s="9" t="s">
        <v>131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9" t="s">
        <v>89</v>
      </c>
      <c r="BK186" s="148">
        <f t="shared" si="19"/>
        <v>0</v>
      </c>
      <c r="BL186" s="9" t="s">
        <v>139</v>
      </c>
      <c r="BM186" s="147" t="s">
        <v>333</v>
      </c>
    </row>
    <row r="187" spans="2:65" s="25" customFormat="1" ht="33" customHeight="1">
      <c r="B187" s="135"/>
      <c r="C187" s="136" t="s">
        <v>338</v>
      </c>
      <c r="D187" s="136" t="s">
        <v>134</v>
      </c>
      <c r="E187" s="137" t="s">
        <v>335</v>
      </c>
      <c r="F187" s="138" t="s">
        <v>336</v>
      </c>
      <c r="G187" s="139" t="s">
        <v>137</v>
      </c>
      <c r="H187" s="140">
        <v>9</v>
      </c>
      <c r="I187" s="141"/>
      <c r="J187" s="142">
        <f t="shared" si="10"/>
        <v>0</v>
      </c>
      <c r="K187" s="138" t="s">
        <v>138</v>
      </c>
      <c r="L187" s="24"/>
      <c r="M187" s="143" t="s">
        <v>8</v>
      </c>
      <c r="N187" s="144" t="s">
        <v>46</v>
      </c>
      <c r="P187" s="145">
        <f t="shared" si="11"/>
        <v>0</v>
      </c>
      <c r="Q187" s="145">
        <v>0</v>
      </c>
      <c r="R187" s="145">
        <f t="shared" si="12"/>
        <v>0</v>
      </c>
      <c r="S187" s="145">
        <v>0</v>
      </c>
      <c r="T187" s="146">
        <f t="shared" si="13"/>
        <v>0</v>
      </c>
      <c r="AR187" s="147" t="s">
        <v>139</v>
      </c>
      <c r="AT187" s="147" t="s">
        <v>134</v>
      </c>
      <c r="AU187" s="147" t="s">
        <v>91</v>
      </c>
      <c r="AY187" s="9" t="s">
        <v>131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9" t="s">
        <v>89</v>
      </c>
      <c r="BK187" s="148">
        <f t="shared" si="19"/>
        <v>0</v>
      </c>
      <c r="BL187" s="9" t="s">
        <v>139</v>
      </c>
      <c r="BM187" s="147" t="s">
        <v>337</v>
      </c>
    </row>
    <row r="188" spans="2:65" s="25" customFormat="1" ht="16.5" customHeight="1">
      <c r="B188" s="135"/>
      <c r="C188" s="166" t="s">
        <v>342</v>
      </c>
      <c r="D188" s="166" t="s">
        <v>240</v>
      </c>
      <c r="E188" s="167" t="s">
        <v>339</v>
      </c>
      <c r="F188" s="168" t="s">
        <v>340</v>
      </c>
      <c r="G188" s="169" t="s">
        <v>137</v>
      </c>
      <c r="H188" s="170">
        <v>9</v>
      </c>
      <c r="I188" s="171"/>
      <c r="J188" s="172">
        <f t="shared" si="10"/>
        <v>0</v>
      </c>
      <c r="K188" s="168" t="s">
        <v>8</v>
      </c>
      <c r="L188" s="173"/>
      <c r="M188" s="174" t="s">
        <v>8</v>
      </c>
      <c r="N188" s="175" t="s">
        <v>46</v>
      </c>
      <c r="P188" s="145">
        <f t="shared" si="11"/>
        <v>0</v>
      </c>
      <c r="Q188" s="145">
        <v>0</v>
      </c>
      <c r="R188" s="145">
        <f t="shared" si="12"/>
        <v>0</v>
      </c>
      <c r="S188" s="145">
        <v>0</v>
      </c>
      <c r="T188" s="146">
        <f t="shared" si="13"/>
        <v>0</v>
      </c>
      <c r="AR188" s="147" t="s">
        <v>243</v>
      </c>
      <c r="AT188" s="147" t="s">
        <v>240</v>
      </c>
      <c r="AU188" s="147" t="s">
        <v>91</v>
      </c>
      <c r="AY188" s="9" t="s">
        <v>131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9" t="s">
        <v>89</v>
      </c>
      <c r="BK188" s="148">
        <f t="shared" si="19"/>
        <v>0</v>
      </c>
      <c r="BL188" s="9" t="s">
        <v>139</v>
      </c>
      <c r="BM188" s="147" t="s">
        <v>341</v>
      </c>
    </row>
    <row r="189" spans="2:65" s="25" customFormat="1" ht="16.5" customHeight="1">
      <c r="B189" s="135"/>
      <c r="C189" s="166" t="s">
        <v>346</v>
      </c>
      <c r="D189" s="166" t="s">
        <v>240</v>
      </c>
      <c r="E189" s="167" t="s">
        <v>343</v>
      </c>
      <c r="F189" s="168" t="s">
        <v>344</v>
      </c>
      <c r="G189" s="169" t="s">
        <v>137</v>
      </c>
      <c r="H189" s="170">
        <v>9</v>
      </c>
      <c r="I189" s="171"/>
      <c r="J189" s="172">
        <f t="shared" si="10"/>
        <v>0</v>
      </c>
      <c r="K189" s="168" t="s">
        <v>138</v>
      </c>
      <c r="L189" s="173"/>
      <c r="M189" s="174" t="s">
        <v>8</v>
      </c>
      <c r="N189" s="175" t="s">
        <v>46</v>
      </c>
      <c r="P189" s="145">
        <f t="shared" si="11"/>
        <v>0</v>
      </c>
      <c r="Q189" s="145">
        <v>2.0000000000000002E-5</v>
      </c>
      <c r="R189" s="145">
        <f t="shared" si="12"/>
        <v>1.8000000000000001E-4</v>
      </c>
      <c r="S189" s="145">
        <v>0</v>
      </c>
      <c r="T189" s="146">
        <f t="shared" si="13"/>
        <v>0</v>
      </c>
      <c r="AR189" s="147" t="s">
        <v>243</v>
      </c>
      <c r="AT189" s="147" t="s">
        <v>240</v>
      </c>
      <c r="AU189" s="147" t="s">
        <v>91</v>
      </c>
      <c r="AY189" s="9" t="s">
        <v>131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9" t="s">
        <v>89</v>
      </c>
      <c r="BK189" s="148">
        <f t="shared" si="19"/>
        <v>0</v>
      </c>
      <c r="BL189" s="9" t="s">
        <v>139</v>
      </c>
      <c r="BM189" s="147" t="s">
        <v>345</v>
      </c>
    </row>
    <row r="190" spans="2:65" s="25" customFormat="1" ht="24.2" customHeight="1">
      <c r="B190" s="135"/>
      <c r="C190" s="136" t="s">
        <v>350</v>
      </c>
      <c r="D190" s="136" t="s">
        <v>134</v>
      </c>
      <c r="E190" s="137" t="s">
        <v>347</v>
      </c>
      <c r="F190" s="138" t="s">
        <v>348</v>
      </c>
      <c r="G190" s="139" t="s">
        <v>137</v>
      </c>
      <c r="H190" s="140">
        <v>2</v>
      </c>
      <c r="I190" s="141"/>
      <c r="J190" s="142">
        <f t="shared" si="10"/>
        <v>0</v>
      </c>
      <c r="K190" s="138" t="s">
        <v>138</v>
      </c>
      <c r="L190" s="24"/>
      <c r="M190" s="143" t="s">
        <v>8</v>
      </c>
      <c r="N190" s="144" t="s">
        <v>46</v>
      </c>
      <c r="P190" s="145">
        <f t="shared" si="11"/>
        <v>0</v>
      </c>
      <c r="Q190" s="145">
        <v>0</v>
      </c>
      <c r="R190" s="145">
        <f t="shared" si="12"/>
        <v>0</v>
      </c>
      <c r="S190" s="145">
        <v>0</v>
      </c>
      <c r="T190" s="146">
        <f t="shared" si="13"/>
        <v>0</v>
      </c>
      <c r="AR190" s="147" t="s">
        <v>139</v>
      </c>
      <c r="AT190" s="147" t="s">
        <v>134</v>
      </c>
      <c r="AU190" s="147" t="s">
        <v>91</v>
      </c>
      <c r="AY190" s="9" t="s">
        <v>131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9" t="s">
        <v>89</v>
      </c>
      <c r="BK190" s="148">
        <f t="shared" si="19"/>
        <v>0</v>
      </c>
      <c r="BL190" s="9" t="s">
        <v>139</v>
      </c>
      <c r="BM190" s="147" t="s">
        <v>349</v>
      </c>
    </row>
    <row r="191" spans="2:65" s="25" customFormat="1" ht="24.2" customHeight="1">
      <c r="B191" s="135"/>
      <c r="C191" s="166" t="s">
        <v>354</v>
      </c>
      <c r="D191" s="166" t="s">
        <v>240</v>
      </c>
      <c r="E191" s="167" t="s">
        <v>351</v>
      </c>
      <c r="F191" s="168" t="s">
        <v>352</v>
      </c>
      <c r="G191" s="169" t="s">
        <v>137</v>
      </c>
      <c r="H191" s="170">
        <v>2</v>
      </c>
      <c r="I191" s="171"/>
      <c r="J191" s="172">
        <f t="shared" si="10"/>
        <v>0</v>
      </c>
      <c r="K191" s="168" t="s">
        <v>138</v>
      </c>
      <c r="L191" s="173"/>
      <c r="M191" s="174" t="s">
        <v>8</v>
      </c>
      <c r="N191" s="175" t="s">
        <v>46</v>
      </c>
      <c r="P191" s="145">
        <f t="shared" si="11"/>
        <v>0</v>
      </c>
      <c r="Q191" s="145">
        <v>4.0000000000000002E-4</v>
      </c>
      <c r="R191" s="145">
        <f t="shared" si="12"/>
        <v>8.0000000000000004E-4</v>
      </c>
      <c r="S191" s="145">
        <v>0</v>
      </c>
      <c r="T191" s="146">
        <f t="shared" si="13"/>
        <v>0</v>
      </c>
      <c r="AR191" s="147" t="s">
        <v>243</v>
      </c>
      <c r="AT191" s="147" t="s">
        <v>240</v>
      </c>
      <c r="AU191" s="147" t="s">
        <v>91</v>
      </c>
      <c r="AY191" s="9" t="s">
        <v>131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9" t="s">
        <v>89</v>
      </c>
      <c r="BK191" s="148">
        <f t="shared" si="19"/>
        <v>0</v>
      </c>
      <c r="BL191" s="9" t="s">
        <v>139</v>
      </c>
      <c r="BM191" s="147" t="s">
        <v>353</v>
      </c>
    </row>
    <row r="192" spans="2:65" s="25" customFormat="1" ht="24.2" customHeight="1">
      <c r="B192" s="135"/>
      <c r="C192" s="136" t="s">
        <v>358</v>
      </c>
      <c r="D192" s="136" t="s">
        <v>134</v>
      </c>
      <c r="E192" s="137" t="s">
        <v>355</v>
      </c>
      <c r="F192" s="138" t="s">
        <v>356</v>
      </c>
      <c r="G192" s="139" t="s">
        <v>137</v>
      </c>
      <c r="H192" s="140">
        <v>1</v>
      </c>
      <c r="I192" s="141"/>
      <c r="J192" s="142">
        <f t="shared" si="10"/>
        <v>0</v>
      </c>
      <c r="K192" s="138" t="s">
        <v>138</v>
      </c>
      <c r="L192" s="24"/>
      <c r="M192" s="143" t="s">
        <v>8</v>
      </c>
      <c r="N192" s="144" t="s">
        <v>46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139</v>
      </c>
      <c r="AT192" s="147" t="s">
        <v>134</v>
      </c>
      <c r="AU192" s="147" t="s">
        <v>91</v>
      </c>
      <c r="AY192" s="9" t="s">
        <v>131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9" t="s">
        <v>89</v>
      </c>
      <c r="BK192" s="148">
        <f t="shared" si="19"/>
        <v>0</v>
      </c>
      <c r="BL192" s="9" t="s">
        <v>139</v>
      </c>
      <c r="BM192" s="147" t="s">
        <v>357</v>
      </c>
    </row>
    <row r="193" spans="2:65" s="25" customFormat="1" ht="21.75" customHeight="1">
      <c r="B193" s="135"/>
      <c r="C193" s="166" t="s">
        <v>362</v>
      </c>
      <c r="D193" s="166" t="s">
        <v>240</v>
      </c>
      <c r="E193" s="167" t="s">
        <v>359</v>
      </c>
      <c r="F193" s="168" t="s">
        <v>360</v>
      </c>
      <c r="G193" s="169" t="s">
        <v>137</v>
      </c>
      <c r="H193" s="170">
        <v>1</v>
      </c>
      <c r="I193" s="171"/>
      <c r="J193" s="172">
        <f t="shared" si="10"/>
        <v>0</v>
      </c>
      <c r="K193" s="168" t="s">
        <v>138</v>
      </c>
      <c r="L193" s="173"/>
      <c r="M193" s="174" t="s">
        <v>8</v>
      </c>
      <c r="N193" s="175" t="s">
        <v>46</v>
      </c>
      <c r="P193" s="145">
        <f t="shared" si="11"/>
        <v>0</v>
      </c>
      <c r="Q193" s="145">
        <v>8.0999999999999996E-4</v>
      </c>
      <c r="R193" s="145">
        <f t="shared" si="12"/>
        <v>8.0999999999999996E-4</v>
      </c>
      <c r="S193" s="145">
        <v>0</v>
      </c>
      <c r="T193" s="146">
        <f t="shared" si="13"/>
        <v>0</v>
      </c>
      <c r="AR193" s="147" t="s">
        <v>243</v>
      </c>
      <c r="AT193" s="147" t="s">
        <v>240</v>
      </c>
      <c r="AU193" s="147" t="s">
        <v>91</v>
      </c>
      <c r="AY193" s="9" t="s">
        <v>131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9" t="s">
        <v>89</v>
      </c>
      <c r="BK193" s="148">
        <f t="shared" si="19"/>
        <v>0</v>
      </c>
      <c r="BL193" s="9" t="s">
        <v>139</v>
      </c>
      <c r="BM193" s="147" t="s">
        <v>361</v>
      </c>
    </row>
    <row r="194" spans="2:65" s="25" customFormat="1" ht="24.2" customHeight="1">
      <c r="B194" s="135"/>
      <c r="C194" s="136" t="s">
        <v>366</v>
      </c>
      <c r="D194" s="136" t="s">
        <v>134</v>
      </c>
      <c r="E194" s="137" t="s">
        <v>363</v>
      </c>
      <c r="F194" s="138" t="s">
        <v>364</v>
      </c>
      <c r="G194" s="139" t="s">
        <v>137</v>
      </c>
      <c r="H194" s="140">
        <v>1</v>
      </c>
      <c r="I194" s="141"/>
      <c r="J194" s="142">
        <f t="shared" si="10"/>
        <v>0</v>
      </c>
      <c r="K194" s="138" t="s">
        <v>138</v>
      </c>
      <c r="L194" s="24"/>
      <c r="M194" s="143" t="s">
        <v>8</v>
      </c>
      <c r="N194" s="144" t="s">
        <v>46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139</v>
      </c>
      <c r="AT194" s="147" t="s">
        <v>134</v>
      </c>
      <c r="AU194" s="147" t="s">
        <v>91</v>
      </c>
      <c r="AY194" s="9" t="s">
        <v>131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9" t="s">
        <v>89</v>
      </c>
      <c r="BK194" s="148">
        <f t="shared" si="19"/>
        <v>0</v>
      </c>
      <c r="BL194" s="9" t="s">
        <v>139</v>
      </c>
      <c r="BM194" s="147" t="s">
        <v>365</v>
      </c>
    </row>
    <row r="195" spans="2:65" s="25" customFormat="1" ht="24.2" customHeight="1">
      <c r="B195" s="135"/>
      <c r="C195" s="136" t="s">
        <v>370</v>
      </c>
      <c r="D195" s="136" t="s">
        <v>134</v>
      </c>
      <c r="E195" s="137" t="s">
        <v>367</v>
      </c>
      <c r="F195" s="138" t="s">
        <v>368</v>
      </c>
      <c r="G195" s="139" t="s">
        <v>137</v>
      </c>
      <c r="H195" s="140">
        <v>4</v>
      </c>
      <c r="I195" s="141"/>
      <c r="J195" s="142">
        <f t="shared" si="10"/>
        <v>0</v>
      </c>
      <c r="K195" s="138" t="s">
        <v>8</v>
      </c>
      <c r="L195" s="24"/>
      <c r="M195" s="143" t="s">
        <v>8</v>
      </c>
      <c r="N195" s="144" t="s">
        <v>46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139</v>
      </c>
      <c r="AT195" s="147" t="s">
        <v>134</v>
      </c>
      <c r="AU195" s="147" t="s">
        <v>91</v>
      </c>
      <c r="AY195" s="9" t="s">
        <v>131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9" t="s">
        <v>89</v>
      </c>
      <c r="BK195" s="148">
        <f t="shared" si="19"/>
        <v>0</v>
      </c>
      <c r="BL195" s="9" t="s">
        <v>139</v>
      </c>
      <c r="BM195" s="147" t="s">
        <v>369</v>
      </c>
    </row>
    <row r="196" spans="2:65" s="25" customFormat="1" ht="24.2" customHeight="1">
      <c r="B196" s="135"/>
      <c r="C196" s="136" t="s">
        <v>374</v>
      </c>
      <c r="D196" s="136" t="s">
        <v>134</v>
      </c>
      <c r="E196" s="137" t="s">
        <v>371</v>
      </c>
      <c r="F196" s="138" t="s">
        <v>372</v>
      </c>
      <c r="G196" s="139" t="s">
        <v>137</v>
      </c>
      <c r="H196" s="140">
        <v>2</v>
      </c>
      <c r="I196" s="141"/>
      <c r="J196" s="142">
        <f t="shared" si="10"/>
        <v>0</v>
      </c>
      <c r="K196" s="138" t="s">
        <v>8</v>
      </c>
      <c r="L196" s="24"/>
      <c r="M196" s="143" t="s">
        <v>8</v>
      </c>
      <c r="N196" s="144" t="s">
        <v>46</v>
      </c>
      <c r="P196" s="145">
        <f t="shared" si="11"/>
        <v>0</v>
      </c>
      <c r="Q196" s="145">
        <v>0</v>
      </c>
      <c r="R196" s="145">
        <f t="shared" si="12"/>
        <v>0</v>
      </c>
      <c r="S196" s="145">
        <v>0</v>
      </c>
      <c r="T196" s="146">
        <f t="shared" si="13"/>
        <v>0</v>
      </c>
      <c r="AR196" s="147" t="s">
        <v>139</v>
      </c>
      <c r="AT196" s="147" t="s">
        <v>134</v>
      </c>
      <c r="AU196" s="147" t="s">
        <v>91</v>
      </c>
      <c r="AY196" s="9" t="s">
        <v>131</v>
      </c>
      <c r="BE196" s="148">
        <f t="shared" si="14"/>
        <v>0</v>
      </c>
      <c r="BF196" s="148">
        <f t="shared" si="15"/>
        <v>0</v>
      </c>
      <c r="BG196" s="148">
        <f t="shared" si="16"/>
        <v>0</v>
      </c>
      <c r="BH196" s="148">
        <f t="shared" si="17"/>
        <v>0</v>
      </c>
      <c r="BI196" s="148">
        <f t="shared" si="18"/>
        <v>0</v>
      </c>
      <c r="BJ196" s="9" t="s">
        <v>89</v>
      </c>
      <c r="BK196" s="148">
        <f t="shared" si="19"/>
        <v>0</v>
      </c>
      <c r="BL196" s="9" t="s">
        <v>139</v>
      </c>
      <c r="BM196" s="147" t="s">
        <v>373</v>
      </c>
    </row>
    <row r="197" spans="2:65" s="25" customFormat="1" ht="24.2" customHeight="1">
      <c r="B197" s="135"/>
      <c r="C197" s="136" t="s">
        <v>378</v>
      </c>
      <c r="D197" s="136" t="s">
        <v>134</v>
      </c>
      <c r="E197" s="137" t="s">
        <v>379</v>
      </c>
      <c r="F197" s="138" t="s">
        <v>380</v>
      </c>
      <c r="G197" s="139" t="s">
        <v>137</v>
      </c>
      <c r="H197" s="140">
        <v>1</v>
      </c>
      <c r="I197" s="141"/>
      <c r="J197" s="142">
        <f t="shared" si="10"/>
        <v>0</v>
      </c>
      <c r="K197" s="138" t="s">
        <v>8</v>
      </c>
      <c r="L197" s="24"/>
      <c r="M197" s="143" t="s">
        <v>8</v>
      </c>
      <c r="N197" s="144" t="s">
        <v>46</v>
      </c>
      <c r="P197" s="145">
        <f t="shared" si="11"/>
        <v>0</v>
      </c>
      <c r="Q197" s="145">
        <v>0</v>
      </c>
      <c r="R197" s="145">
        <f t="shared" si="12"/>
        <v>0</v>
      </c>
      <c r="S197" s="145">
        <v>0</v>
      </c>
      <c r="T197" s="146">
        <f t="shared" si="13"/>
        <v>0</v>
      </c>
      <c r="AR197" s="147" t="s">
        <v>139</v>
      </c>
      <c r="AT197" s="147" t="s">
        <v>134</v>
      </c>
      <c r="AU197" s="147" t="s">
        <v>91</v>
      </c>
      <c r="AY197" s="9" t="s">
        <v>131</v>
      </c>
      <c r="BE197" s="148">
        <f t="shared" si="14"/>
        <v>0</v>
      </c>
      <c r="BF197" s="148">
        <f t="shared" si="15"/>
        <v>0</v>
      </c>
      <c r="BG197" s="148">
        <f t="shared" si="16"/>
        <v>0</v>
      </c>
      <c r="BH197" s="148">
        <f t="shared" si="17"/>
        <v>0</v>
      </c>
      <c r="BI197" s="148">
        <f t="shared" si="18"/>
        <v>0</v>
      </c>
      <c r="BJ197" s="9" t="s">
        <v>89</v>
      </c>
      <c r="BK197" s="148">
        <f t="shared" si="19"/>
        <v>0</v>
      </c>
      <c r="BL197" s="9" t="s">
        <v>139</v>
      </c>
      <c r="BM197" s="147" t="s">
        <v>381</v>
      </c>
    </row>
    <row r="198" spans="2:65" s="25" customFormat="1" ht="21.75" customHeight="1">
      <c r="B198" s="135"/>
      <c r="C198" s="136" t="s">
        <v>382</v>
      </c>
      <c r="D198" s="136" t="s">
        <v>134</v>
      </c>
      <c r="E198" s="137" t="s">
        <v>383</v>
      </c>
      <c r="F198" s="138" t="s">
        <v>384</v>
      </c>
      <c r="G198" s="139" t="s">
        <v>137</v>
      </c>
      <c r="H198" s="140">
        <v>2</v>
      </c>
      <c r="I198" s="141"/>
      <c r="J198" s="142">
        <f t="shared" si="10"/>
        <v>0</v>
      </c>
      <c r="K198" s="138" t="s">
        <v>8</v>
      </c>
      <c r="L198" s="24"/>
      <c r="M198" s="143" t="s">
        <v>8</v>
      </c>
      <c r="N198" s="144" t="s">
        <v>46</v>
      </c>
      <c r="P198" s="145">
        <f t="shared" si="11"/>
        <v>0</v>
      </c>
      <c r="Q198" s="145">
        <v>0</v>
      </c>
      <c r="R198" s="145">
        <f t="shared" si="12"/>
        <v>0</v>
      </c>
      <c r="S198" s="145">
        <v>0</v>
      </c>
      <c r="T198" s="146">
        <f t="shared" si="13"/>
        <v>0</v>
      </c>
      <c r="AR198" s="147" t="s">
        <v>139</v>
      </c>
      <c r="AT198" s="147" t="s">
        <v>134</v>
      </c>
      <c r="AU198" s="147" t="s">
        <v>91</v>
      </c>
      <c r="AY198" s="9" t="s">
        <v>131</v>
      </c>
      <c r="BE198" s="148">
        <f t="shared" si="14"/>
        <v>0</v>
      </c>
      <c r="BF198" s="148">
        <f t="shared" si="15"/>
        <v>0</v>
      </c>
      <c r="BG198" s="148">
        <f t="shared" si="16"/>
        <v>0</v>
      </c>
      <c r="BH198" s="148">
        <f t="shared" si="17"/>
        <v>0</v>
      </c>
      <c r="BI198" s="148">
        <f t="shared" si="18"/>
        <v>0</v>
      </c>
      <c r="BJ198" s="9" t="s">
        <v>89</v>
      </c>
      <c r="BK198" s="148">
        <f t="shared" si="19"/>
        <v>0</v>
      </c>
      <c r="BL198" s="9" t="s">
        <v>139</v>
      </c>
      <c r="BM198" s="147" t="s">
        <v>385</v>
      </c>
    </row>
    <row r="199" spans="2:65" s="25" customFormat="1" ht="24.2" customHeight="1">
      <c r="B199" s="135"/>
      <c r="C199" s="136" t="s">
        <v>386</v>
      </c>
      <c r="D199" s="136" t="s">
        <v>134</v>
      </c>
      <c r="E199" s="137" t="s">
        <v>387</v>
      </c>
      <c r="F199" s="138" t="s">
        <v>388</v>
      </c>
      <c r="G199" s="139" t="s">
        <v>137</v>
      </c>
      <c r="H199" s="140">
        <v>9</v>
      </c>
      <c r="I199" s="141"/>
      <c r="J199" s="142">
        <f t="shared" si="10"/>
        <v>0</v>
      </c>
      <c r="K199" s="138" t="s">
        <v>8</v>
      </c>
      <c r="L199" s="24"/>
      <c r="M199" s="143" t="s">
        <v>8</v>
      </c>
      <c r="N199" s="144" t="s">
        <v>46</v>
      </c>
      <c r="P199" s="145">
        <f t="shared" si="11"/>
        <v>0</v>
      </c>
      <c r="Q199" s="145">
        <v>0</v>
      </c>
      <c r="R199" s="145">
        <f t="shared" si="12"/>
        <v>0</v>
      </c>
      <c r="S199" s="145">
        <v>0</v>
      </c>
      <c r="T199" s="146">
        <f t="shared" si="13"/>
        <v>0</v>
      </c>
      <c r="AR199" s="147" t="s">
        <v>139</v>
      </c>
      <c r="AT199" s="147" t="s">
        <v>134</v>
      </c>
      <c r="AU199" s="147" t="s">
        <v>91</v>
      </c>
      <c r="AY199" s="9" t="s">
        <v>131</v>
      </c>
      <c r="BE199" s="148">
        <f t="shared" si="14"/>
        <v>0</v>
      </c>
      <c r="BF199" s="148">
        <f t="shared" si="15"/>
        <v>0</v>
      </c>
      <c r="BG199" s="148">
        <f t="shared" si="16"/>
        <v>0</v>
      </c>
      <c r="BH199" s="148">
        <f t="shared" si="17"/>
        <v>0</v>
      </c>
      <c r="BI199" s="148">
        <f t="shared" si="18"/>
        <v>0</v>
      </c>
      <c r="BJ199" s="9" t="s">
        <v>89</v>
      </c>
      <c r="BK199" s="148">
        <f t="shared" si="19"/>
        <v>0</v>
      </c>
      <c r="BL199" s="9" t="s">
        <v>139</v>
      </c>
      <c r="BM199" s="147" t="s">
        <v>389</v>
      </c>
    </row>
    <row r="200" spans="2:65" s="25" customFormat="1" ht="21.75" customHeight="1">
      <c r="B200" s="135"/>
      <c r="C200" s="136" t="s">
        <v>390</v>
      </c>
      <c r="D200" s="136" t="s">
        <v>134</v>
      </c>
      <c r="E200" s="137" t="s">
        <v>391</v>
      </c>
      <c r="F200" s="138" t="s">
        <v>392</v>
      </c>
      <c r="G200" s="139" t="s">
        <v>137</v>
      </c>
      <c r="H200" s="140">
        <v>2</v>
      </c>
      <c r="I200" s="141"/>
      <c r="J200" s="142">
        <f t="shared" si="10"/>
        <v>0</v>
      </c>
      <c r="K200" s="138" t="s">
        <v>8</v>
      </c>
      <c r="L200" s="24"/>
      <c r="M200" s="143" t="s">
        <v>8</v>
      </c>
      <c r="N200" s="144" t="s">
        <v>46</v>
      </c>
      <c r="P200" s="145">
        <f t="shared" si="11"/>
        <v>0</v>
      </c>
      <c r="Q200" s="145">
        <v>0</v>
      </c>
      <c r="R200" s="145">
        <f t="shared" si="12"/>
        <v>0</v>
      </c>
      <c r="S200" s="145">
        <v>0</v>
      </c>
      <c r="T200" s="146">
        <f t="shared" si="13"/>
        <v>0</v>
      </c>
      <c r="AR200" s="147" t="s">
        <v>139</v>
      </c>
      <c r="AT200" s="147" t="s">
        <v>134</v>
      </c>
      <c r="AU200" s="147" t="s">
        <v>91</v>
      </c>
      <c r="AY200" s="9" t="s">
        <v>131</v>
      </c>
      <c r="BE200" s="148">
        <f t="shared" si="14"/>
        <v>0</v>
      </c>
      <c r="BF200" s="148">
        <f t="shared" si="15"/>
        <v>0</v>
      </c>
      <c r="BG200" s="148">
        <f t="shared" si="16"/>
        <v>0</v>
      </c>
      <c r="BH200" s="148">
        <f t="shared" si="17"/>
        <v>0</v>
      </c>
      <c r="BI200" s="148">
        <f t="shared" si="18"/>
        <v>0</v>
      </c>
      <c r="BJ200" s="9" t="s">
        <v>89</v>
      </c>
      <c r="BK200" s="148">
        <f t="shared" si="19"/>
        <v>0</v>
      </c>
      <c r="BL200" s="9" t="s">
        <v>139</v>
      </c>
      <c r="BM200" s="147" t="s">
        <v>393</v>
      </c>
    </row>
    <row r="201" spans="2:65" s="25" customFormat="1" ht="16.5" customHeight="1">
      <c r="B201" s="135"/>
      <c r="C201" s="136" t="s">
        <v>394</v>
      </c>
      <c r="D201" s="136" t="s">
        <v>134</v>
      </c>
      <c r="E201" s="137" t="s">
        <v>395</v>
      </c>
      <c r="F201" s="138" t="s">
        <v>396</v>
      </c>
      <c r="G201" s="139" t="s">
        <v>137</v>
      </c>
      <c r="H201" s="140">
        <v>2</v>
      </c>
      <c r="I201" s="141"/>
      <c r="J201" s="142">
        <f t="shared" si="10"/>
        <v>0</v>
      </c>
      <c r="K201" s="138" t="s">
        <v>8</v>
      </c>
      <c r="L201" s="24"/>
      <c r="M201" s="143" t="s">
        <v>8</v>
      </c>
      <c r="N201" s="144" t="s">
        <v>46</v>
      </c>
      <c r="P201" s="145">
        <f t="shared" si="11"/>
        <v>0</v>
      </c>
      <c r="Q201" s="145">
        <v>0</v>
      </c>
      <c r="R201" s="145">
        <f t="shared" si="12"/>
        <v>0</v>
      </c>
      <c r="S201" s="145">
        <v>0</v>
      </c>
      <c r="T201" s="146">
        <f t="shared" si="13"/>
        <v>0</v>
      </c>
      <c r="AR201" s="147" t="s">
        <v>139</v>
      </c>
      <c r="AT201" s="147" t="s">
        <v>134</v>
      </c>
      <c r="AU201" s="147" t="s">
        <v>91</v>
      </c>
      <c r="AY201" s="9" t="s">
        <v>131</v>
      </c>
      <c r="BE201" s="148">
        <f t="shared" si="14"/>
        <v>0</v>
      </c>
      <c r="BF201" s="148">
        <f t="shared" si="15"/>
        <v>0</v>
      </c>
      <c r="BG201" s="148">
        <f t="shared" si="16"/>
        <v>0</v>
      </c>
      <c r="BH201" s="148">
        <f t="shared" si="17"/>
        <v>0</v>
      </c>
      <c r="BI201" s="148">
        <f t="shared" si="18"/>
        <v>0</v>
      </c>
      <c r="BJ201" s="9" t="s">
        <v>89</v>
      </c>
      <c r="BK201" s="148">
        <f t="shared" si="19"/>
        <v>0</v>
      </c>
      <c r="BL201" s="9" t="s">
        <v>139</v>
      </c>
      <c r="BM201" s="147" t="s">
        <v>397</v>
      </c>
    </row>
    <row r="202" spans="2:65" s="25" customFormat="1" ht="16.5" customHeight="1">
      <c r="B202" s="135"/>
      <c r="C202" s="136" t="s">
        <v>398</v>
      </c>
      <c r="D202" s="136" t="s">
        <v>134</v>
      </c>
      <c r="E202" s="137" t="s">
        <v>399</v>
      </c>
      <c r="F202" s="138" t="s">
        <v>400</v>
      </c>
      <c r="G202" s="139" t="s">
        <v>137</v>
      </c>
      <c r="H202" s="140">
        <v>2</v>
      </c>
      <c r="I202" s="141"/>
      <c r="J202" s="142">
        <f t="shared" si="10"/>
        <v>0</v>
      </c>
      <c r="K202" s="138" t="s">
        <v>8</v>
      </c>
      <c r="L202" s="24"/>
      <c r="M202" s="143" t="s">
        <v>8</v>
      </c>
      <c r="N202" s="144" t="s">
        <v>46</v>
      </c>
      <c r="P202" s="145">
        <f t="shared" si="11"/>
        <v>0</v>
      </c>
      <c r="Q202" s="145">
        <v>0</v>
      </c>
      <c r="R202" s="145">
        <f t="shared" si="12"/>
        <v>0</v>
      </c>
      <c r="S202" s="145">
        <v>0</v>
      </c>
      <c r="T202" s="146">
        <f t="shared" si="13"/>
        <v>0</v>
      </c>
      <c r="AR202" s="147" t="s">
        <v>139</v>
      </c>
      <c r="AT202" s="147" t="s">
        <v>134</v>
      </c>
      <c r="AU202" s="147" t="s">
        <v>91</v>
      </c>
      <c r="AY202" s="9" t="s">
        <v>131</v>
      </c>
      <c r="BE202" s="148">
        <f t="shared" si="14"/>
        <v>0</v>
      </c>
      <c r="BF202" s="148">
        <f t="shared" si="15"/>
        <v>0</v>
      </c>
      <c r="BG202" s="148">
        <f t="shared" si="16"/>
        <v>0</v>
      </c>
      <c r="BH202" s="148">
        <f t="shared" si="17"/>
        <v>0</v>
      </c>
      <c r="BI202" s="148">
        <f t="shared" si="18"/>
        <v>0</v>
      </c>
      <c r="BJ202" s="9" t="s">
        <v>89</v>
      </c>
      <c r="BK202" s="148">
        <f t="shared" si="19"/>
        <v>0</v>
      </c>
      <c r="BL202" s="9" t="s">
        <v>139</v>
      </c>
      <c r="BM202" s="147" t="s">
        <v>401</v>
      </c>
    </row>
    <row r="203" spans="2:65" s="25" customFormat="1" ht="44.25" customHeight="1">
      <c r="B203" s="135"/>
      <c r="C203" s="136" t="s">
        <v>402</v>
      </c>
      <c r="D203" s="136" t="s">
        <v>134</v>
      </c>
      <c r="E203" s="137" t="s">
        <v>403</v>
      </c>
      <c r="F203" s="138" t="s">
        <v>404</v>
      </c>
      <c r="G203" s="139" t="s">
        <v>137</v>
      </c>
      <c r="H203" s="140">
        <v>2</v>
      </c>
      <c r="I203" s="141"/>
      <c r="J203" s="142">
        <f t="shared" si="10"/>
        <v>0</v>
      </c>
      <c r="K203" s="138" t="s">
        <v>8</v>
      </c>
      <c r="L203" s="24"/>
      <c r="M203" s="143" t="s">
        <v>8</v>
      </c>
      <c r="N203" s="144" t="s">
        <v>46</v>
      </c>
      <c r="P203" s="145">
        <f t="shared" si="11"/>
        <v>0</v>
      </c>
      <c r="Q203" s="145">
        <v>0</v>
      </c>
      <c r="R203" s="145">
        <f t="shared" si="12"/>
        <v>0</v>
      </c>
      <c r="S203" s="145">
        <v>0</v>
      </c>
      <c r="T203" s="146">
        <f t="shared" si="13"/>
        <v>0</v>
      </c>
      <c r="AR203" s="147" t="s">
        <v>139</v>
      </c>
      <c r="AT203" s="147" t="s">
        <v>134</v>
      </c>
      <c r="AU203" s="147" t="s">
        <v>91</v>
      </c>
      <c r="AY203" s="9" t="s">
        <v>131</v>
      </c>
      <c r="BE203" s="148">
        <f t="shared" si="14"/>
        <v>0</v>
      </c>
      <c r="BF203" s="148">
        <f t="shared" si="15"/>
        <v>0</v>
      </c>
      <c r="BG203" s="148">
        <f t="shared" si="16"/>
        <v>0</v>
      </c>
      <c r="BH203" s="148">
        <f t="shared" si="17"/>
        <v>0</v>
      </c>
      <c r="BI203" s="148">
        <f t="shared" si="18"/>
        <v>0</v>
      </c>
      <c r="BJ203" s="9" t="s">
        <v>89</v>
      </c>
      <c r="BK203" s="148">
        <f t="shared" si="19"/>
        <v>0</v>
      </c>
      <c r="BL203" s="9" t="s">
        <v>139</v>
      </c>
      <c r="BM203" s="147" t="s">
        <v>405</v>
      </c>
    </row>
    <row r="204" spans="2:65" s="25" customFormat="1" ht="24.2" customHeight="1">
      <c r="B204" s="135"/>
      <c r="C204" s="136" t="s">
        <v>406</v>
      </c>
      <c r="D204" s="136" t="s">
        <v>134</v>
      </c>
      <c r="E204" s="137" t="s">
        <v>411</v>
      </c>
      <c r="F204" s="138" t="s">
        <v>412</v>
      </c>
      <c r="G204" s="139" t="s">
        <v>143</v>
      </c>
      <c r="H204" s="140">
        <v>5.800000000000001E-2</v>
      </c>
      <c r="I204" s="141"/>
      <c r="J204" s="142">
        <f t="shared" si="10"/>
        <v>0</v>
      </c>
      <c r="K204" s="138" t="s">
        <v>138</v>
      </c>
      <c r="L204" s="24"/>
      <c r="M204" s="143" t="s">
        <v>8</v>
      </c>
      <c r="N204" s="144" t="s">
        <v>46</v>
      </c>
      <c r="P204" s="145">
        <f t="shared" si="11"/>
        <v>0</v>
      </c>
      <c r="Q204" s="145">
        <v>0</v>
      </c>
      <c r="R204" s="145">
        <f t="shared" si="12"/>
        <v>0</v>
      </c>
      <c r="S204" s="145">
        <v>0</v>
      </c>
      <c r="T204" s="146">
        <f t="shared" si="13"/>
        <v>0</v>
      </c>
      <c r="AR204" s="147" t="s">
        <v>139</v>
      </c>
      <c r="AT204" s="147" t="s">
        <v>134</v>
      </c>
      <c r="AU204" s="147" t="s">
        <v>91</v>
      </c>
      <c r="AY204" s="9" t="s">
        <v>131</v>
      </c>
      <c r="BE204" s="148">
        <f t="shared" si="14"/>
        <v>0</v>
      </c>
      <c r="BF204" s="148">
        <f t="shared" si="15"/>
        <v>0</v>
      </c>
      <c r="BG204" s="148">
        <f t="shared" si="16"/>
        <v>0</v>
      </c>
      <c r="BH204" s="148">
        <f t="shared" si="17"/>
        <v>0</v>
      </c>
      <c r="BI204" s="148">
        <f t="shared" si="18"/>
        <v>0</v>
      </c>
      <c r="BJ204" s="9" t="s">
        <v>89</v>
      </c>
      <c r="BK204" s="148">
        <f t="shared" si="19"/>
        <v>0</v>
      </c>
      <c r="BL204" s="9" t="s">
        <v>139</v>
      </c>
      <c r="BM204" s="147" t="s">
        <v>413</v>
      </c>
    </row>
    <row r="205" spans="2:65" s="123" customFormat="1" ht="22.9" customHeight="1">
      <c r="B205" s="122"/>
      <c r="D205" s="124" t="s">
        <v>80</v>
      </c>
      <c r="E205" s="133" t="s">
        <v>414</v>
      </c>
      <c r="F205" s="133" t="s">
        <v>415</v>
      </c>
      <c r="I205" s="126"/>
      <c r="J205" s="134">
        <f>BK205</f>
        <v>0</v>
      </c>
      <c r="L205" s="122"/>
      <c r="M205" s="128"/>
      <c r="P205" s="129">
        <f>SUM(P206:P212)</f>
        <v>0</v>
      </c>
      <c r="R205" s="129">
        <f>SUM(R206:R212)</f>
        <v>4.5039999999999997E-2</v>
      </c>
      <c r="T205" s="130">
        <f>SUM(T206:T212)</f>
        <v>0</v>
      </c>
      <c r="AR205" s="124" t="s">
        <v>91</v>
      </c>
      <c r="AT205" s="131" t="s">
        <v>80</v>
      </c>
      <c r="AU205" s="131" t="s">
        <v>89</v>
      </c>
      <c r="AY205" s="124" t="s">
        <v>131</v>
      </c>
      <c r="BK205" s="132">
        <f>SUM(BK206:BK212)</f>
        <v>0</v>
      </c>
    </row>
    <row r="206" spans="2:65" s="25" customFormat="1" ht="24.2" customHeight="1">
      <c r="B206" s="135"/>
      <c r="C206" s="136" t="s">
        <v>410</v>
      </c>
      <c r="D206" s="136" t="s">
        <v>134</v>
      </c>
      <c r="E206" s="137" t="s">
        <v>417</v>
      </c>
      <c r="F206" s="138" t="s">
        <v>418</v>
      </c>
      <c r="G206" s="139" t="s">
        <v>137</v>
      </c>
      <c r="H206" s="140">
        <v>2</v>
      </c>
      <c r="I206" s="141"/>
      <c r="J206" s="142">
        <f t="shared" ref="J206:J212" si="20">ROUND(I206*H206,2)</f>
        <v>0</v>
      </c>
      <c r="K206" s="138" t="s">
        <v>138</v>
      </c>
      <c r="L206" s="24"/>
      <c r="M206" s="143" t="s">
        <v>8</v>
      </c>
      <c r="N206" s="144" t="s">
        <v>46</v>
      </c>
      <c r="P206" s="145">
        <f t="shared" ref="P206:P212" si="21">O206*H206</f>
        <v>0</v>
      </c>
      <c r="Q206" s="145">
        <v>0</v>
      </c>
      <c r="R206" s="145">
        <f t="shared" ref="R206:R212" si="22">Q206*H206</f>
        <v>0</v>
      </c>
      <c r="S206" s="145">
        <v>0</v>
      </c>
      <c r="T206" s="146">
        <f t="shared" ref="T206:T212" si="23">S206*H206</f>
        <v>0</v>
      </c>
      <c r="AR206" s="147" t="s">
        <v>139</v>
      </c>
      <c r="AT206" s="147" t="s">
        <v>134</v>
      </c>
      <c r="AU206" s="147" t="s">
        <v>91</v>
      </c>
      <c r="AY206" s="9" t="s">
        <v>131</v>
      </c>
      <c r="BE206" s="148">
        <f t="shared" ref="BE206:BE212" si="24">IF(N206="základní",J206,0)</f>
        <v>0</v>
      </c>
      <c r="BF206" s="148">
        <f t="shared" ref="BF206:BF212" si="25">IF(N206="snížená",J206,0)</f>
        <v>0</v>
      </c>
      <c r="BG206" s="148">
        <f t="shared" ref="BG206:BG212" si="26">IF(N206="zákl. přenesená",J206,0)</f>
        <v>0</v>
      </c>
      <c r="BH206" s="148">
        <f t="shared" ref="BH206:BH212" si="27">IF(N206="sníž. přenesená",J206,0)</f>
        <v>0</v>
      </c>
      <c r="BI206" s="148">
        <f t="shared" ref="BI206:BI212" si="28">IF(N206="nulová",J206,0)</f>
        <v>0</v>
      </c>
      <c r="BJ206" s="9" t="s">
        <v>89</v>
      </c>
      <c r="BK206" s="148">
        <f t="shared" ref="BK206:BK212" si="29">ROUND(I206*H206,2)</f>
        <v>0</v>
      </c>
      <c r="BL206" s="9" t="s">
        <v>139</v>
      </c>
      <c r="BM206" s="147" t="s">
        <v>419</v>
      </c>
    </row>
    <row r="207" spans="2:65" s="25" customFormat="1" ht="33" customHeight="1">
      <c r="B207" s="135"/>
      <c r="C207" s="166" t="s">
        <v>416</v>
      </c>
      <c r="D207" s="166" t="s">
        <v>240</v>
      </c>
      <c r="E207" s="167" t="s">
        <v>421</v>
      </c>
      <c r="F207" s="168" t="s">
        <v>422</v>
      </c>
      <c r="G207" s="169" t="s">
        <v>137</v>
      </c>
      <c r="H207" s="170">
        <v>2</v>
      </c>
      <c r="I207" s="171"/>
      <c r="J207" s="172">
        <f t="shared" si="20"/>
        <v>0</v>
      </c>
      <c r="K207" s="168" t="s">
        <v>138</v>
      </c>
      <c r="L207" s="173"/>
      <c r="M207" s="174" t="s">
        <v>8</v>
      </c>
      <c r="N207" s="175" t="s">
        <v>46</v>
      </c>
      <c r="P207" s="145">
        <f t="shared" si="21"/>
        <v>0</v>
      </c>
      <c r="Q207" s="145">
        <v>5.6999999999999998E-4</v>
      </c>
      <c r="R207" s="145">
        <f t="shared" si="22"/>
        <v>1.14E-3</v>
      </c>
      <c r="S207" s="145">
        <v>0</v>
      </c>
      <c r="T207" s="146">
        <f t="shared" si="23"/>
        <v>0</v>
      </c>
      <c r="AR207" s="147" t="s">
        <v>243</v>
      </c>
      <c r="AT207" s="147" t="s">
        <v>240</v>
      </c>
      <c r="AU207" s="147" t="s">
        <v>91</v>
      </c>
      <c r="AY207" s="9" t="s">
        <v>131</v>
      </c>
      <c r="BE207" s="148">
        <f t="shared" si="24"/>
        <v>0</v>
      </c>
      <c r="BF207" s="148">
        <f t="shared" si="25"/>
        <v>0</v>
      </c>
      <c r="BG207" s="148">
        <f t="shared" si="26"/>
        <v>0</v>
      </c>
      <c r="BH207" s="148">
        <f t="shared" si="27"/>
        <v>0</v>
      </c>
      <c r="BI207" s="148">
        <f t="shared" si="28"/>
        <v>0</v>
      </c>
      <c r="BJ207" s="9" t="s">
        <v>89</v>
      </c>
      <c r="BK207" s="148">
        <f t="shared" si="29"/>
        <v>0</v>
      </c>
      <c r="BL207" s="9" t="s">
        <v>139</v>
      </c>
      <c r="BM207" s="147" t="s">
        <v>423</v>
      </c>
    </row>
    <row r="208" spans="2:65" s="25" customFormat="1" ht="37.9" customHeight="1">
      <c r="B208" s="135"/>
      <c r="C208" s="136" t="s">
        <v>420</v>
      </c>
      <c r="D208" s="136" t="s">
        <v>134</v>
      </c>
      <c r="E208" s="137" t="s">
        <v>425</v>
      </c>
      <c r="F208" s="138" t="s">
        <v>426</v>
      </c>
      <c r="G208" s="139" t="s">
        <v>237</v>
      </c>
      <c r="H208" s="140">
        <v>10</v>
      </c>
      <c r="I208" s="141"/>
      <c r="J208" s="142">
        <f t="shared" si="20"/>
        <v>0</v>
      </c>
      <c r="K208" s="138" t="s">
        <v>138</v>
      </c>
      <c r="L208" s="24"/>
      <c r="M208" s="143" t="s">
        <v>8</v>
      </c>
      <c r="N208" s="144" t="s">
        <v>46</v>
      </c>
      <c r="P208" s="145">
        <f t="shared" si="21"/>
        <v>0</v>
      </c>
      <c r="Q208" s="145">
        <v>3.4499999999999995E-3</v>
      </c>
      <c r="R208" s="145">
        <f t="shared" si="22"/>
        <v>3.4499999999999996E-2</v>
      </c>
      <c r="S208" s="145">
        <v>0</v>
      </c>
      <c r="T208" s="146">
        <f t="shared" si="23"/>
        <v>0</v>
      </c>
      <c r="AR208" s="147" t="s">
        <v>139</v>
      </c>
      <c r="AT208" s="147" t="s">
        <v>134</v>
      </c>
      <c r="AU208" s="147" t="s">
        <v>91</v>
      </c>
      <c r="AY208" s="9" t="s">
        <v>131</v>
      </c>
      <c r="BE208" s="148">
        <f t="shared" si="24"/>
        <v>0</v>
      </c>
      <c r="BF208" s="148">
        <f t="shared" si="25"/>
        <v>0</v>
      </c>
      <c r="BG208" s="148">
        <f t="shared" si="26"/>
        <v>0</v>
      </c>
      <c r="BH208" s="148">
        <f t="shared" si="27"/>
        <v>0</v>
      </c>
      <c r="BI208" s="148">
        <f t="shared" si="28"/>
        <v>0</v>
      </c>
      <c r="BJ208" s="9" t="s">
        <v>89</v>
      </c>
      <c r="BK208" s="148">
        <f t="shared" si="29"/>
        <v>0</v>
      </c>
      <c r="BL208" s="9" t="s">
        <v>139</v>
      </c>
      <c r="BM208" s="147" t="s">
        <v>427</v>
      </c>
    </row>
    <row r="209" spans="2:65" s="25" customFormat="1" ht="33" customHeight="1">
      <c r="B209" s="135"/>
      <c r="C209" s="136" t="s">
        <v>424</v>
      </c>
      <c r="D209" s="136" t="s">
        <v>134</v>
      </c>
      <c r="E209" s="137" t="s">
        <v>429</v>
      </c>
      <c r="F209" s="138" t="s">
        <v>430</v>
      </c>
      <c r="G209" s="139" t="s">
        <v>137</v>
      </c>
      <c r="H209" s="140">
        <v>4</v>
      </c>
      <c r="I209" s="141"/>
      <c r="J209" s="142">
        <f t="shared" si="20"/>
        <v>0</v>
      </c>
      <c r="K209" s="138" t="s">
        <v>138</v>
      </c>
      <c r="L209" s="24"/>
      <c r="M209" s="143" t="s">
        <v>8</v>
      </c>
      <c r="N209" s="144" t="s">
        <v>46</v>
      </c>
      <c r="P209" s="145">
        <f t="shared" si="21"/>
        <v>0</v>
      </c>
      <c r="Q209" s="145">
        <v>0</v>
      </c>
      <c r="R209" s="145">
        <f t="shared" si="22"/>
        <v>0</v>
      </c>
      <c r="S209" s="145">
        <v>0</v>
      </c>
      <c r="T209" s="146">
        <f t="shared" si="23"/>
        <v>0</v>
      </c>
      <c r="AR209" s="147" t="s">
        <v>139</v>
      </c>
      <c r="AT209" s="147" t="s">
        <v>134</v>
      </c>
      <c r="AU209" s="147" t="s">
        <v>91</v>
      </c>
      <c r="AY209" s="9" t="s">
        <v>131</v>
      </c>
      <c r="BE209" s="148">
        <f t="shared" si="24"/>
        <v>0</v>
      </c>
      <c r="BF209" s="148">
        <f t="shared" si="25"/>
        <v>0</v>
      </c>
      <c r="BG209" s="148">
        <f t="shared" si="26"/>
        <v>0</v>
      </c>
      <c r="BH209" s="148">
        <f t="shared" si="27"/>
        <v>0</v>
      </c>
      <c r="BI209" s="148">
        <f t="shared" si="28"/>
        <v>0</v>
      </c>
      <c r="BJ209" s="9" t="s">
        <v>89</v>
      </c>
      <c r="BK209" s="148">
        <f t="shared" si="29"/>
        <v>0</v>
      </c>
      <c r="BL209" s="9" t="s">
        <v>139</v>
      </c>
      <c r="BM209" s="147" t="s">
        <v>431</v>
      </c>
    </row>
    <row r="210" spans="2:65" s="25" customFormat="1" ht="16.5" customHeight="1">
      <c r="B210" s="135"/>
      <c r="C210" s="166" t="s">
        <v>428</v>
      </c>
      <c r="D210" s="166" t="s">
        <v>240</v>
      </c>
      <c r="E210" s="167" t="s">
        <v>433</v>
      </c>
      <c r="F210" s="168" t="s">
        <v>434</v>
      </c>
      <c r="G210" s="169" t="s">
        <v>137</v>
      </c>
      <c r="H210" s="170">
        <v>4</v>
      </c>
      <c r="I210" s="171"/>
      <c r="J210" s="172">
        <f t="shared" si="20"/>
        <v>0</v>
      </c>
      <c r="K210" s="168" t="s">
        <v>138</v>
      </c>
      <c r="L210" s="173"/>
      <c r="M210" s="174" t="s">
        <v>8</v>
      </c>
      <c r="N210" s="175" t="s">
        <v>46</v>
      </c>
      <c r="P210" s="145">
        <f t="shared" si="21"/>
        <v>0</v>
      </c>
      <c r="Q210" s="145">
        <v>5.9999999999999995E-4</v>
      </c>
      <c r="R210" s="145">
        <f t="shared" si="22"/>
        <v>2.3999999999999998E-3</v>
      </c>
      <c r="S210" s="145">
        <v>0</v>
      </c>
      <c r="T210" s="146">
        <f t="shared" si="23"/>
        <v>0</v>
      </c>
      <c r="AR210" s="147" t="s">
        <v>243</v>
      </c>
      <c r="AT210" s="147" t="s">
        <v>240</v>
      </c>
      <c r="AU210" s="147" t="s">
        <v>91</v>
      </c>
      <c r="AY210" s="9" t="s">
        <v>131</v>
      </c>
      <c r="BE210" s="148">
        <f t="shared" si="24"/>
        <v>0</v>
      </c>
      <c r="BF210" s="148">
        <f t="shared" si="25"/>
        <v>0</v>
      </c>
      <c r="BG210" s="148">
        <f t="shared" si="26"/>
        <v>0</v>
      </c>
      <c r="BH210" s="148">
        <f t="shared" si="27"/>
        <v>0</v>
      </c>
      <c r="BI210" s="148">
        <f t="shared" si="28"/>
        <v>0</v>
      </c>
      <c r="BJ210" s="9" t="s">
        <v>89</v>
      </c>
      <c r="BK210" s="148">
        <f t="shared" si="29"/>
        <v>0</v>
      </c>
      <c r="BL210" s="9" t="s">
        <v>139</v>
      </c>
      <c r="BM210" s="147" t="s">
        <v>435</v>
      </c>
    </row>
    <row r="211" spans="2:65" s="25" customFormat="1" ht="33" customHeight="1">
      <c r="B211" s="135"/>
      <c r="C211" s="136" t="s">
        <v>432</v>
      </c>
      <c r="D211" s="136" t="s">
        <v>134</v>
      </c>
      <c r="E211" s="137" t="s">
        <v>437</v>
      </c>
      <c r="F211" s="138" t="s">
        <v>438</v>
      </c>
      <c r="G211" s="139" t="s">
        <v>237</v>
      </c>
      <c r="H211" s="140">
        <v>10</v>
      </c>
      <c r="I211" s="141"/>
      <c r="J211" s="142">
        <f t="shared" si="20"/>
        <v>0</v>
      </c>
      <c r="K211" s="138" t="s">
        <v>138</v>
      </c>
      <c r="L211" s="24"/>
      <c r="M211" s="143" t="s">
        <v>8</v>
      </c>
      <c r="N211" s="144" t="s">
        <v>46</v>
      </c>
      <c r="P211" s="145">
        <f t="shared" si="21"/>
        <v>0</v>
      </c>
      <c r="Q211" s="145">
        <v>6.9999999999999999E-4</v>
      </c>
      <c r="R211" s="145">
        <f t="shared" si="22"/>
        <v>7.0000000000000001E-3</v>
      </c>
      <c r="S211" s="145">
        <v>0</v>
      </c>
      <c r="T211" s="146">
        <f t="shared" si="23"/>
        <v>0</v>
      </c>
      <c r="AR211" s="147" t="s">
        <v>139</v>
      </c>
      <c r="AT211" s="147" t="s">
        <v>134</v>
      </c>
      <c r="AU211" s="147" t="s">
        <v>91</v>
      </c>
      <c r="AY211" s="9" t="s">
        <v>131</v>
      </c>
      <c r="BE211" s="148">
        <f t="shared" si="24"/>
        <v>0</v>
      </c>
      <c r="BF211" s="148">
        <f t="shared" si="25"/>
        <v>0</v>
      </c>
      <c r="BG211" s="148">
        <f t="shared" si="26"/>
        <v>0</v>
      </c>
      <c r="BH211" s="148">
        <f t="shared" si="27"/>
        <v>0</v>
      </c>
      <c r="BI211" s="148">
        <f t="shared" si="28"/>
        <v>0</v>
      </c>
      <c r="BJ211" s="9" t="s">
        <v>89</v>
      </c>
      <c r="BK211" s="148">
        <f t="shared" si="29"/>
        <v>0</v>
      </c>
      <c r="BL211" s="9" t="s">
        <v>139</v>
      </c>
      <c r="BM211" s="147" t="s">
        <v>439</v>
      </c>
    </row>
    <row r="212" spans="2:65" s="25" customFormat="1" ht="24.2" customHeight="1">
      <c r="B212" s="135"/>
      <c r="C212" s="136" t="s">
        <v>436</v>
      </c>
      <c r="D212" s="136" t="s">
        <v>134</v>
      </c>
      <c r="E212" s="137" t="s">
        <v>441</v>
      </c>
      <c r="F212" s="138" t="s">
        <v>442</v>
      </c>
      <c r="G212" s="139" t="s">
        <v>143</v>
      </c>
      <c r="H212" s="140">
        <v>4.4999999999999998E-2</v>
      </c>
      <c r="I212" s="141"/>
      <c r="J212" s="142">
        <f t="shared" si="20"/>
        <v>0</v>
      </c>
      <c r="K212" s="138" t="s">
        <v>138</v>
      </c>
      <c r="L212" s="24"/>
      <c r="M212" s="143" t="s">
        <v>8</v>
      </c>
      <c r="N212" s="144" t="s">
        <v>46</v>
      </c>
      <c r="P212" s="145">
        <f t="shared" si="21"/>
        <v>0</v>
      </c>
      <c r="Q212" s="145">
        <v>0</v>
      </c>
      <c r="R212" s="145">
        <f t="shared" si="22"/>
        <v>0</v>
      </c>
      <c r="S212" s="145">
        <v>0</v>
      </c>
      <c r="T212" s="146">
        <f t="shared" si="23"/>
        <v>0</v>
      </c>
      <c r="AR212" s="147" t="s">
        <v>139</v>
      </c>
      <c r="AT212" s="147" t="s">
        <v>134</v>
      </c>
      <c r="AU212" s="147" t="s">
        <v>91</v>
      </c>
      <c r="AY212" s="9" t="s">
        <v>131</v>
      </c>
      <c r="BE212" s="148">
        <f t="shared" si="24"/>
        <v>0</v>
      </c>
      <c r="BF212" s="148">
        <f t="shared" si="25"/>
        <v>0</v>
      </c>
      <c r="BG212" s="148">
        <f t="shared" si="26"/>
        <v>0</v>
      </c>
      <c r="BH212" s="148">
        <f t="shared" si="27"/>
        <v>0</v>
      </c>
      <c r="BI212" s="148">
        <f t="shared" si="28"/>
        <v>0</v>
      </c>
      <c r="BJ212" s="9" t="s">
        <v>89</v>
      </c>
      <c r="BK212" s="148">
        <f t="shared" si="29"/>
        <v>0</v>
      </c>
      <c r="BL212" s="9" t="s">
        <v>139</v>
      </c>
      <c r="BM212" s="147" t="s">
        <v>443</v>
      </c>
    </row>
    <row r="213" spans="2:65" s="123" customFormat="1" ht="22.9" customHeight="1">
      <c r="B213" s="122"/>
      <c r="D213" s="124" t="s">
        <v>80</v>
      </c>
      <c r="E213" s="133" t="s">
        <v>444</v>
      </c>
      <c r="F213" s="133" t="s">
        <v>445</v>
      </c>
      <c r="I213" s="126"/>
      <c r="J213" s="134">
        <f>BK213</f>
        <v>0</v>
      </c>
      <c r="L213" s="122"/>
      <c r="M213" s="128"/>
      <c r="P213" s="129">
        <f>SUM(P214:P225)</f>
        <v>0</v>
      </c>
      <c r="R213" s="129">
        <f>SUM(R214:R225)</f>
        <v>0.77372600000000014</v>
      </c>
      <c r="T213" s="130">
        <f>SUM(T214:T225)</f>
        <v>0</v>
      </c>
      <c r="AR213" s="124" t="s">
        <v>91</v>
      </c>
      <c r="AT213" s="131" t="s">
        <v>80</v>
      </c>
      <c r="AU213" s="131" t="s">
        <v>89</v>
      </c>
      <c r="AY213" s="124" t="s">
        <v>131</v>
      </c>
      <c r="BK213" s="132">
        <f>SUM(BK214:BK225)</f>
        <v>0</v>
      </c>
    </row>
    <row r="214" spans="2:65" s="25" customFormat="1" ht="24.2" customHeight="1">
      <c r="B214" s="135"/>
      <c r="C214" s="136" t="s">
        <v>440</v>
      </c>
      <c r="D214" s="136" t="s">
        <v>134</v>
      </c>
      <c r="E214" s="137" t="s">
        <v>447</v>
      </c>
      <c r="F214" s="138" t="s">
        <v>448</v>
      </c>
      <c r="G214" s="139" t="s">
        <v>449</v>
      </c>
      <c r="H214" s="140">
        <v>44</v>
      </c>
      <c r="I214" s="141"/>
      <c r="J214" s="142">
        <f t="shared" ref="J214:J219" si="30">ROUND(I214*H214,2)</f>
        <v>0</v>
      </c>
      <c r="K214" s="138" t="s">
        <v>138</v>
      </c>
      <c r="L214" s="24"/>
      <c r="M214" s="143" t="s">
        <v>8</v>
      </c>
      <c r="N214" s="144" t="s">
        <v>46</v>
      </c>
      <c r="P214" s="145">
        <f t="shared" ref="P214:P219" si="31">O214*H214</f>
        <v>0</v>
      </c>
      <c r="Q214" s="145">
        <v>0</v>
      </c>
      <c r="R214" s="145">
        <f t="shared" ref="R214:R219" si="32">Q214*H214</f>
        <v>0</v>
      </c>
      <c r="S214" s="145">
        <v>0</v>
      </c>
      <c r="T214" s="146">
        <f t="shared" ref="T214:T219" si="33">S214*H214</f>
        <v>0</v>
      </c>
      <c r="AR214" s="147" t="s">
        <v>139</v>
      </c>
      <c r="AT214" s="147" t="s">
        <v>134</v>
      </c>
      <c r="AU214" s="147" t="s">
        <v>91</v>
      </c>
      <c r="AY214" s="9" t="s">
        <v>131</v>
      </c>
      <c r="BE214" s="148">
        <f t="shared" ref="BE214:BE219" si="34">IF(N214="základní",J214,0)</f>
        <v>0</v>
      </c>
      <c r="BF214" s="148">
        <f t="shared" ref="BF214:BF219" si="35">IF(N214="snížená",J214,0)</f>
        <v>0</v>
      </c>
      <c r="BG214" s="148">
        <f t="shared" ref="BG214:BG219" si="36">IF(N214="zákl. přenesená",J214,0)</f>
        <v>0</v>
      </c>
      <c r="BH214" s="148">
        <f t="shared" ref="BH214:BH219" si="37">IF(N214="sníž. přenesená",J214,0)</f>
        <v>0</v>
      </c>
      <c r="BI214" s="148">
        <f t="shared" ref="BI214:BI219" si="38">IF(N214="nulová",J214,0)</f>
        <v>0</v>
      </c>
      <c r="BJ214" s="9" t="s">
        <v>89</v>
      </c>
      <c r="BK214" s="148">
        <f t="shared" ref="BK214:BK219" si="39">ROUND(I214*H214,2)</f>
        <v>0</v>
      </c>
      <c r="BL214" s="9" t="s">
        <v>139</v>
      </c>
      <c r="BM214" s="147" t="s">
        <v>450</v>
      </c>
    </row>
    <row r="215" spans="2:65" s="25" customFormat="1" ht="16.5" customHeight="1">
      <c r="B215" s="135"/>
      <c r="C215" s="136" t="s">
        <v>446</v>
      </c>
      <c r="D215" s="136" t="s">
        <v>134</v>
      </c>
      <c r="E215" s="137" t="s">
        <v>452</v>
      </c>
      <c r="F215" s="138" t="s">
        <v>453</v>
      </c>
      <c r="G215" s="139" t="s">
        <v>449</v>
      </c>
      <c r="H215" s="140">
        <v>44</v>
      </c>
      <c r="I215" s="141"/>
      <c r="J215" s="142">
        <f t="shared" si="30"/>
        <v>0</v>
      </c>
      <c r="K215" s="138" t="s">
        <v>138</v>
      </c>
      <c r="L215" s="24"/>
      <c r="M215" s="143" t="s">
        <v>8</v>
      </c>
      <c r="N215" s="144" t="s">
        <v>46</v>
      </c>
      <c r="P215" s="145">
        <f t="shared" si="31"/>
        <v>0</v>
      </c>
      <c r="Q215" s="145">
        <v>0</v>
      </c>
      <c r="R215" s="145">
        <f t="shared" si="32"/>
        <v>0</v>
      </c>
      <c r="S215" s="145">
        <v>0</v>
      </c>
      <c r="T215" s="146">
        <f t="shared" si="33"/>
        <v>0</v>
      </c>
      <c r="AR215" s="147" t="s">
        <v>139</v>
      </c>
      <c r="AT215" s="147" t="s">
        <v>134</v>
      </c>
      <c r="AU215" s="147" t="s">
        <v>91</v>
      </c>
      <c r="AY215" s="9" t="s">
        <v>131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9" t="s">
        <v>89</v>
      </c>
      <c r="BK215" s="148">
        <f t="shared" si="39"/>
        <v>0</v>
      </c>
      <c r="BL215" s="9" t="s">
        <v>139</v>
      </c>
      <c r="BM215" s="147" t="s">
        <v>454</v>
      </c>
    </row>
    <row r="216" spans="2:65" s="25" customFormat="1" ht="24.2" customHeight="1">
      <c r="B216" s="135"/>
      <c r="C216" s="136" t="s">
        <v>451</v>
      </c>
      <c r="D216" s="136" t="s">
        <v>134</v>
      </c>
      <c r="E216" s="137" t="s">
        <v>456</v>
      </c>
      <c r="F216" s="138" t="s">
        <v>457</v>
      </c>
      <c r="G216" s="139" t="s">
        <v>449</v>
      </c>
      <c r="H216" s="140">
        <v>44</v>
      </c>
      <c r="I216" s="141"/>
      <c r="J216" s="142">
        <f t="shared" si="30"/>
        <v>0</v>
      </c>
      <c r="K216" s="138" t="s">
        <v>138</v>
      </c>
      <c r="L216" s="24"/>
      <c r="M216" s="143" t="s">
        <v>8</v>
      </c>
      <c r="N216" s="144" t="s">
        <v>46</v>
      </c>
      <c r="P216" s="145">
        <f t="shared" si="31"/>
        <v>0</v>
      </c>
      <c r="Q216" s="145">
        <v>2.0000000000000001E-4</v>
      </c>
      <c r="R216" s="145">
        <f t="shared" si="32"/>
        <v>8.8000000000000005E-3</v>
      </c>
      <c r="S216" s="145">
        <v>0</v>
      </c>
      <c r="T216" s="146">
        <f t="shared" si="33"/>
        <v>0</v>
      </c>
      <c r="AR216" s="147" t="s">
        <v>139</v>
      </c>
      <c r="AT216" s="147" t="s">
        <v>134</v>
      </c>
      <c r="AU216" s="147" t="s">
        <v>91</v>
      </c>
      <c r="AY216" s="9" t="s">
        <v>131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9" t="s">
        <v>89</v>
      </c>
      <c r="BK216" s="148">
        <f t="shared" si="39"/>
        <v>0</v>
      </c>
      <c r="BL216" s="9" t="s">
        <v>139</v>
      </c>
      <c r="BM216" s="147" t="s">
        <v>458</v>
      </c>
    </row>
    <row r="217" spans="2:65" s="25" customFormat="1" ht="33" customHeight="1">
      <c r="B217" s="135"/>
      <c r="C217" s="136" t="s">
        <v>455</v>
      </c>
      <c r="D217" s="136" t="s">
        <v>134</v>
      </c>
      <c r="E217" s="137" t="s">
        <v>460</v>
      </c>
      <c r="F217" s="138" t="s">
        <v>461</v>
      </c>
      <c r="G217" s="139" t="s">
        <v>449</v>
      </c>
      <c r="H217" s="140">
        <v>44</v>
      </c>
      <c r="I217" s="141"/>
      <c r="J217" s="142">
        <f t="shared" si="30"/>
        <v>0</v>
      </c>
      <c r="K217" s="138" t="s">
        <v>138</v>
      </c>
      <c r="L217" s="24"/>
      <c r="M217" s="143" t="s">
        <v>8</v>
      </c>
      <c r="N217" s="144" t="s">
        <v>46</v>
      </c>
      <c r="P217" s="145">
        <f t="shared" si="31"/>
        <v>0</v>
      </c>
      <c r="Q217" s="145">
        <v>1.2E-2</v>
      </c>
      <c r="R217" s="145">
        <f t="shared" si="32"/>
        <v>0.52800000000000002</v>
      </c>
      <c r="S217" s="145">
        <v>0</v>
      </c>
      <c r="T217" s="146">
        <f t="shared" si="33"/>
        <v>0</v>
      </c>
      <c r="AR217" s="147" t="s">
        <v>139</v>
      </c>
      <c r="AT217" s="147" t="s">
        <v>134</v>
      </c>
      <c r="AU217" s="147" t="s">
        <v>91</v>
      </c>
      <c r="AY217" s="9" t="s">
        <v>131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9" t="s">
        <v>89</v>
      </c>
      <c r="BK217" s="148">
        <f t="shared" si="39"/>
        <v>0</v>
      </c>
      <c r="BL217" s="9" t="s">
        <v>139</v>
      </c>
      <c r="BM217" s="147" t="s">
        <v>462</v>
      </c>
    </row>
    <row r="218" spans="2:65" s="25" customFormat="1" ht="16.5" customHeight="1">
      <c r="B218" s="135"/>
      <c r="C218" s="136" t="s">
        <v>459</v>
      </c>
      <c r="D218" s="136" t="s">
        <v>134</v>
      </c>
      <c r="E218" s="137" t="s">
        <v>464</v>
      </c>
      <c r="F218" s="138" t="s">
        <v>465</v>
      </c>
      <c r="G218" s="139" t="s">
        <v>449</v>
      </c>
      <c r="H218" s="140">
        <v>44</v>
      </c>
      <c r="I218" s="141"/>
      <c r="J218" s="142">
        <f t="shared" si="30"/>
        <v>0</v>
      </c>
      <c r="K218" s="138" t="s">
        <v>138</v>
      </c>
      <c r="L218" s="24"/>
      <c r="M218" s="143" t="s">
        <v>8</v>
      </c>
      <c r="N218" s="144" t="s">
        <v>46</v>
      </c>
      <c r="P218" s="145">
        <f t="shared" si="31"/>
        <v>0</v>
      </c>
      <c r="Q218" s="145">
        <v>6.9999999999999999E-4</v>
      </c>
      <c r="R218" s="145">
        <f t="shared" si="32"/>
        <v>3.0800000000000001E-2</v>
      </c>
      <c r="S218" s="145">
        <v>0</v>
      </c>
      <c r="T218" s="146">
        <f t="shared" si="33"/>
        <v>0</v>
      </c>
      <c r="AR218" s="147" t="s">
        <v>139</v>
      </c>
      <c r="AT218" s="147" t="s">
        <v>134</v>
      </c>
      <c r="AU218" s="147" t="s">
        <v>91</v>
      </c>
      <c r="AY218" s="9" t="s">
        <v>131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9" t="s">
        <v>89</v>
      </c>
      <c r="BK218" s="148">
        <f t="shared" si="39"/>
        <v>0</v>
      </c>
      <c r="BL218" s="9" t="s">
        <v>139</v>
      </c>
      <c r="BM218" s="147" t="s">
        <v>466</v>
      </c>
    </row>
    <row r="219" spans="2:65" s="25" customFormat="1" ht="24.2" customHeight="1">
      <c r="B219" s="135"/>
      <c r="C219" s="166" t="s">
        <v>463</v>
      </c>
      <c r="D219" s="166" t="s">
        <v>240</v>
      </c>
      <c r="E219" s="167" t="s">
        <v>468</v>
      </c>
      <c r="F219" s="168" t="s">
        <v>469</v>
      </c>
      <c r="G219" s="169" t="s">
        <v>449</v>
      </c>
      <c r="H219" s="170">
        <v>48.4</v>
      </c>
      <c r="I219" s="171"/>
      <c r="J219" s="172">
        <f t="shared" si="30"/>
        <v>0</v>
      </c>
      <c r="K219" s="168" t="s">
        <v>8</v>
      </c>
      <c r="L219" s="173"/>
      <c r="M219" s="174" t="s">
        <v>8</v>
      </c>
      <c r="N219" s="175" t="s">
        <v>46</v>
      </c>
      <c r="P219" s="145">
        <f t="shared" si="31"/>
        <v>0</v>
      </c>
      <c r="Q219" s="145">
        <v>3.8999999999999998E-3</v>
      </c>
      <c r="R219" s="145">
        <f t="shared" si="32"/>
        <v>0.18875999999999998</v>
      </c>
      <c r="S219" s="145">
        <v>0</v>
      </c>
      <c r="T219" s="146">
        <f t="shared" si="33"/>
        <v>0</v>
      </c>
      <c r="AR219" s="147" t="s">
        <v>243</v>
      </c>
      <c r="AT219" s="147" t="s">
        <v>240</v>
      </c>
      <c r="AU219" s="147" t="s">
        <v>91</v>
      </c>
      <c r="AY219" s="9" t="s">
        <v>131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9" t="s">
        <v>89</v>
      </c>
      <c r="BK219" s="148">
        <f t="shared" si="39"/>
        <v>0</v>
      </c>
      <c r="BL219" s="9" t="s">
        <v>139</v>
      </c>
      <c r="BM219" s="147" t="s">
        <v>470</v>
      </c>
    </row>
    <row r="220" spans="2:65" s="150" customFormat="1">
      <c r="B220" s="149"/>
      <c r="D220" s="151" t="s">
        <v>151</v>
      </c>
      <c r="F220" s="153" t="s">
        <v>1025</v>
      </c>
      <c r="H220" s="154">
        <v>48.4</v>
      </c>
      <c r="I220" s="155"/>
      <c r="L220" s="149"/>
      <c r="M220" s="156"/>
      <c r="T220" s="157"/>
      <c r="AT220" s="152" t="s">
        <v>151</v>
      </c>
      <c r="AU220" s="152" t="s">
        <v>91</v>
      </c>
      <c r="AV220" s="150" t="s">
        <v>91</v>
      </c>
      <c r="AW220" s="150" t="s">
        <v>10</v>
      </c>
      <c r="AX220" s="150" t="s">
        <v>89</v>
      </c>
      <c r="AY220" s="152" t="s">
        <v>131</v>
      </c>
    </row>
    <row r="221" spans="2:65" s="25" customFormat="1" ht="16.5" customHeight="1">
      <c r="B221" s="135"/>
      <c r="C221" s="136" t="s">
        <v>467</v>
      </c>
      <c r="D221" s="136" t="s">
        <v>134</v>
      </c>
      <c r="E221" s="137" t="s">
        <v>473</v>
      </c>
      <c r="F221" s="138" t="s">
        <v>474</v>
      </c>
      <c r="G221" s="139" t="s">
        <v>237</v>
      </c>
      <c r="H221" s="140">
        <v>38</v>
      </c>
      <c r="I221" s="141"/>
      <c r="J221" s="142">
        <f>ROUND(I221*H221,2)</f>
        <v>0</v>
      </c>
      <c r="K221" s="138" t="s">
        <v>138</v>
      </c>
      <c r="L221" s="24"/>
      <c r="M221" s="143" t="s">
        <v>8</v>
      </c>
      <c r="N221" s="144" t="s">
        <v>46</v>
      </c>
      <c r="P221" s="145">
        <f>O221*H221</f>
        <v>0</v>
      </c>
      <c r="Q221" s="145">
        <v>1.0000000000000001E-5</v>
      </c>
      <c r="R221" s="145">
        <f>Q221*H221</f>
        <v>3.8000000000000002E-4</v>
      </c>
      <c r="S221" s="145">
        <v>0</v>
      </c>
      <c r="T221" s="146">
        <f>S221*H221</f>
        <v>0</v>
      </c>
      <c r="AR221" s="147" t="s">
        <v>139</v>
      </c>
      <c r="AT221" s="147" t="s">
        <v>134</v>
      </c>
      <c r="AU221" s="147" t="s">
        <v>91</v>
      </c>
      <c r="AY221" s="9" t="s">
        <v>131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9" t="s">
        <v>89</v>
      </c>
      <c r="BK221" s="148">
        <f>ROUND(I221*H221,2)</f>
        <v>0</v>
      </c>
      <c r="BL221" s="9" t="s">
        <v>139</v>
      </c>
      <c r="BM221" s="147" t="s">
        <v>475</v>
      </c>
    </row>
    <row r="222" spans="2:65" s="25" customFormat="1" ht="16.5" customHeight="1">
      <c r="B222" s="135"/>
      <c r="C222" s="166" t="s">
        <v>472</v>
      </c>
      <c r="D222" s="166" t="s">
        <v>240</v>
      </c>
      <c r="E222" s="167" t="s">
        <v>477</v>
      </c>
      <c r="F222" s="168" t="s">
        <v>478</v>
      </c>
      <c r="G222" s="169" t="s">
        <v>237</v>
      </c>
      <c r="H222" s="170">
        <v>38.76</v>
      </c>
      <c r="I222" s="171"/>
      <c r="J222" s="172">
        <f>ROUND(I222*H222,2)</f>
        <v>0</v>
      </c>
      <c r="K222" s="168" t="s">
        <v>138</v>
      </c>
      <c r="L222" s="173"/>
      <c r="M222" s="174" t="s">
        <v>8</v>
      </c>
      <c r="N222" s="175" t="s">
        <v>46</v>
      </c>
      <c r="P222" s="145">
        <f>O222*H222</f>
        <v>0</v>
      </c>
      <c r="Q222" s="145">
        <v>3.5E-4</v>
      </c>
      <c r="R222" s="145">
        <f>Q222*H222</f>
        <v>1.3566E-2</v>
      </c>
      <c r="S222" s="145">
        <v>0</v>
      </c>
      <c r="T222" s="146">
        <f>S222*H222</f>
        <v>0</v>
      </c>
      <c r="AR222" s="147" t="s">
        <v>243</v>
      </c>
      <c r="AT222" s="147" t="s">
        <v>240</v>
      </c>
      <c r="AU222" s="147" t="s">
        <v>91</v>
      </c>
      <c r="AY222" s="9" t="s">
        <v>131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9" t="s">
        <v>89</v>
      </c>
      <c r="BK222" s="148">
        <f>ROUND(I222*H222,2)</f>
        <v>0</v>
      </c>
      <c r="BL222" s="9" t="s">
        <v>139</v>
      </c>
      <c r="BM222" s="147" t="s">
        <v>479</v>
      </c>
    </row>
    <row r="223" spans="2:65" s="150" customFormat="1">
      <c r="B223" s="149"/>
      <c r="D223" s="151" t="s">
        <v>151</v>
      </c>
      <c r="F223" s="153" t="s">
        <v>480</v>
      </c>
      <c r="H223" s="154">
        <v>38.76</v>
      </c>
      <c r="I223" s="155"/>
      <c r="L223" s="149"/>
      <c r="M223" s="156"/>
      <c r="T223" s="157"/>
      <c r="AT223" s="152" t="s">
        <v>151</v>
      </c>
      <c r="AU223" s="152" t="s">
        <v>91</v>
      </c>
      <c r="AV223" s="150" t="s">
        <v>91</v>
      </c>
      <c r="AW223" s="150" t="s">
        <v>10</v>
      </c>
      <c r="AX223" s="150" t="s">
        <v>89</v>
      </c>
      <c r="AY223" s="152" t="s">
        <v>131</v>
      </c>
    </row>
    <row r="224" spans="2:65" s="25" customFormat="1" ht="16.5" customHeight="1">
      <c r="B224" s="135"/>
      <c r="C224" s="136" t="s">
        <v>476</v>
      </c>
      <c r="D224" s="136" t="s">
        <v>134</v>
      </c>
      <c r="E224" s="137" t="s">
        <v>482</v>
      </c>
      <c r="F224" s="138" t="s">
        <v>483</v>
      </c>
      <c r="G224" s="139" t="s">
        <v>237</v>
      </c>
      <c r="H224" s="140">
        <v>38</v>
      </c>
      <c r="I224" s="141"/>
      <c r="J224" s="142">
        <f>ROUND(I224*H224,2)</f>
        <v>0</v>
      </c>
      <c r="K224" s="138" t="s">
        <v>138</v>
      </c>
      <c r="L224" s="24"/>
      <c r="M224" s="143" t="s">
        <v>8</v>
      </c>
      <c r="N224" s="144" t="s">
        <v>46</v>
      </c>
      <c r="P224" s="145">
        <f>O224*H224</f>
        <v>0</v>
      </c>
      <c r="Q224" s="145">
        <v>9.0000000000000006E-5</v>
      </c>
      <c r="R224" s="145">
        <f>Q224*H224</f>
        <v>3.4200000000000003E-3</v>
      </c>
      <c r="S224" s="145">
        <v>0</v>
      </c>
      <c r="T224" s="146">
        <f>S224*H224</f>
        <v>0</v>
      </c>
      <c r="AR224" s="147" t="s">
        <v>139</v>
      </c>
      <c r="AT224" s="147" t="s">
        <v>134</v>
      </c>
      <c r="AU224" s="147" t="s">
        <v>91</v>
      </c>
      <c r="AY224" s="9" t="s">
        <v>131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9" t="s">
        <v>89</v>
      </c>
      <c r="BK224" s="148">
        <f>ROUND(I224*H224,2)</f>
        <v>0</v>
      </c>
      <c r="BL224" s="9" t="s">
        <v>139</v>
      </c>
      <c r="BM224" s="147" t="s">
        <v>484</v>
      </c>
    </row>
    <row r="225" spans="2:65" s="25" customFormat="1" ht="33" customHeight="1">
      <c r="B225" s="135"/>
      <c r="C225" s="136" t="s">
        <v>481</v>
      </c>
      <c r="D225" s="136" t="s">
        <v>134</v>
      </c>
      <c r="E225" s="137" t="s">
        <v>486</v>
      </c>
      <c r="F225" s="138" t="s">
        <v>487</v>
      </c>
      <c r="G225" s="139" t="s">
        <v>143</v>
      </c>
      <c r="H225" s="140">
        <v>0.77400000000000002</v>
      </c>
      <c r="I225" s="141"/>
      <c r="J225" s="142">
        <f>ROUND(I225*H225,2)</f>
        <v>0</v>
      </c>
      <c r="K225" s="138" t="s">
        <v>138</v>
      </c>
      <c r="L225" s="24"/>
      <c r="M225" s="143" t="s">
        <v>8</v>
      </c>
      <c r="N225" s="144" t="s">
        <v>46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139</v>
      </c>
      <c r="AT225" s="147" t="s">
        <v>134</v>
      </c>
      <c r="AU225" s="147" t="s">
        <v>91</v>
      </c>
      <c r="AY225" s="9" t="s">
        <v>131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9" t="s">
        <v>89</v>
      </c>
      <c r="BK225" s="148">
        <f>ROUND(I225*H225,2)</f>
        <v>0</v>
      </c>
      <c r="BL225" s="9" t="s">
        <v>139</v>
      </c>
      <c r="BM225" s="147" t="s">
        <v>488</v>
      </c>
    </row>
    <row r="226" spans="2:65" s="123" customFormat="1" ht="25.9" customHeight="1">
      <c r="B226" s="122"/>
      <c r="D226" s="124" t="s">
        <v>80</v>
      </c>
      <c r="E226" s="125" t="s">
        <v>489</v>
      </c>
      <c r="F226" s="125" t="s">
        <v>490</v>
      </c>
      <c r="I226" s="126"/>
      <c r="J226" s="127">
        <f>BK226</f>
        <v>0</v>
      </c>
      <c r="L226" s="122"/>
      <c r="M226" s="128"/>
      <c r="P226" s="129">
        <f>SUM(P227:P230)</f>
        <v>0</v>
      </c>
      <c r="R226" s="129">
        <f>SUM(R227:R230)</f>
        <v>0</v>
      </c>
      <c r="T226" s="130">
        <f>SUM(T227:T230)</f>
        <v>0</v>
      </c>
      <c r="AR226" s="124" t="s">
        <v>154</v>
      </c>
      <c r="AT226" s="131" t="s">
        <v>80</v>
      </c>
      <c r="AU226" s="131" t="s">
        <v>81</v>
      </c>
      <c r="AY226" s="124" t="s">
        <v>131</v>
      </c>
      <c r="BK226" s="132">
        <f>SUM(BK227:BK230)</f>
        <v>0</v>
      </c>
    </row>
    <row r="227" spans="2:65" s="25" customFormat="1" ht="16.5" customHeight="1">
      <c r="B227" s="135"/>
      <c r="C227" s="136" t="s">
        <v>485</v>
      </c>
      <c r="D227" s="136" t="s">
        <v>134</v>
      </c>
      <c r="E227" s="137" t="s">
        <v>492</v>
      </c>
      <c r="F227" s="138" t="s">
        <v>493</v>
      </c>
      <c r="G227" s="139" t="s">
        <v>494</v>
      </c>
      <c r="H227" s="140">
        <v>6</v>
      </c>
      <c r="I227" s="141"/>
      <c r="J227" s="142">
        <f>ROUND(I227*H227,2)</f>
        <v>0</v>
      </c>
      <c r="K227" s="138" t="s">
        <v>138</v>
      </c>
      <c r="L227" s="24"/>
      <c r="M227" s="143" t="s">
        <v>8</v>
      </c>
      <c r="N227" s="144" t="s">
        <v>46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495</v>
      </c>
      <c r="AT227" s="147" t="s">
        <v>134</v>
      </c>
      <c r="AU227" s="147" t="s">
        <v>89</v>
      </c>
      <c r="AY227" s="9" t="s">
        <v>131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9" t="s">
        <v>89</v>
      </c>
      <c r="BK227" s="148">
        <f>ROUND(I227*H227,2)</f>
        <v>0</v>
      </c>
      <c r="BL227" s="9" t="s">
        <v>495</v>
      </c>
      <c r="BM227" s="147" t="s">
        <v>496</v>
      </c>
    </row>
    <row r="228" spans="2:65" s="177" customFormat="1">
      <c r="B228" s="176"/>
      <c r="D228" s="151" t="s">
        <v>151</v>
      </c>
      <c r="E228" s="178" t="s">
        <v>8</v>
      </c>
      <c r="F228" s="179" t="s">
        <v>497</v>
      </c>
      <c r="H228" s="178" t="s">
        <v>8</v>
      </c>
      <c r="I228" s="180"/>
      <c r="L228" s="176"/>
      <c r="M228" s="181"/>
      <c r="T228" s="182"/>
      <c r="AT228" s="178" t="s">
        <v>151</v>
      </c>
      <c r="AU228" s="178" t="s">
        <v>89</v>
      </c>
      <c r="AV228" s="177" t="s">
        <v>89</v>
      </c>
      <c r="AW228" s="177" t="s">
        <v>39</v>
      </c>
      <c r="AX228" s="177" t="s">
        <v>81</v>
      </c>
      <c r="AY228" s="178" t="s">
        <v>131</v>
      </c>
    </row>
    <row r="229" spans="2:65" s="150" customFormat="1">
      <c r="B229" s="149"/>
      <c r="D229" s="151" t="s">
        <v>151</v>
      </c>
      <c r="E229" s="152" t="s">
        <v>8</v>
      </c>
      <c r="F229" s="153" t="s">
        <v>165</v>
      </c>
      <c r="H229" s="154">
        <v>6</v>
      </c>
      <c r="I229" s="155"/>
      <c r="L229" s="149"/>
      <c r="M229" s="156"/>
      <c r="T229" s="157"/>
      <c r="AT229" s="152" t="s">
        <v>151</v>
      </c>
      <c r="AU229" s="152" t="s">
        <v>89</v>
      </c>
      <c r="AV229" s="150" t="s">
        <v>91</v>
      </c>
      <c r="AW229" s="150" t="s">
        <v>39</v>
      </c>
      <c r="AX229" s="150" t="s">
        <v>81</v>
      </c>
      <c r="AY229" s="152" t="s">
        <v>131</v>
      </c>
    </row>
    <row r="230" spans="2:65" s="159" customFormat="1">
      <c r="B230" s="158"/>
      <c r="D230" s="151" t="s">
        <v>151</v>
      </c>
      <c r="E230" s="160" t="s">
        <v>8</v>
      </c>
      <c r="F230" s="161" t="s">
        <v>153</v>
      </c>
      <c r="H230" s="162">
        <v>6</v>
      </c>
      <c r="I230" s="163"/>
      <c r="L230" s="158"/>
      <c r="M230" s="164"/>
      <c r="T230" s="165"/>
      <c r="AT230" s="160" t="s">
        <v>151</v>
      </c>
      <c r="AU230" s="160" t="s">
        <v>89</v>
      </c>
      <c r="AV230" s="159" t="s">
        <v>154</v>
      </c>
      <c r="AW230" s="159" t="s">
        <v>39</v>
      </c>
      <c r="AX230" s="159" t="s">
        <v>89</v>
      </c>
      <c r="AY230" s="160" t="s">
        <v>131</v>
      </c>
    </row>
    <row r="231" spans="2:65" s="123" customFormat="1" ht="25.9" customHeight="1">
      <c r="B231" s="122"/>
      <c r="D231" s="124" t="s">
        <v>80</v>
      </c>
      <c r="E231" s="125" t="s">
        <v>498</v>
      </c>
      <c r="F231" s="125" t="s">
        <v>499</v>
      </c>
      <c r="I231" s="126"/>
      <c r="J231" s="127">
        <f>BK231</f>
        <v>0</v>
      </c>
      <c r="L231" s="122"/>
      <c r="M231" s="128"/>
      <c r="P231" s="129">
        <f>P232+P234+P236</f>
        <v>0</v>
      </c>
      <c r="R231" s="129">
        <f>R232+R234+R236</f>
        <v>0</v>
      </c>
      <c r="T231" s="130">
        <f>T232+T234+T236</f>
        <v>0</v>
      </c>
      <c r="AR231" s="124" t="s">
        <v>161</v>
      </c>
      <c r="AT231" s="131" t="s">
        <v>80</v>
      </c>
      <c r="AU231" s="131" t="s">
        <v>81</v>
      </c>
      <c r="AY231" s="124" t="s">
        <v>131</v>
      </c>
      <c r="BK231" s="132">
        <f>BK232+BK234+BK236</f>
        <v>0</v>
      </c>
    </row>
    <row r="232" spans="2:65" s="123" customFormat="1" ht="22.9" customHeight="1">
      <c r="B232" s="122"/>
      <c r="D232" s="124" t="s">
        <v>80</v>
      </c>
      <c r="E232" s="133" t="s">
        <v>500</v>
      </c>
      <c r="F232" s="133" t="s">
        <v>501</v>
      </c>
      <c r="I232" s="126"/>
      <c r="J232" s="134">
        <f>BK232</f>
        <v>0</v>
      </c>
      <c r="L232" s="122"/>
      <c r="M232" s="128"/>
      <c r="P232" s="129">
        <f>P233</f>
        <v>0</v>
      </c>
      <c r="R232" s="129">
        <f>R233</f>
        <v>0</v>
      </c>
      <c r="T232" s="130">
        <f>T233</f>
        <v>0</v>
      </c>
      <c r="AR232" s="124" t="s">
        <v>161</v>
      </c>
      <c r="AT232" s="131" t="s">
        <v>80</v>
      </c>
      <c r="AU232" s="131" t="s">
        <v>89</v>
      </c>
      <c r="AY232" s="124" t="s">
        <v>131</v>
      </c>
      <c r="BK232" s="132">
        <f>BK233</f>
        <v>0</v>
      </c>
    </row>
    <row r="233" spans="2:65" s="25" customFormat="1" ht="16.5" customHeight="1">
      <c r="B233" s="135"/>
      <c r="C233" s="136" t="s">
        <v>491</v>
      </c>
      <c r="D233" s="136" t="s">
        <v>134</v>
      </c>
      <c r="E233" s="137" t="s">
        <v>503</v>
      </c>
      <c r="F233" s="138" t="s">
        <v>501</v>
      </c>
      <c r="G233" s="139" t="s">
        <v>504</v>
      </c>
      <c r="H233" s="140">
        <v>1</v>
      </c>
      <c r="I233" s="141"/>
      <c r="J233" s="142">
        <f>ROUND(I233*H233,2)</f>
        <v>0</v>
      </c>
      <c r="K233" s="138" t="s">
        <v>138</v>
      </c>
      <c r="L233" s="24"/>
      <c r="M233" s="143" t="s">
        <v>8</v>
      </c>
      <c r="N233" s="144" t="s">
        <v>46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505</v>
      </c>
      <c r="AT233" s="147" t="s">
        <v>134</v>
      </c>
      <c r="AU233" s="147" t="s">
        <v>91</v>
      </c>
      <c r="AY233" s="9" t="s">
        <v>131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9" t="s">
        <v>89</v>
      </c>
      <c r="BK233" s="148">
        <f>ROUND(I233*H233,2)</f>
        <v>0</v>
      </c>
      <c r="BL233" s="9" t="s">
        <v>505</v>
      </c>
      <c r="BM233" s="147" t="s">
        <v>506</v>
      </c>
    </row>
    <row r="234" spans="2:65" s="123" customFormat="1" ht="22.9" customHeight="1">
      <c r="B234" s="122"/>
      <c r="D234" s="124" t="s">
        <v>80</v>
      </c>
      <c r="E234" s="133" t="s">
        <v>507</v>
      </c>
      <c r="F234" s="133" t="s">
        <v>508</v>
      </c>
      <c r="I234" s="126"/>
      <c r="J234" s="134">
        <f>BK234</f>
        <v>0</v>
      </c>
      <c r="L234" s="122"/>
      <c r="M234" s="128"/>
      <c r="P234" s="129">
        <f>P235</f>
        <v>0</v>
      </c>
      <c r="R234" s="129">
        <f>R235</f>
        <v>0</v>
      </c>
      <c r="T234" s="130">
        <f>T235</f>
        <v>0</v>
      </c>
      <c r="AR234" s="124" t="s">
        <v>161</v>
      </c>
      <c r="AT234" s="131" t="s">
        <v>80</v>
      </c>
      <c r="AU234" s="131" t="s">
        <v>89</v>
      </c>
      <c r="AY234" s="124" t="s">
        <v>131</v>
      </c>
      <c r="BK234" s="132">
        <f>BK235</f>
        <v>0</v>
      </c>
    </row>
    <row r="235" spans="2:65" s="25" customFormat="1" ht="16.5" customHeight="1">
      <c r="B235" s="135"/>
      <c r="C235" s="136" t="s">
        <v>502</v>
      </c>
      <c r="D235" s="136" t="s">
        <v>134</v>
      </c>
      <c r="E235" s="137" t="s">
        <v>510</v>
      </c>
      <c r="F235" s="138" t="s">
        <v>508</v>
      </c>
      <c r="G235" s="139" t="s">
        <v>504</v>
      </c>
      <c r="H235" s="140">
        <v>1</v>
      </c>
      <c r="I235" s="141"/>
      <c r="J235" s="142">
        <f>ROUND(I235*H235,2)</f>
        <v>0</v>
      </c>
      <c r="K235" s="138" t="s">
        <v>138</v>
      </c>
      <c r="L235" s="24"/>
      <c r="M235" s="143" t="s">
        <v>8</v>
      </c>
      <c r="N235" s="144" t="s">
        <v>46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505</v>
      </c>
      <c r="AT235" s="147" t="s">
        <v>134</v>
      </c>
      <c r="AU235" s="147" t="s">
        <v>91</v>
      </c>
      <c r="AY235" s="9" t="s">
        <v>131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9" t="s">
        <v>89</v>
      </c>
      <c r="BK235" s="148">
        <f>ROUND(I235*H235,2)</f>
        <v>0</v>
      </c>
      <c r="BL235" s="9" t="s">
        <v>505</v>
      </c>
      <c r="BM235" s="147" t="s">
        <v>511</v>
      </c>
    </row>
    <row r="236" spans="2:65" s="123" customFormat="1" ht="22.9" customHeight="1">
      <c r="B236" s="122"/>
      <c r="D236" s="124" t="s">
        <v>80</v>
      </c>
      <c r="E236" s="133" t="s">
        <v>512</v>
      </c>
      <c r="F236" s="133" t="s">
        <v>513</v>
      </c>
      <c r="I236" s="126"/>
      <c r="J236" s="134">
        <f>BK236</f>
        <v>0</v>
      </c>
      <c r="L236" s="122"/>
      <c r="M236" s="128"/>
      <c r="P236" s="129">
        <f>P237</f>
        <v>0</v>
      </c>
      <c r="R236" s="129">
        <f>R237</f>
        <v>0</v>
      </c>
      <c r="T236" s="130">
        <f>T237</f>
        <v>0</v>
      </c>
      <c r="AR236" s="124" t="s">
        <v>161</v>
      </c>
      <c r="AT236" s="131" t="s">
        <v>80</v>
      </c>
      <c r="AU236" s="131" t="s">
        <v>89</v>
      </c>
      <c r="AY236" s="124" t="s">
        <v>131</v>
      </c>
      <c r="BK236" s="132">
        <f>BK237</f>
        <v>0</v>
      </c>
    </row>
    <row r="237" spans="2:65" s="25" customFormat="1" ht="16.5" customHeight="1">
      <c r="B237" s="135"/>
      <c r="C237" s="136" t="s">
        <v>509</v>
      </c>
      <c r="D237" s="136" t="s">
        <v>134</v>
      </c>
      <c r="E237" s="137" t="s">
        <v>515</v>
      </c>
      <c r="F237" s="138" t="s">
        <v>513</v>
      </c>
      <c r="G237" s="139" t="s">
        <v>504</v>
      </c>
      <c r="H237" s="140">
        <v>1</v>
      </c>
      <c r="I237" s="141"/>
      <c r="J237" s="142">
        <f>ROUND(I237*H237,2)</f>
        <v>0</v>
      </c>
      <c r="K237" s="138" t="s">
        <v>138</v>
      </c>
      <c r="L237" s="24"/>
      <c r="M237" s="183" t="s">
        <v>8</v>
      </c>
      <c r="N237" s="184" t="s">
        <v>46</v>
      </c>
      <c r="O237" s="185"/>
      <c r="P237" s="186">
        <f>O237*H237</f>
        <v>0</v>
      </c>
      <c r="Q237" s="186">
        <v>0</v>
      </c>
      <c r="R237" s="186">
        <f>Q237*H237</f>
        <v>0</v>
      </c>
      <c r="S237" s="186">
        <v>0</v>
      </c>
      <c r="T237" s="187">
        <f>S237*H237</f>
        <v>0</v>
      </c>
      <c r="AR237" s="147" t="s">
        <v>505</v>
      </c>
      <c r="AT237" s="147" t="s">
        <v>134</v>
      </c>
      <c r="AU237" s="147" t="s">
        <v>91</v>
      </c>
      <c r="AY237" s="9" t="s">
        <v>131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9" t="s">
        <v>89</v>
      </c>
      <c r="BK237" s="148">
        <f>ROUND(I237*H237,2)</f>
        <v>0</v>
      </c>
      <c r="BL237" s="9" t="s">
        <v>505</v>
      </c>
      <c r="BM237" s="147" t="s">
        <v>516</v>
      </c>
    </row>
    <row r="238" spans="2:65" s="25" customFormat="1" ht="6.95" customHeight="1">
      <c r="B238" s="38"/>
      <c r="C238" s="39"/>
      <c r="D238" s="39"/>
      <c r="E238" s="39"/>
      <c r="F238" s="39"/>
      <c r="G238" s="39"/>
      <c r="H238" s="39"/>
      <c r="I238" s="39"/>
      <c r="J238" s="39"/>
      <c r="K238" s="39"/>
      <c r="L238" s="24"/>
    </row>
  </sheetData>
  <autoFilter ref="C127:K237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E1A8-8BF7-46C3-B894-E1C062C21944}">
  <sheetPr>
    <pageSetUpPr fitToPage="1"/>
  </sheetPr>
  <dimension ref="B2:BM316"/>
  <sheetViews>
    <sheetView showGridLines="0" workbookViewId="0">
      <selection activeCell="J97" sqref="J97"/>
    </sheetView>
  </sheetViews>
  <sheetFormatPr defaultRowHeight="11.25"/>
  <cols>
    <col min="1" max="1" width="7.140625" style="8" customWidth="1"/>
    <col min="2" max="2" width="1" style="8" customWidth="1"/>
    <col min="3" max="3" width="3.5703125" style="8" customWidth="1"/>
    <col min="4" max="4" width="3.7109375" style="8" customWidth="1"/>
    <col min="5" max="5" width="14.7109375" style="8" customWidth="1"/>
    <col min="6" max="6" width="43.5703125" style="8" customWidth="1"/>
    <col min="7" max="7" width="6.42578125" style="8" customWidth="1"/>
    <col min="8" max="8" width="12" style="8" customWidth="1"/>
    <col min="9" max="9" width="13.5703125" style="8" customWidth="1"/>
    <col min="10" max="11" width="19.140625" style="8" customWidth="1"/>
    <col min="12" max="12" width="8" style="8" customWidth="1"/>
    <col min="13" max="13" width="9.28515625" style="8" hidden="1" customWidth="1"/>
    <col min="14" max="14" width="9.140625" style="8"/>
    <col min="15" max="20" width="12.140625" style="8" hidden="1" customWidth="1"/>
    <col min="21" max="21" width="14" style="8" hidden="1" customWidth="1"/>
    <col min="22" max="22" width="10.5703125" style="8" customWidth="1"/>
    <col min="23" max="23" width="14" style="8" customWidth="1"/>
    <col min="24" max="24" width="10.5703125" style="8" customWidth="1"/>
    <col min="25" max="25" width="12.85546875" style="8" customWidth="1"/>
    <col min="26" max="26" width="9.42578125" style="8" customWidth="1"/>
    <col min="27" max="27" width="12.85546875" style="8" customWidth="1"/>
    <col min="28" max="28" width="14" style="8" customWidth="1"/>
    <col min="29" max="29" width="9.42578125" style="8" customWidth="1"/>
    <col min="30" max="30" width="12.85546875" style="8" customWidth="1"/>
    <col min="31" max="31" width="14" style="8" customWidth="1"/>
    <col min="32" max="16384" width="9.140625" style="8"/>
  </cols>
  <sheetData>
    <row r="2" spans="2:46" ht="36.950000000000003" customHeight="1">
      <c r="L2" s="220" t="s">
        <v>12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9" t="s">
        <v>997</v>
      </c>
    </row>
    <row r="3" spans="2:46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91</v>
      </c>
    </row>
    <row r="4" spans="2:46" ht="24.95" customHeight="1">
      <c r="B4" s="12"/>
      <c r="D4" s="13" t="s">
        <v>95</v>
      </c>
      <c r="L4" s="12"/>
      <c r="M4" s="86" t="s">
        <v>17</v>
      </c>
      <c r="AT4" s="9" t="s">
        <v>10</v>
      </c>
    </row>
    <row r="5" spans="2:46" ht="6.95" customHeight="1">
      <c r="B5" s="12"/>
      <c r="L5" s="12"/>
    </row>
    <row r="6" spans="2:46" ht="12" customHeight="1">
      <c r="B6" s="12"/>
      <c r="D6" s="19" t="s">
        <v>23</v>
      </c>
      <c r="L6" s="12"/>
    </row>
    <row r="7" spans="2:46" ht="26.25" customHeight="1">
      <c r="B7" s="12"/>
      <c r="E7" s="234" t="str">
        <f>'Kajetánka - Rekap'!K6</f>
        <v>Úpravy ubytovacích buněk pro osoby se SP kolej Kajetánka</v>
      </c>
      <c r="F7" s="235"/>
      <c r="G7" s="235"/>
      <c r="H7" s="235"/>
      <c r="L7" s="12"/>
    </row>
    <row r="8" spans="2:46" s="25" customFormat="1" ht="12" customHeight="1">
      <c r="B8" s="24"/>
      <c r="D8" s="19" t="s">
        <v>96</v>
      </c>
      <c r="L8" s="24"/>
    </row>
    <row r="9" spans="2:46" s="25" customFormat="1" ht="16.5" customHeight="1">
      <c r="B9" s="24"/>
      <c r="E9" s="218" t="s">
        <v>517</v>
      </c>
      <c r="F9" s="233"/>
      <c r="G9" s="233"/>
      <c r="H9" s="233"/>
      <c r="L9" s="24"/>
    </row>
    <row r="10" spans="2:46" s="25" customFormat="1">
      <c r="B10" s="24"/>
      <c r="L10" s="24"/>
    </row>
    <row r="11" spans="2:46" s="25" customFormat="1" ht="12" customHeight="1">
      <c r="B11" s="24"/>
      <c r="D11" s="19" t="s">
        <v>25</v>
      </c>
      <c r="F11" s="17" t="s">
        <v>8</v>
      </c>
      <c r="I11" s="19" t="s">
        <v>26</v>
      </c>
      <c r="J11" s="17" t="s">
        <v>8</v>
      </c>
      <c r="L11" s="24"/>
    </row>
    <row r="12" spans="2:46" s="25" customFormat="1" ht="12" customHeight="1">
      <c r="B12" s="24"/>
      <c r="D12" s="19" t="s">
        <v>27</v>
      </c>
      <c r="F12" s="17" t="s">
        <v>28</v>
      </c>
      <c r="I12" s="19" t="s">
        <v>29</v>
      </c>
      <c r="J12" s="48" t="str">
        <f>'Kajetánka - Rekap'!AN8</f>
        <v>20. 4. 2025</v>
      </c>
      <c r="L12" s="24"/>
    </row>
    <row r="13" spans="2:46" s="25" customFormat="1" ht="10.9" customHeight="1">
      <c r="B13" s="24"/>
      <c r="L13" s="24"/>
    </row>
    <row r="14" spans="2:46" s="25" customFormat="1" ht="12" customHeight="1">
      <c r="B14" s="24"/>
      <c r="D14" s="19" t="s">
        <v>31</v>
      </c>
      <c r="I14" s="19" t="s">
        <v>32</v>
      </c>
      <c r="J14" s="17" t="s">
        <v>8</v>
      </c>
      <c r="L14" s="24"/>
    </row>
    <row r="15" spans="2:46" s="25" customFormat="1" ht="18" customHeight="1">
      <c r="B15" s="24"/>
      <c r="E15" s="17" t="s">
        <v>33</v>
      </c>
      <c r="I15" s="19" t="s">
        <v>34</v>
      </c>
      <c r="J15" s="17" t="s">
        <v>8</v>
      </c>
      <c r="L15" s="24"/>
    </row>
    <row r="16" spans="2:46" s="25" customFormat="1" ht="6.95" customHeight="1">
      <c r="B16" s="24"/>
      <c r="L16" s="24"/>
    </row>
    <row r="17" spans="2:12" s="25" customFormat="1" ht="12" customHeight="1">
      <c r="B17" s="24"/>
      <c r="D17" s="19" t="s">
        <v>35</v>
      </c>
      <c r="I17" s="19" t="s">
        <v>32</v>
      </c>
      <c r="J17" s="20" t="str">
        <f>'Kajetánka - Rekap'!AN13</f>
        <v>Vyplň údaj</v>
      </c>
      <c r="L17" s="24"/>
    </row>
    <row r="18" spans="2:12" s="25" customFormat="1" ht="18" customHeight="1">
      <c r="B18" s="24"/>
      <c r="E18" s="236" t="str">
        <f>'Kajetánka - Rekap'!E14</f>
        <v>Vyplň údaj</v>
      </c>
      <c r="F18" s="222"/>
      <c r="G18" s="222"/>
      <c r="H18" s="222"/>
      <c r="I18" s="19" t="s">
        <v>34</v>
      </c>
      <c r="J18" s="20" t="str">
        <f>'Kajetánka - Rekap'!AN14</f>
        <v>Vyplň údaj</v>
      </c>
      <c r="L18" s="24"/>
    </row>
    <row r="19" spans="2:12" s="25" customFormat="1" ht="6.95" customHeight="1">
      <c r="B19" s="24"/>
      <c r="L19" s="24"/>
    </row>
    <row r="20" spans="2:12" s="25" customFormat="1" ht="12" customHeight="1">
      <c r="B20" s="24"/>
      <c r="D20" s="19" t="s">
        <v>37</v>
      </c>
      <c r="I20" s="19" t="s">
        <v>32</v>
      </c>
      <c r="J20" s="17" t="s">
        <v>8</v>
      </c>
      <c r="L20" s="24"/>
    </row>
    <row r="21" spans="2:12" s="25" customFormat="1" ht="18" customHeight="1">
      <c r="B21" s="24"/>
      <c r="E21" s="17" t="s">
        <v>38</v>
      </c>
      <c r="I21" s="19" t="s">
        <v>34</v>
      </c>
      <c r="J21" s="17" t="s">
        <v>8</v>
      </c>
      <c r="L21" s="24"/>
    </row>
    <row r="22" spans="2:12" s="25" customFormat="1" ht="6.95" customHeight="1">
      <c r="B22" s="24"/>
      <c r="L22" s="24"/>
    </row>
    <row r="23" spans="2:12" s="25" customFormat="1" ht="12" customHeight="1">
      <c r="B23" s="24"/>
      <c r="D23" s="19" t="s">
        <v>40</v>
      </c>
      <c r="I23" s="19" t="s">
        <v>32</v>
      </c>
      <c r="J23" s="17" t="s">
        <v>8</v>
      </c>
      <c r="L23" s="24"/>
    </row>
    <row r="24" spans="2:12" s="25" customFormat="1" ht="18" customHeight="1">
      <c r="B24" s="24"/>
      <c r="E24" s="17" t="s">
        <v>41</v>
      </c>
      <c r="I24" s="19" t="s">
        <v>34</v>
      </c>
      <c r="J24" s="17" t="s">
        <v>8</v>
      </c>
      <c r="L24" s="24"/>
    </row>
    <row r="25" spans="2:12" s="25" customFormat="1" ht="6.95" customHeight="1">
      <c r="B25" s="24"/>
      <c r="L25" s="24"/>
    </row>
    <row r="26" spans="2:12" s="25" customFormat="1" ht="12" customHeight="1">
      <c r="B26" s="24"/>
      <c r="D26" s="19" t="s">
        <v>42</v>
      </c>
      <c r="L26" s="24"/>
    </row>
    <row r="27" spans="2:12" s="88" customFormat="1" ht="16.5" customHeight="1">
      <c r="B27" s="87"/>
      <c r="E27" s="229" t="s">
        <v>8</v>
      </c>
      <c r="F27" s="229"/>
      <c r="G27" s="229"/>
      <c r="H27" s="229"/>
      <c r="L27" s="87"/>
    </row>
    <row r="28" spans="2:12" s="25" customFormat="1" ht="6.95" customHeight="1">
      <c r="B28" s="24"/>
      <c r="L28" s="24"/>
    </row>
    <row r="29" spans="2:12" s="25" customFormat="1" ht="6.95" customHeight="1">
      <c r="B29" s="24"/>
      <c r="D29" s="49"/>
      <c r="E29" s="49"/>
      <c r="F29" s="49"/>
      <c r="G29" s="49"/>
      <c r="H29" s="49"/>
      <c r="I29" s="49"/>
      <c r="J29" s="49"/>
      <c r="K29" s="49"/>
      <c r="L29" s="24"/>
    </row>
    <row r="30" spans="2:12" s="25" customFormat="1" ht="25.35" customHeight="1">
      <c r="B30" s="24"/>
      <c r="D30" s="89" t="s">
        <v>0</v>
      </c>
      <c r="J30" s="63">
        <f>ROUND(J138, 2)</f>
        <v>0</v>
      </c>
      <c r="L30" s="24"/>
    </row>
    <row r="31" spans="2:12" s="25" customFormat="1" ht="6.95" customHeight="1">
      <c r="B31" s="24"/>
      <c r="D31" s="49"/>
      <c r="E31" s="49"/>
      <c r="F31" s="49"/>
      <c r="G31" s="49"/>
      <c r="H31" s="49"/>
      <c r="I31" s="49"/>
      <c r="J31" s="49"/>
      <c r="K31" s="49"/>
      <c r="L31" s="24"/>
    </row>
    <row r="32" spans="2:12" s="25" customFormat="1" ht="14.45" customHeight="1">
      <c r="B32" s="24"/>
      <c r="F32" s="28" t="s">
        <v>44</v>
      </c>
      <c r="I32" s="28" t="s">
        <v>43</v>
      </c>
      <c r="J32" s="28" t="s">
        <v>45</v>
      </c>
      <c r="L32" s="24"/>
    </row>
    <row r="33" spans="2:12" s="25" customFormat="1" ht="14.45" customHeight="1">
      <c r="B33" s="24"/>
      <c r="D33" s="51" t="s">
        <v>2</v>
      </c>
      <c r="E33" s="19" t="s">
        <v>46</v>
      </c>
      <c r="F33" s="90">
        <f>ROUND((SUM(BE138:BE315)),  2)</f>
        <v>0</v>
      </c>
      <c r="I33" s="91">
        <v>0.21</v>
      </c>
      <c r="J33" s="90">
        <f>ROUND(((SUM(BE138:BE315))*I33),  2)</f>
        <v>0</v>
      </c>
      <c r="L33" s="24"/>
    </row>
    <row r="34" spans="2:12" s="25" customFormat="1" ht="14.45" customHeight="1">
      <c r="B34" s="24"/>
      <c r="E34" s="19" t="s">
        <v>47</v>
      </c>
      <c r="F34" s="90">
        <f>ROUND((SUM(BF138:BF315)),  2)</f>
        <v>0</v>
      </c>
      <c r="I34" s="91">
        <v>0.12</v>
      </c>
      <c r="J34" s="90">
        <f>ROUND(((SUM(BF138:BF315))*I34),  2)</f>
        <v>0</v>
      </c>
      <c r="L34" s="24"/>
    </row>
    <row r="35" spans="2:12" s="25" customFormat="1" ht="14.45" hidden="1" customHeight="1">
      <c r="B35" s="24"/>
      <c r="E35" s="19" t="s">
        <v>48</v>
      </c>
      <c r="F35" s="90">
        <f>ROUND((SUM(BG138:BG315)),  2)</f>
        <v>0</v>
      </c>
      <c r="I35" s="91">
        <v>0.21</v>
      </c>
      <c r="J35" s="90">
        <f>0</f>
        <v>0</v>
      </c>
      <c r="L35" s="24"/>
    </row>
    <row r="36" spans="2:12" s="25" customFormat="1" ht="14.45" hidden="1" customHeight="1">
      <c r="B36" s="24"/>
      <c r="E36" s="19" t="s">
        <v>49</v>
      </c>
      <c r="F36" s="90">
        <f>ROUND((SUM(BH138:BH315)),  2)</f>
        <v>0</v>
      </c>
      <c r="I36" s="91">
        <v>0.12</v>
      </c>
      <c r="J36" s="90">
        <f>0</f>
        <v>0</v>
      </c>
      <c r="L36" s="24"/>
    </row>
    <row r="37" spans="2:12" s="25" customFormat="1" ht="14.45" hidden="1" customHeight="1">
      <c r="B37" s="24"/>
      <c r="E37" s="19" t="s">
        <v>50</v>
      </c>
      <c r="F37" s="90">
        <f>ROUND((SUM(BI138:BI315)),  2)</f>
        <v>0</v>
      </c>
      <c r="I37" s="91">
        <v>0</v>
      </c>
      <c r="J37" s="90">
        <f>0</f>
        <v>0</v>
      </c>
      <c r="L37" s="24"/>
    </row>
    <row r="38" spans="2:12" s="25" customFormat="1" ht="6.95" customHeight="1">
      <c r="B38" s="24"/>
      <c r="L38" s="24"/>
    </row>
    <row r="39" spans="2:12" s="25" customFormat="1" ht="25.35" customHeight="1">
      <c r="B39" s="24"/>
      <c r="C39" s="92"/>
      <c r="D39" s="93" t="s">
        <v>51</v>
      </c>
      <c r="E39" s="53"/>
      <c r="F39" s="53"/>
      <c r="G39" s="94" t="s">
        <v>52</v>
      </c>
      <c r="H39" s="95" t="s">
        <v>53</v>
      </c>
      <c r="I39" s="53"/>
      <c r="J39" s="96">
        <f>SUM(J30:J37)</f>
        <v>0</v>
      </c>
      <c r="K39" s="97"/>
      <c r="L39" s="24"/>
    </row>
    <row r="40" spans="2:12" s="25" customFormat="1" ht="14.45" customHeight="1">
      <c r="B40" s="24"/>
      <c r="L40" s="24"/>
    </row>
    <row r="41" spans="2:12" ht="14.45" customHeight="1">
      <c r="B41" s="12"/>
      <c r="L41" s="12"/>
    </row>
    <row r="42" spans="2:12" ht="14.45" customHeight="1">
      <c r="B42" s="12"/>
      <c r="L42" s="12"/>
    </row>
    <row r="43" spans="2:12" ht="14.45" customHeight="1">
      <c r="B43" s="12"/>
      <c r="L43" s="12"/>
    </row>
    <row r="44" spans="2:12" ht="14.45" customHeight="1">
      <c r="B44" s="12"/>
      <c r="L44" s="12"/>
    </row>
    <row r="45" spans="2:12" ht="14.45" customHeight="1">
      <c r="B45" s="12"/>
      <c r="L45" s="12"/>
    </row>
    <row r="46" spans="2:12" ht="14.45" customHeight="1">
      <c r="B46" s="12"/>
      <c r="L46" s="12"/>
    </row>
    <row r="47" spans="2:12" ht="14.45" customHeight="1">
      <c r="B47" s="12"/>
      <c r="L47" s="12"/>
    </row>
    <row r="48" spans="2:12" ht="14.45" customHeight="1">
      <c r="B48" s="12"/>
      <c r="L48" s="12"/>
    </row>
    <row r="49" spans="2:12" ht="14.45" customHeight="1">
      <c r="B49" s="12"/>
      <c r="L49" s="12"/>
    </row>
    <row r="50" spans="2:12" s="25" customFormat="1" ht="14.45" customHeight="1">
      <c r="B50" s="24"/>
      <c r="D50" s="35" t="s">
        <v>54</v>
      </c>
      <c r="E50" s="36"/>
      <c r="F50" s="36"/>
      <c r="G50" s="35" t="s">
        <v>55</v>
      </c>
      <c r="H50" s="36"/>
      <c r="I50" s="36"/>
      <c r="J50" s="36"/>
      <c r="K50" s="36"/>
      <c r="L50" s="24"/>
    </row>
    <row r="51" spans="2:12">
      <c r="B51" s="12"/>
      <c r="L51" s="12"/>
    </row>
    <row r="52" spans="2:12">
      <c r="B52" s="12"/>
      <c r="L52" s="12"/>
    </row>
    <row r="53" spans="2:12">
      <c r="B53" s="12"/>
      <c r="L53" s="12"/>
    </row>
    <row r="54" spans="2:12">
      <c r="B54" s="12"/>
      <c r="L54" s="12"/>
    </row>
    <row r="55" spans="2:12">
      <c r="B55" s="12"/>
      <c r="L55" s="12"/>
    </row>
    <row r="56" spans="2:12">
      <c r="B56" s="12"/>
      <c r="L56" s="12"/>
    </row>
    <row r="57" spans="2:12">
      <c r="B57" s="12"/>
      <c r="L57" s="12"/>
    </row>
    <row r="58" spans="2:12">
      <c r="B58" s="12"/>
      <c r="L58" s="12"/>
    </row>
    <row r="59" spans="2:12">
      <c r="B59" s="12"/>
      <c r="L59" s="12"/>
    </row>
    <row r="60" spans="2:12">
      <c r="B60" s="12"/>
      <c r="L60" s="12"/>
    </row>
    <row r="61" spans="2:12" s="25" customFormat="1" ht="12.75">
      <c r="B61" s="24"/>
      <c r="D61" s="37" t="s">
        <v>56</v>
      </c>
      <c r="E61" s="27"/>
      <c r="F61" s="98" t="s">
        <v>57</v>
      </c>
      <c r="G61" s="37" t="s">
        <v>56</v>
      </c>
      <c r="H61" s="27"/>
      <c r="I61" s="27"/>
      <c r="J61" s="99" t="s">
        <v>57</v>
      </c>
      <c r="K61" s="27"/>
      <c r="L61" s="24"/>
    </row>
    <row r="62" spans="2:12">
      <c r="B62" s="12"/>
      <c r="L62" s="12"/>
    </row>
    <row r="63" spans="2:12">
      <c r="B63" s="12"/>
      <c r="L63" s="12"/>
    </row>
    <row r="64" spans="2:12">
      <c r="B64" s="12"/>
      <c r="L64" s="12"/>
    </row>
    <row r="65" spans="2:12" s="25" customFormat="1" ht="12.75">
      <c r="B65" s="24"/>
      <c r="D65" s="35" t="s">
        <v>58</v>
      </c>
      <c r="E65" s="36"/>
      <c r="F65" s="36"/>
      <c r="G65" s="35" t="s">
        <v>59</v>
      </c>
      <c r="H65" s="36"/>
      <c r="I65" s="36"/>
      <c r="J65" s="36"/>
      <c r="K65" s="36"/>
      <c r="L65" s="24"/>
    </row>
    <row r="66" spans="2:12">
      <c r="B66" s="12"/>
      <c r="L66" s="12"/>
    </row>
    <row r="67" spans="2:12">
      <c r="B67" s="12"/>
      <c r="L67" s="12"/>
    </row>
    <row r="68" spans="2:12">
      <c r="B68" s="12"/>
      <c r="L68" s="12"/>
    </row>
    <row r="69" spans="2:12">
      <c r="B69" s="12"/>
      <c r="L69" s="12"/>
    </row>
    <row r="70" spans="2:12">
      <c r="B70" s="12"/>
      <c r="L70" s="12"/>
    </row>
    <row r="71" spans="2:12">
      <c r="B71" s="12"/>
      <c r="L71" s="12"/>
    </row>
    <row r="72" spans="2:12">
      <c r="B72" s="12"/>
      <c r="L72" s="12"/>
    </row>
    <row r="73" spans="2:12">
      <c r="B73" s="12"/>
      <c r="L73" s="12"/>
    </row>
    <row r="74" spans="2:12">
      <c r="B74" s="12"/>
      <c r="L74" s="12"/>
    </row>
    <row r="75" spans="2:12">
      <c r="B75" s="12"/>
      <c r="L75" s="12"/>
    </row>
    <row r="76" spans="2:12" s="25" customFormat="1" ht="12.75">
      <c r="B76" s="24"/>
      <c r="D76" s="37" t="s">
        <v>56</v>
      </c>
      <c r="E76" s="27"/>
      <c r="F76" s="98" t="s">
        <v>57</v>
      </c>
      <c r="G76" s="37" t="s">
        <v>56</v>
      </c>
      <c r="H76" s="27"/>
      <c r="I76" s="27"/>
      <c r="J76" s="99" t="s">
        <v>57</v>
      </c>
      <c r="K76" s="27"/>
      <c r="L76" s="24"/>
    </row>
    <row r="77" spans="2:12" s="25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4"/>
    </row>
    <row r="81" spans="2:47" s="25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4"/>
    </row>
    <row r="82" spans="2:47" s="25" customFormat="1" ht="24.95" customHeight="1">
      <c r="B82" s="24"/>
      <c r="C82" s="13" t="s">
        <v>98</v>
      </c>
      <c r="L82" s="24"/>
    </row>
    <row r="83" spans="2:47" s="25" customFormat="1" ht="6.95" customHeight="1">
      <c r="B83" s="24"/>
      <c r="L83" s="24"/>
    </row>
    <row r="84" spans="2:47" s="25" customFormat="1" ht="12" customHeight="1">
      <c r="B84" s="24"/>
      <c r="C84" s="19" t="s">
        <v>23</v>
      </c>
      <c r="L84" s="24"/>
    </row>
    <row r="85" spans="2:47" s="25" customFormat="1" ht="26.25" customHeight="1">
      <c r="B85" s="24"/>
      <c r="E85" s="234" t="str">
        <f>E7</f>
        <v>Úpravy ubytovacích buněk pro osoby se SP kolej Kajetánka</v>
      </c>
      <c r="F85" s="235"/>
      <c r="G85" s="235"/>
      <c r="H85" s="235"/>
      <c r="L85" s="24"/>
    </row>
    <row r="86" spans="2:47" s="25" customFormat="1" ht="12" customHeight="1">
      <c r="B86" s="24"/>
      <c r="C86" s="19" t="s">
        <v>96</v>
      </c>
      <c r="L86" s="24"/>
    </row>
    <row r="87" spans="2:47" s="25" customFormat="1" ht="16.5" customHeight="1">
      <c r="B87" s="24"/>
      <c r="E87" s="218" t="str">
        <f>E9</f>
        <v>02 - PSV-02 + HSV</v>
      </c>
      <c r="F87" s="233"/>
      <c r="G87" s="233"/>
      <c r="H87" s="233"/>
      <c r="L87" s="24"/>
    </row>
    <row r="88" spans="2:47" s="25" customFormat="1" ht="6.95" customHeight="1">
      <c r="B88" s="24"/>
      <c r="L88" s="24"/>
    </row>
    <row r="89" spans="2:47" s="25" customFormat="1" ht="12" customHeight="1">
      <c r="B89" s="24"/>
      <c r="C89" s="19" t="s">
        <v>27</v>
      </c>
      <c r="F89" s="17" t="str">
        <f>F12</f>
        <v>Kolej 17.listopadu</v>
      </c>
      <c r="I89" s="19" t="s">
        <v>29</v>
      </c>
      <c r="J89" s="48" t="str">
        <f>IF(J12="","",J12)</f>
        <v>20. 4. 2025</v>
      </c>
      <c r="L89" s="24"/>
    </row>
    <row r="90" spans="2:47" s="25" customFormat="1" ht="6.95" customHeight="1">
      <c r="B90" s="24"/>
      <c r="L90" s="24"/>
    </row>
    <row r="91" spans="2:47" s="25" customFormat="1" ht="15.2" customHeight="1">
      <c r="B91" s="24"/>
      <c r="C91" s="19" t="s">
        <v>31</v>
      </c>
      <c r="F91" s="17" t="str">
        <f>E15</f>
        <v>UK KaM</v>
      </c>
      <c r="I91" s="19" t="s">
        <v>37</v>
      </c>
      <c r="J91" s="22" t="str">
        <f>E21</f>
        <v>Ing Arch Pavlovský</v>
      </c>
      <c r="L91" s="24"/>
    </row>
    <row r="92" spans="2:47" s="25" customFormat="1" ht="15.2" customHeight="1">
      <c r="B92" s="24"/>
      <c r="C92" s="19" t="s">
        <v>35</v>
      </c>
      <c r="F92" s="17" t="str">
        <f>IF(E18="","",E18)</f>
        <v>Vyplň údaj</v>
      </c>
      <c r="I92" s="19" t="s">
        <v>40</v>
      </c>
      <c r="J92" s="22" t="str">
        <f>E24</f>
        <v>Jan Petr</v>
      </c>
      <c r="L92" s="24"/>
    </row>
    <row r="93" spans="2:47" s="25" customFormat="1" ht="10.35" customHeight="1">
      <c r="B93" s="24"/>
      <c r="L93" s="24"/>
    </row>
    <row r="94" spans="2:47" s="25" customFormat="1" ht="29.25" customHeight="1">
      <c r="B94" s="24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24"/>
    </row>
    <row r="95" spans="2:47" s="25" customFormat="1" ht="10.35" customHeight="1">
      <c r="B95" s="24"/>
      <c r="L95" s="24"/>
    </row>
    <row r="96" spans="2:47" s="25" customFormat="1" ht="22.9" customHeight="1">
      <c r="B96" s="24"/>
      <c r="C96" s="102" t="s">
        <v>101</v>
      </c>
      <c r="J96" s="63">
        <f>J138</f>
        <v>0</v>
      </c>
      <c r="L96" s="24"/>
      <c r="AU96" s="9" t="s">
        <v>102</v>
      </c>
    </row>
    <row r="97" spans="2:12" s="104" customFormat="1" ht="24.95" customHeight="1">
      <c r="B97" s="103"/>
      <c r="D97" s="105" t="s">
        <v>518</v>
      </c>
      <c r="E97" s="106"/>
      <c r="F97" s="106"/>
      <c r="G97" s="106"/>
      <c r="H97" s="106"/>
      <c r="I97" s="106"/>
      <c r="J97" s="107">
        <f>J139</f>
        <v>0</v>
      </c>
      <c r="L97" s="103"/>
    </row>
    <row r="98" spans="2:12" s="109" customFormat="1" ht="19.899999999999999" customHeight="1">
      <c r="B98" s="108"/>
      <c r="D98" s="110" t="s">
        <v>519</v>
      </c>
      <c r="E98" s="111"/>
      <c r="F98" s="111"/>
      <c r="G98" s="111"/>
      <c r="H98" s="111"/>
      <c r="I98" s="111"/>
      <c r="J98" s="112">
        <f>J140</f>
        <v>0</v>
      </c>
      <c r="L98" s="108"/>
    </row>
    <row r="99" spans="2:12" s="109" customFormat="1" ht="19.899999999999999" customHeight="1">
      <c r="B99" s="108"/>
      <c r="D99" s="110" t="s">
        <v>520</v>
      </c>
      <c r="E99" s="111"/>
      <c r="F99" s="111"/>
      <c r="G99" s="111"/>
      <c r="H99" s="111"/>
      <c r="I99" s="111"/>
      <c r="J99" s="112">
        <f>J154</f>
        <v>0</v>
      </c>
      <c r="L99" s="108"/>
    </row>
    <row r="100" spans="2:12" s="109" customFormat="1" ht="19.899999999999999" customHeight="1">
      <c r="B100" s="108"/>
      <c r="D100" s="110" t="s">
        <v>521</v>
      </c>
      <c r="E100" s="111"/>
      <c r="F100" s="111"/>
      <c r="G100" s="111"/>
      <c r="H100" s="111"/>
      <c r="I100" s="111"/>
      <c r="J100" s="112">
        <f>J170</f>
        <v>0</v>
      </c>
      <c r="L100" s="108"/>
    </row>
    <row r="101" spans="2:12" s="109" customFormat="1" ht="19.899999999999999" customHeight="1">
      <c r="B101" s="108"/>
      <c r="D101" s="110" t="s">
        <v>522</v>
      </c>
      <c r="E101" s="111"/>
      <c r="F101" s="111"/>
      <c r="G101" s="111"/>
      <c r="H101" s="111"/>
      <c r="I101" s="111"/>
      <c r="J101" s="112">
        <f>J176</f>
        <v>0</v>
      </c>
      <c r="L101" s="108"/>
    </row>
    <row r="102" spans="2:12" s="104" customFormat="1" ht="24.95" customHeight="1">
      <c r="B102" s="103"/>
      <c r="D102" s="105" t="s">
        <v>103</v>
      </c>
      <c r="E102" s="106"/>
      <c r="F102" s="106"/>
      <c r="G102" s="106"/>
      <c r="H102" s="106"/>
      <c r="I102" s="106"/>
      <c r="J102" s="107">
        <f>J178</f>
        <v>0</v>
      </c>
      <c r="L102" s="103"/>
    </row>
    <row r="103" spans="2:12" s="109" customFormat="1" ht="19.899999999999999" customHeight="1">
      <c r="B103" s="108"/>
      <c r="D103" s="110" t="s">
        <v>523</v>
      </c>
      <c r="E103" s="111"/>
      <c r="F103" s="111"/>
      <c r="G103" s="111"/>
      <c r="H103" s="111"/>
      <c r="I103" s="111"/>
      <c r="J103" s="112">
        <f>J179</f>
        <v>0</v>
      </c>
      <c r="L103" s="108"/>
    </row>
    <row r="104" spans="2:12" s="109" customFormat="1" ht="19.899999999999999" customHeight="1">
      <c r="B104" s="108"/>
      <c r="D104" s="110" t="s">
        <v>524</v>
      </c>
      <c r="E104" s="111"/>
      <c r="F104" s="111"/>
      <c r="G104" s="111"/>
      <c r="H104" s="111"/>
      <c r="I104" s="111"/>
      <c r="J104" s="112">
        <f>J182</f>
        <v>0</v>
      </c>
      <c r="L104" s="108"/>
    </row>
    <row r="105" spans="2:12" s="109" customFormat="1" ht="19.899999999999999" customHeight="1">
      <c r="B105" s="108"/>
      <c r="D105" s="110" t="s">
        <v>104</v>
      </c>
      <c r="E105" s="111"/>
      <c r="F105" s="111"/>
      <c r="G105" s="111"/>
      <c r="H105" s="111"/>
      <c r="I105" s="111"/>
      <c r="J105" s="112">
        <f>J187</f>
        <v>0</v>
      </c>
      <c r="L105" s="108"/>
    </row>
    <row r="106" spans="2:12" s="109" customFormat="1" ht="19.899999999999999" customHeight="1">
      <c r="B106" s="108"/>
      <c r="D106" s="110" t="s">
        <v>105</v>
      </c>
      <c r="E106" s="111"/>
      <c r="F106" s="111"/>
      <c r="G106" s="111"/>
      <c r="H106" s="111"/>
      <c r="I106" s="111"/>
      <c r="J106" s="112">
        <f>J195</f>
        <v>0</v>
      </c>
      <c r="L106" s="108"/>
    </row>
    <row r="107" spans="2:12" s="109" customFormat="1" ht="19.899999999999999" customHeight="1">
      <c r="B107" s="108"/>
      <c r="D107" s="110" t="s">
        <v>106</v>
      </c>
      <c r="E107" s="111"/>
      <c r="F107" s="111"/>
      <c r="G107" s="111"/>
      <c r="H107" s="111"/>
      <c r="I107" s="111"/>
      <c r="J107" s="112">
        <f>J207</f>
        <v>0</v>
      </c>
      <c r="L107" s="108"/>
    </row>
    <row r="108" spans="2:12" s="109" customFormat="1" ht="19.899999999999999" customHeight="1">
      <c r="B108" s="108"/>
      <c r="D108" s="110" t="s">
        <v>525</v>
      </c>
      <c r="E108" s="111"/>
      <c r="F108" s="111"/>
      <c r="G108" s="111"/>
      <c r="H108" s="111"/>
      <c r="I108" s="111"/>
      <c r="J108" s="112">
        <f>J214</f>
        <v>0</v>
      </c>
      <c r="L108" s="108"/>
    </row>
    <row r="109" spans="2:12" s="109" customFormat="1" ht="19.899999999999999" customHeight="1">
      <c r="B109" s="108"/>
      <c r="D109" s="110" t="s">
        <v>526</v>
      </c>
      <c r="E109" s="111"/>
      <c r="F109" s="111"/>
      <c r="G109" s="111"/>
      <c r="H109" s="111"/>
      <c r="I109" s="111"/>
      <c r="J109" s="112">
        <f>J237</f>
        <v>0</v>
      </c>
      <c r="L109" s="108"/>
    </row>
    <row r="110" spans="2:12" s="109" customFormat="1" ht="19.899999999999999" customHeight="1">
      <c r="B110" s="108"/>
      <c r="D110" s="110" t="s">
        <v>528</v>
      </c>
      <c r="E110" s="111"/>
      <c r="F110" s="111"/>
      <c r="G110" s="111"/>
      <c r="H110" s="111"/>
      <c r="I110" s="111"/>
      <c r="J110" s="112">
        <f>J254</f>
        <v>0</v>
      </c>
      <c r="L110" s="108"/>
    </row>
    <row r="111" spans="2:12" s="109" customFormat="1" ht="19.899999999999999" customHeight="1">
      <c r="B111" s="108"/>
      <c r="D111" s="110" t="s">
        <v>110</v>
      </c>
      <c r="E111" s="111"/>
      <c r="F111" s="111"/>
      <c r="G111" s="111"/>
      <c r="H111" s="111"/>
      <c r="I111" s="111"/>
      <c r="J111" s="112">
        <f>J266</f>
        <v>0</v>
      </c>
      <c r="L111" s="108"/>
    </row>
    <row r="112" spans="2:12" s="109" customFormat="1" ht="19.899999999999999" customHeight="1">
      <c r="B112" s="108"/>
      <c r="D112" s="110" t="s">
        <v>529</v>
      </c>
      <c r="E112" s="111"/>
      <c r="F112" s="111"/>
      <c r="G112" s="111"/>
      <c r="H112" s="111"/>
      <c r="I112" s="111"/>
      <c r="J112" s="112">
        <f>J274</f>
        <v>0</v>
      </c>
      <c r="L112" s="108"/>
    </row>
    <row r="113" spans="2:12" s="109" customFormat="1" ht="19.899999999999999" customHeight="1">
      <c r="B113" s="108"/>
      <c r="D113" s="110" t="s">
        <v>530</v>
      </c>
      <c r="E113" s="111"/>
      <c r="F113" s="111"/>
      <c r="G113" s="111"/>
      <c r="H113" s="111"/>
      <c r="I113" s="111"/>
      <c r="J113" s="112">
        <f>J288</f>
        <v>0</v>
      </c>
      <c r="L113" s="108"/>
    </row>
    <row r="114" spans="2:12" s="109" customFormat="1" ht="19.899999999999999" customHeight="1">
      <c r="B114" s="108"/>
      <c r="D114" s="110" t="s">
        <v>531</v>
      </c>
      <c r="E114" s="111"/>
      <c r="F114" s="111"/>
      <c r="G114" s="111"/>
      <c r="H114" s="111"/>
      <c r="I114" s="111"/>
      <c r="J114" s="112">
        <f>J303</f>
        <v>0</v>
      </c>
      <c r="L114" s="108"/>
    </row>
    <row r="115" spans="2:12" s="104" customFormat="1" ht="24.95" customHeight="1">
      <c r="B115" s="103"/>
      <c r="D115" s="105" t="s">
        <v>112</v>
      </c>
      <c r="E115" s="106"/>
      <c r="F115" s="106"/>
      <c r="G115" s="106"/>
      <c r="H115" s="106"/>
      <c r="I115" s="106"/>
      <c r="J115" s="107">
        <f>J309</f>
        <v>0</v>
      </c>
      <c r="L115" s="103"/>
    </row>
    <row r="116" spans="2:12" s="109" customFormat="1" ht="19.899999999999999" customHeight="1">
      <c r="B116" s="108"/>
      <c r="D116" s="110" t="s">
        <v>113</v>
      </c>
      <c r="E116" s="111"/>
      <c r="F116" s="111"/>
      <c r="G116" s="111"/>
      <c r="H116" s="111"/>
      <c r="I116" s="111"/>
      <c r="J116" s="112">
        <f>J310</f>
        <v>0</v>
      </c>
      <c r="L116" s="108"/>
    </row>
    <row r="117" spans="2:12" s="109" customFormat="1" ht="19.899999999999999" customHeight="1">
      <c r="B117" s="108"/>
      <c r="D117" s="110" t="s">
        <v>114</v>
      </c>
      <c r="E117" s="111"/>
      <c r="F117" s="111"/>
      <c r="G117" s="111"/>
      <c r="H117" s="111"/>
      <c r="I117" s="111"/>
      <c r="J117" s="112">
        <f>J312</f>
        <v>0</v>
      </c>
      <c r="L117" s="108"/>
    </row>
    <row r="118" spans="2:12" s="109" customFormat="1" ht="19.899999999999999" customHeight="1">
      <c r="B118" s="108"/>
      <c r="D118" s="110" t="s">
        <v>115</v>
      </c>
      <c r="E118" s="111"/>
      <c r="F118" s="111"/>
      <c r="G118" s="111"/>
      <c r="H118" s="111"/>
      <c r="I118" s="111"/>
      <c r="J118" s="112">
        <f>J314</f>
        <v>0</v>
      </c>
      <c r="L118" s="108"/>
    </row>
    <row r="119" spans="2:12" s="25" customFormat="1" ht="21.75" customHeight="1">
      <c r="B119" s="24"/>
      <c r="L119" s="24"/>
    </row>
    <row r="120" spans="2:12" s="25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24"/>
    </row>
    <row r="124" spans="2:12" s="25" customFormat="1" ht="6.95" customHeight="1"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24"/>
    </row>
    <row r="125" spans="2:12" s="25" customFormat="1" ht="24.95" customHeight="1">
      <c r="B125" s="24"/>
      <c r="C125" s="13" t="s">
        <v>116</v>
      </c>
      <c r="L125" s="24"/>
    </row>
    <row r="126" spans="2:12" s="25" customFormat="1" ht="6.95" customHeight="1">
      <c r="B126" s="24"/>
      <c r="L126" s="24"/>
    </row>
    <row r="127" spans="2:12" s="25" customFormat="1" ht="12" customHeight="1">
      <c r="B127" s="24"/>
      <c r="C127" s="19" t="s">
        <v>23</v>
      </c>
      <c r="L127" s="24"/>
    </row>
    <row r="128" spans="2:12" s="25" customFormat="1" ht="26.25" customHeight="1">
      <c r="B128" s="24"/>
      <c r="E128" s="234" t="str">
        <f>E7</f>
        <v>Úpravy ubytovacích buněk pro osoby se SP kolej Kajetánka</v>
      </c>
      <c r="F128" s="235"/>
      <c r="G128" s="235"/>
      <c r="H128" s="235"/>
      <c r="L128" s="24"/>
    </row>
    <row r="129" spans="2:65" s="25" customFormat="1" ht="12" customHeight="1">
      <c r="B129" s="24"/>
      <c r="C129" s="19" t="s">
        <v>96</v>
      </c>
      <c r="L129" s="24"/>
    </row>
    <row r="130" spans="2:65" s="25" customFormat="1" ht="16.5" customHeight="1">
      <c r="B130" s="24"/>
      <c r="E130" s="218" t="str">
        <f>E9</f>
        <v>02 - PSV-02 + HSV</v>
      </c>
      <c r="F130" s="233"/>
      <c r="G130" s="233"/>
      <c r="H130" s="233"/>
      <c r="L130" s="24"/>
    </row>
    <row r="131" spans="2:65" s="25" customFormat="1" ht="6.95" customHeight="1">
      <c r="B131" s="24"/>
      <c r="L131" s="24"/>
    </row>
    <row r="132" spans="2:65" s="25" customFormat="1" ht="12" customHeight="1">
      <c r="B132" s="24"/>
      <c r="C132" s="19" t="s">
        <v>27</v>
      </c>
      <c r="F132" s="17" t="str">
        <f>F12</f>
        <v>Kolej 17.listopadu</v>
      </c>
      <c r="I132" s="19" t="s">
        <v>29</v>
      </c>
      <c r="J132" s="48" t="str">
        <f>IF(J12="","",J12)</f>
        <v>20. 4. 2025</v>
      </c>
      <c r="L132" s="24"/>
    </row>
    <row r="133" spans="2:65" s="25" customFormat="1" ht="6.95" customHeight="1">
      <c r="B133" s="24"/>
      <c r="L133" s="24"/>
    </row>
    <row r="134" spans="2:65" s="25" customFormat="1" ht="15.2" customHeight="1">
      <c r="B134" s="24"/>
      <c r="C134" s="19" t="s">
        <v>31</v>
      </c>
      <c r="F134" s="17" t="str">
        <f>E15</f>
        <v>UK KaM</v>
      </c>
      <c r="I134" s="19" t="s">
        <v>37</v>
      </c>
      <c r="J134" s="22" t="str">
        <f>E21</f>
        <v>Ing Arch Pavlovský</v>
      </c>
      <c r="L134" s="24"/>
    </row>
    <row r="135" spans="2:65" s="25" customFormat="1" ht="15.2" customHeight="1">
      <c r="B135" s="24"/>
      <c r="C135" s="19" t="s">
        <v>35</v>
      </c>
      <c r="F135" s="17" t="str">
        <f>IF(E18="","",E18)</f>
        <v>Vyplň údaj</v>
      </c>
      <c r="I135" s="19" t="s">
        <v>40</v>
      </c>
      <c r="J135" s="22" t="str">
        <f>E24</f>
        <v>Jan Petr</v>
      </c>
      <c r="L135" s="24"/>
    </row>
    <row r="136" spans="2:65" s="25" customFormat="1" ht="10.35" customHeight="1">
      <c r="B136" s="24"/>
      <c r="L136" s="24"/>
    </row>
    <row r="137" spans="2:65" s="117" customFormat="1" ht="29.25" customHeight="1">
      <c r="B137" s="113"/>
      <c r="C137" s="114" t="s">
        <v>117</v>
      </c>
      <c r="D137" s="115" t="s">
        <v>66</v>
      </c>
      <c r="E137" s="115" t="s">
        <v>62</v>
      </c>
      <c r="F137" s="115" t="s">
        <v>63</v>
      </c>
      <c r="G137" s="115" t="s">
        <v>118</v>
      </c>
      <c r="H137" s="115" t="s">
        <v>119</v>
      </c>
      <c r="I137" s="115" t="s">
        <v>120</v>
      </c>
      <c r="J137" s="115" t="s">
        <v>100</v>
      </c>
      <c r="K137" s="116" t="s">
        <v>121</v>
      </c>
      <c r="L137" s="113"/>
      <c r="M137" s="55" t="s">
        <v>8</v>
      </c>
      <c r="N137" s="56" t="s">
        <v>2</v>
      </c>
      <c r="O137" s="56" t="s">
        <v>122</v>
      </c>
      <c r="P137" s="56" t="s">
        <v>123</v>
      </c>
      <c r="Q137" s="56" t="s">
        <v>124</v>
      </c>
      <c r="R137" s="56" t="s">
        <v>125</v>
      </c>
      <c r="S137" s="56" t="s">
        <v>126</v>
      </c>
      <c r="T137" s="57" t="s">
        <v>127</v>
      </c>
    </row>
    <row r="138" spans="2:65" s="25" customFormat="1" ht="22.9" customHeight="1">
      <c r="B138" s="24"/>
      <c r="C138" s="61" t="s">
        <v>128</v>
      </c>
      <c r="J138" s="118">
        <f>BK138</f>
        <v>0</v>
      </c>
      <c r="L138" s="24"/>
      <c r="M138" s="58"/>
      <c r="N138" s="49"/>
      <c r="O138" s="49"/>
      <c r="P138" s="119">
        <f>P139+P178+P309</f>
        <v>0</v>
      </c>
      <c r="Q138" s="49"/>
      <c r="R138" s="119">
        <f>R139+R178+R309</f>
        <v>6.2334057200000004</v>
      </c>
      <c r="S138" s="49"/>
      <c r="T138" s="120">
        <f>T139+T178+T309</f>
        <v>10.340864</v>
      </c>
      <c r="AT138" s="9" t="s">
        <v>80</v>
      </c>
      <c r="AU138" s="9" t="s">
        <v>102</v>
      </c>
      <c r="BK138" s="121">
        <f>BK139+BK178+BK309</f>
        <v>0</v>
      </c>
    </row>
    <row r="139" spans="2:65" s="123" customFormat="1" ht="25.9" customHeight="1">
      <c r="B139" s="122"/>
      <c r="D139" s="124" t="s">
        <v>80</v>
      </c>
      <c r="E139" s="125" t="s">
        <v>532</v>
      </c>
      <c r="F139" s="125" t="s">
        <v>533</v>
      </c>
      <c r="I139" s="126"/>
      <c r="J139" s="127">
        <f>BK139</f>
        <v>0</v>
      </c>
      <c r="L139" s="122"/>
      <c r="M139" s="128"/>
      <c r="P139" s="129">
        <f>P140+P154+P170+P176</f>
        <v>0</v>
      </c>
      <c r="R139" s="129">
        <f>R140+R154+R170+R176</f>
        <v>3.8270399999999998</v>
      </c>
      <c r="T139" s="130">
        <f>T140+T154+T170+T176</f>
        <v>5.640104</v>
      </c>
      <c r="AR139" s="124" t="s">
        <v>89</v>
      </c>
      <c r="AT139" s="131" t="s">
        <v>80</v>
      </c>
      <c r="AU139" s="131" t="s">
        <v>81</v>
      </c>
      <c r="AY139" s="124" t="s">
        <v>131</v>
      </c>
      <c r="BK139" s="132">
        <f>BK140+BK154+BK170+BK176</f>
        <v>0</v>
      </c>
    </row>
    <row r="140" spans="2:65" s="123" customFormat="1" ht="22.9" customHeight="1">
      <c r="B140" s="122"/>
      <c r="D140" s="124" t="s">
        <v>80</v>
      </c>
      <c r="E140" s="133" t="s">
        <v>165</v>
      </c>
      <c r="F140" s="133" t="s">
        <v>534</v>
      </c>
      <c r="I140" s="126"/>
      <c r="J140" s="134">
        <f>BK140</f>
        <v>0</v>
      </c>
      <c r="L140" s="122"/>
      <c r="M140" s="128"/>
      <c r="P140" s="129">
        <f>SUM(P141:P153)</f>
        <v>0</v>
      </c>
      <c r="R140" s="129">
        <f>SUM(R141:R153)</f>
        <v>3.8219599999999998</v>
      </c>
      <c r="T140" s="130">
        <f>SUM(T141:T153)</f>
        <v>3.0000000000000001E-3</v>
      </c>
      <c r="AR140" s="124" t="s">
        <v>89</v>
      </c>
      <c r="AT140" s="131" t="s">
        <v>80</v>
      </c>
      <c r="AU140" s="131" t="s">
        <v>89</v>
      </c>
      <c r="AY140" s="124" t="s">
        <v>131</v>
      </c>
      <c r="BK140" s="132">
        <f>SUM(BK141:BK153)</f>
        <v>0</v>
      </c>
    </row>
    <row r="141" spans="2:65" s="25" customFormat="1" ht="24.2" customHeight="1">
      <c r="B141" s="135"/>
      <c r="C141" s="136" t="s">
        <v>89</v>
      </c>
      <c r="D141" s="136" t="s">
        <v>134</v>
      </c>
      <c r="E141" s="137" t="s">
        <v>535</v>
      </c>
      <c r="F141" s="138" t="s">
        <v>536</v>
      </c>
      <c r="G141" s="139" t="s">
        <v>449</v>
      </c>
      <c r="H141" s="140">
        <v>175</v>
      </c>
      <c r="I141" s="141"/>
      <c r="J141" s="142">
        <f>ROUND(I141*H141,2)</f>
        <v>0</v>
      </c>
      <c r="K141" s="138" t="s">
        <v>138</v>
      </c>
      <c r="L141" s="24"/>
      <c r="M141" s="143" t="s">
        <v>8</v>
      </c>
      <c r="N141" s="144" t="s">
        <v>46</v>
      </c>
      <c r="P141" s="145">
        <f>O141*H141</f>
        <v>0</v>
      </c>
      <c r="Q141" s="145">
        <v>2.5999999999999998E-4</v>
      </c>
      <c r="R141" s="145">
        <f>Q141*H141</f>
        <v>4.5499999999999999E-2</v>
      </c>
      <c r="S141" s="145">
        <v>0</v>
      </c>
      <c r="T141" s="146">
        <f>S141*H141</f>
        <v>0</v>
      </c>
      <c r="AR141" s="147" t="s">
        <v>154</v>
      </c>
      <c r="AT141" s="147" t="s">
        <v>134</v>
      </c>
      <c r="AU141" s="147" t="s">
        <v>91</v>
      </c>
      <c r="AY141" s="9" t="s">
        <v>131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9" t="s">
        <v>89</v>
      </c>
      <c r="BK141" s="148">
        <f>ROUND(I141*H141,2)</f>
        <v>0</v>
      </c>
      <c r="BL141" s="9" t="s">
        <v>154</v>
      </c>
      <c r="BM141" s="147" t="s">
        <v>537</v>
      </c>
    </row>
    <row r="142" spans="2:65" s="150" customFormat="1">
      <c r="B142" s="149"/>
      <c r="D142" s="151" t="s">
        <v>151</v>
      </c>
      <c r="E142" s="152" t="s">
        <v>8</v>
      </c>
      <c r="F142" s="153" t="s">
        <v>1026</v>
      </c>
      <c r="H142" s="154">
        <v>175</v>
      </c>
      <c r="I142" s="155"/>
      <c r="L142" s="149"/>
      <c r="M142" s="156"/>
      <c r="T142" s="157"/>
      <c r="AT142" s="152" t="s">
        <v>151</v>
      </c>
      <c r="AU142" s="152" t="s">
        <v>91</v>
      </c>
      <c r="AV142" s="150" t="s">
        <v>91</v>
      </c>
      <c r="AW142" s="150" t="s">
        <v>39</v>
      </c>
      <c r="AX142" s="150" t="s">
        <v>81</v>
      </c>
      <c r="AY142" s="152" t="s">
        <v>131</v>
      </c>
    </row>
    <row r="143" spans="2:65" s="159" customFormat="1">
      <c r="B143" s="158"/>
      <c r="D143" s="151" t="s">
        <v>151</v>
      </c>
      <c r="E143" s="160" t="s">
        <v>8</v>
      </c>
      <c r="F143" s="161" t="s">
        <v>153</v>
      </c>
      <c r="H143" s="162">
        <v>175</v>
      </c>
      <c r="I143" s="163"/>
      <c r="L143" s="158"/>
      <c r="M143" s="164"/>
      <c r="T143" s="165"/>
      <c r="AT143" s="160" t="s">
        <v>151</v>
      </c>
      <c r="AU143" s="160" t="s">
        <v>91</v>
      </c>
      <c r="AV143" s="159" t="s">
        <v>154</v>
      </c>
      <c r="AW143" s="159" t="s">
        <v>39</v>
      </c>
      <c r="AX143" s="159" t="s">
        <v>89</v>
      </c>
      <c r="AY143" s="160" t="s">
        <v>131</v>
      </c>
    </row>
    <row r="144" spans="2:65" s="25" customFormat="1" ht="21.75" customHeight="1">
      <c r="B144" s="135"/>
      <c r="C144" s="136" t="s">
        <v>91</v>
      </c>
      <c r="D144" s="136" t="s">
        <v>134</v>
      </c>
      <c r="E144" s="137" t="s">
        <v>539</v>
      </c>
      <c r="F144" s="138" t="s">
        <v>540</v>
      </c>
      <c r="G144" s="139" t="s">
        <v>449</v>
      </c>
      <c r="H144" s="140">
        <v>175</v>
      </c>
      <c r="I144" s="141"/>
      <c r="J144" s="142">
        <f>ROUND(I144*H144,2)</f>
        <v>0</v>
      </c>
      <c r="K144" s="138" t="s">
        <v>138</v>
      </c>
      <c r="L144" s="24"/>
      <c r="M144" s="143" t="s">
        <v>8</v>
      </c>
      <c r="N144" s="144" t="s">
        <v>46</v>
      </c>
      <c r="P144" s="145">
        <f>O144*H144</f>
        <v>0</v>
      </c>
      <c r="Q144" s="145">
        <v>4.3800000000000002E-3</v>
      </c>
      <c r="R144" s="145">
        <f>Q144*H144</f>
        <v>0.76650000000000007</v>
      </c>
      <c r="S144" s="145">
        <v>0</v>
      </c>
      <c r="T144" s="146">
        <f>S144*H144</f>
        <v>0</v>
      </c>
      <c r="AR144" s="147" t="s">
        <v>154</v>
      </c>
      <c r="AT144" s="147" t="s">
        <v>134</v>
      </c>
      <c r="AU144" s="147" t="s">
        <v>91</v>
      </c>
      <c r="AY144" s="9" t="s">
        <v>131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9" t="s">
        <v>89</v>
      </c>
      <c r="BK144" s="148">
        <f>ROUND(I144*H144,2)</f>
        <v>0</v>
      </c>
      <c r="BL144" s="9" t="s">
        <v>154</v>
      </c>
      <c r="BM144" s="147" t="s">
        <v>541</v>
      </c>
    </row>
    <row r="145" spans="2:65" s="25" customFormat="1" ht="21.75" customHeight="1">
      <c r="B145" s="135"/>
      <c r="C145" s="136" t="s">
        <v>147</v>
      </c>
      <c r="D145" s="136" t="s">
        <v>134</v>
      </c>
      <c r="E145" s="137" t="s">
        <v>542</v>
      </c>
      <c r="F145" s="138" t="s">
        <v>543</v>
      </c>
      <c r="G145" s="139" t="s">
        <v>449</v>
      </c>
      <c r="H145" s="140">
        <v>175</v>
      </c>
      <c r="I145" s="141"/>
      <c r="J145" s="142">
        <f>ROUND(I145*H145,2)</f>
        <v>0</v>
      </c>
      <c r="K145" s="138" t="s">
        <v>138</v>
      </c>
      <c r="L145" s="24"/>
      <c r="M145" s="143" t="s">
        <v>8</v>
      </c>
      <c r="N145" s="144" t="s">
        <v>46</v>
      </c>
      <c r="P145" s="145">
        <f>O145*H145</f>
        <v>0</v>
      </c>
      <c r="Q145" s="145">
        <v>4.0000000000000001E-3</v>
      </c>
      <c r="R145" s="145">
        <f>Q145*H145</f>
        <v>0.70000000000000007</v>
      </c>
      <c r="S145" s="145">
        <v>0</v>
      </c>
      <c r="T145" s="146">
        <f>S145*H145</f>
        <v>0</v>
      </c>
      <c r="AR145" s="147" t="s">
        <v>154</v>
      </c>
      <c r="AT145" s="147" t="s">
        <v>134</v>
      </c>
      <c r="AU145" s="147" t="s">
        <v>91</v>
      </c>
      <c r="AY145" s="9" t="s">
        <v>131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9" t="s">
        <v>89</v>
      </c>
      <c r="BK145" s="148">
        <f>ROUND(I145*H145,2)</f>
        <v>0</v>
      </c>
      <c r="BL145" s="9" t="s">
        <v>154</v>
      </c>
      <c r="BM145" s="147" t="s">
        <v>544</v>
      </c>
    </row>
    <row r="146" spans="2:65" s="25" customFormat="1" ht="24.2" customHeight="1">
      <c r="B146" s="135"/>
      <c r="C146" s="136" t="s">
        <v>154</v>
      </c>
      <c r="D146" s="136" t="s">
        <v>134</v>
      </c>
      <c r="E146" s="137" t="s">
        <v>545</v>
      </c>
      <c r="F146" s="138" t="s">
        <v>546</v>
      </c>
      <c r="G146" s="139" t="s">
        <v>449</v>
      </c>
      <c r="H146" s="140">
        <v>65</v>
      </c>
      <c r="I146" s="141"/>
      <c r="J146" s="142">
        <f>ROUND(I146*H146,2)</f>
        <v>0</v>
      </c>
      <c r="K146" s="138" t="s">
        <v>138</v>
      </c>
      <c r="L146" s="24"/>
      <c r="M146" s="143" t="s">
        <v>8</v>
      </c>
      <c r="N146" s="144" t="s">
        <v>46</v>
      </c>
      <c r="P146" s="145">
        <f>O146*H146</f>
        <v>0</v>
      </c>
      <c r="Q146" s="145">
        <v>2.5999999999999998E-4</v>
      </c>
      <c r="R146" s="145">
        <f>Q146*H146</f>
        <v>1.6899999999999998E-2</v>
      </c>
      <c r="S146" s="145">
        <v>0</v>
      </c>
      <c r="T146" s="146">
        <f>S146*H146</f>
        <v>0</v>
      </c>
      <c r="AR146" s="147" t="s">
        <v>154</v>
      </c>
      <c r="AT146" s="147" t="s">
        <v>134</v>
      </c>
      <c r="AU146" s="147" t="s">
        <v>91</v>
      </c>
      <c r="AY146" s="9" t="s">
        <v>131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9" t="s">
        <v>89</v>
      </c>
      <c r="BK146" s="148">
        <f>ROUND(I146*H146,2)</f>
        <v>0</v>
      </c>
      <c r="BL146" s="9" t="s">
        <v>154</v>
      </c>
      <c r="BM146" s="147" t="s">
        <v>547</v>
      </c>
    </row>
    <row r="147" spans="2:65" s="25" customFormat="1" ht="21.75" customHeight="1">
      <c r="B147" s="135"/>
      <c r="C147" s="136" t="s">
        <v>161</v>
      </c>
      <c r="D147" s="136" t="s">
        <v>134</v>
      </c>
      <c r="E147" s="137" t="s">
        <v>548</v>
      </c>
      <c r="F147" s="138" t="s">
        <v>549</v>
      </c>
      <c r="G147" s="139" t="s">
        <v>449</v>
      </c>
      <c r="H147" s="140">
        <v>12</v>
      </c>
      <c r="I147" s="141"/>
      <c r="J147" s="142">
        <f>ROUND(I147*H147,2)</f>
        <v>0</v>
      </c>
      <c r="K147" s="138" t="s">
        <v>138</v>
      </c>
      <c r="L147" s="24"/>
      <c r="M147" s="143" t="s">
        <v>8</v>
      </c>
      <c r="N147" s="144" t="s">
        <v>46</v>
      </c>
      <c r="P147" s="145">
        <f>O147*H147</f>
        <v>0</v>
      </c>
      <c r="Q147" s="145">
        <v>4.3800000000000002E-3</v>
      </c>
      <c r="R147" s="145">
        <f>Q147*H147</f>
        <v>5.2560000000000003E-2</v>
      </c>
      <c r="S147" s="145">
        <v>0</v>
      </c>
      <c r="T147" s="146">
        <f>S147*H147</f>
        <v>0</v>
      </c>
      <c r="AR147" s="147" t="s">
        <v>154</v>
      </c>
      <c r="AT147" s="147" t="s">
        <v>134</v>
      </c>
      <c r="AU147" s="147" t="s">
        <v>91</v>
      </c>
      <c r="AY147" s="9" t="s">
        <v>131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9" t="s">
        <v>89</v>
      </c>
      <c r="BK147" s="148">
        <f>ROUND(I147*H147,2)</f>
        <v>0</v>
      </c>
      <c r="BL147" s="9" t="s">
        <v>154</v>
      </c>
      <c r="BM147" s="147" t="s">
        <v>550</v>
      </c>
    </row>
    <row r="148" spans="2:65" s="177" customFormat="1">
      <c r="B148" s="176"/>
      <c r="D148" s="151" t="s">
        <v>151</v>
      </c>
      <c r="E148" s="178" t="s">
        <v>8</v>
      </c>
      <c r="F148" s="179" t="s">
        <v>551</v>
      </c>
      <c r="H148" s="178" t="s">
        <v>8</v>
      </c>
      <c r="I148" s="180"/>
      <c r="L148" s="176"/>
      <c r="M148" s="181"/>
      <c r="T148" s="182"/>
      <c r="AT148" s="178" t="s">
        <v>151</v>
      </c>
      <c r="AU148" s="178" t="s">
        <v>91</v>
      </c>
      <c r="AV148" s="177" t="s">
        <v>89</v>
      </c>
      <c r="AW148" s="177" t="s">
        <v>39</v>
      </c>
      <c r="AX148" s="177" t="s">
        <v>81</v>
      </c>
      <c r="AY148" s="178" t="s">
        <v>131</v>
      </c>
    </row>
    <row r="149" spans="2:65" s="150" customFormat="1">
      <c r="B149" s="149"/>
      <c r="D149" s="151" t="s">
        <v>151</v>
      </c>
      <c r="E149" s="152" t="s">
        <v>8</v>
      </c>
      <c r="F149" s="153" t="s">
        <v>15</v>
      </c>
      <c r="H149" s="154">
        <v>12</v>
      </c>
      <c r="I149" s="155"/>
      <c r="L149" s="149"/>
      <c r="M149" s="156"/>
      <c r="T149" s="157"/>
      <c r="AT149" s="152" t="s">
        <v>151</v>
      </c>
      <c r="AU149" s="152" t="s">
        <v>91</v>
      </c>
      <c r="AV149" s="150" t="s">
        <v>91</v>
      </c>
      <c r="AW149" s="150" t="s">
        <v>39</v>
      </c>
      <c r="AX149" s="150" t="s">
        <v>81</v>
      </c>
      <c r="AY149" s="152" t="s">
        <v>131</v>
      </c>
    </row>
    <row r="150" spans="2:65" s="159" customFormat="1">
      <c r="B150" s="158"/>
      <c r="D150" s="151" t="s">
        <v>151</v>
      </c>
      <c r="E150" s="160" t="s">
        <v>8</v>
      </c>
      <c r="F150" s="161" t="s">
        <v>153</v>
      </c>
      <c r="H150" s="162">
        <v>12</v>
      </c>
      <c r="I150" s="163"/>
      <c r="L150" s="158"/>
      <c r="M150" s="164"/>
      <c r="T150" s="165"/>
      <c r="AT150" s="160" t="s">
        <v>151</v>
      </c>
      <c r="AU150" s="160" t="s">
        <v>91</v>
      </c>
      <c r="AV150" s="159" t="s">
        <v>154</v>
      </c>
      <c r="AW150" s="159" t="s">
        <v>39</v>
      </c>
      <c r="AX150" s="159" t="s">
        <v>89</v>
      </c>
      <c r="AY150" s="160" t="s">
        <v>131</v>
      </c>
    </row>
    <row r="151" spans="2:65" s="25" customFormat="1" ht="37.9" customHeight="1">
      <c r="B151" s="135"/>
      <c r="C151" s="136" t="s">
        <v>165</v>
      </c>
      <c r="D151" s="136" t="s">
        <v>134</v>
      </c>
      <c r="E151" s="137" t="s">
        <v>552</v>
      </c>
      <c r="F151" s="138" t="s">
        <v>553</v>
      </c>
      <c r="G151" s="139" t="s">
        <v>449</v>
      </c>
      <c r="H151" s="140">
        <v>65</v>
      </c>
      <c r="I151" s="141"/>
      <c r="J151" s="142">
        <f>ROUND(I151*H151,2)</f>
        <v>0</v>
      </c>
      <c r="K151" s="138" t="s">
        <v>138</v>
      </c>
      <c r="L151" s="24"/>
      <c r="M151" s="143" t="s">
        <v>8</v>
      </c>
      <c r="N151" s="144" t="s">
        <v>46</v>
      </c>
      <c r="P151" s="145">
        <f>O151*H151</f>
        <v>0</v>
      </c>
      <c r="Q151" s="145">
        <v>3.1300000000000001E-2</v>
      </c>
      <c r="R151" s="145">
        <f>Q151*H151</f>
        <v>2.0345</v>
      </c>
      <c r="S151" s="145">
        <v>0</v>
      </c>
      <c r="T151" s="146">
        <f>S151*H151</f>
        <v>0</v>
      </c>
      <c r="AR151" s="147" t="s">
        <v>154</v>
      </c>
      <c r="AT151" s="147" t="s">
        <v>134</v>
      </c>
      <c r="AU151" s="147" t="s">
        <v>91</v>
      </c>
      <c r="AY151" s="9" t="s">
        <v>131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9" t="s">
        <v>89</v>
      </c>
      <c r="BK151" s="148">
        <f>ROUND(I151*H151,2)</f>
        <v>0</v>
      </c>
      <c r="BL151" s="9" t="s">
        <v>154</v>
      </c>
      <c r="BM151" s="147" t="s">
        <v>554</v>
      </c>
    </row>
    <row r="152" spans="2:65" s="25" customFormat="1" ht="24.2" customHeight="1">
      <c r="B152" s="135"/>
      <c r="C152" s="136" t="s">
        <v>169</v>
      </c>
      <c r="D152" s="136" t="s">
        <v>134</v>
      </c>
      <c r="E152" s="137" t="s">
        <v>555</v>
      </c>
      <c r="F152" s="138" t="s">
        <v>556</v>
      </c>
      <c r="G152" s="139" t="s">
        <v>449</v>
      </c>
      <c r="H152" s="140">
        <v>300</v>
      </c>
      <c r="I152" s="141"/>
      <c r="J152" s="142">
        <f>ROUND(I152*H152,2)</f>
        <v>0</v>
      </c>
      <c r="K152" s="138" t="s">
        <v>138</v>
      </c>
      <c r="L152" s="24"/>
      <c r="M152" s="143" t="s">
        <v>8</v>
      </c>
      <c r="N152" s="144" t="s">
        <v>46</v>
      </c>
      <c r="P152" s="145">
        <f>O152*H152</f>
        <v>0</v>
      </c>
      <c r="Q152" s="145">
        <v>2.0000000000000002E-5</v>
      </c>
      <c r="R152" s="145">
        <f>Q152*H152</f>
        <v>6.0000000000000001E-3</v>
      </c>
      <c r="S152" s="145">
        <v>1.0000000000000001E-5</v>
      </c>
      <c r="T152" s="146">
        <f>S152*H152</f>
        <v>3.0000000000000001E-3</v>
      </c>
      <c r="AR152" s="147" t="s">
        <v>154</v>
      </c>
      <c r="AT152" s="147" t="s">
        <v>134</v>
      </c>
      <c r="AU152" s="147" t="s">
        <v>91</v>
      </c>
      <c r="AY152" s="9" t="s">
        <v>131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9" t="s">
        <v>89</v>
      </c>
      <c r="BK152" s="148">
        <f>ROUND(I152*H152,2)</f>
        <v>0</v>
      </c>
      <c r="BL152" s="9" t="s">
        <v>154</v>
      </c>
      <c r="BM152" s="147" t="s">
        <v>557</v>
      </c>
    </row>
    <row r="153" spans="2:65" s="25" customFormat="1" ht="24.2" customHeight="1">
      <c r="B153" s="135"/>
      <c r="C153" s="136" t="s">
        <v>173</v>
      </c>
      <c r="D153" s="136" t="s">
        <v>134</v>
      </c>
      <c r="E153" s="137" t="s">
        <v>558</v>
      </c>
      <c r="F153" s="138" t="s">
        <v>559</v>
      </c>
      <c r="G153" s="139" t="s">
        <v>449</v>
      </c>
      <c r="H153" s="140">
        <v>5</v>
      </c>
      <c r="I153" s="141"/>
      <c r="J153" s="142">
        <f>ROUND(I153*H153,2)</f>
        <v>0</v>
      </c>
      <c r="K153" s="138" t="s">
        <v>138</v>
      </c>
      <c r="L153" s="24"/>
      <c r="M153" s="143" t="s">
        <v>8</v>
      </c>
      <c r="N153" s="144" t="s">
        <v>46</v>
      </c>
      <c r="P153" s="145">
        <f>O153*H153</f>
        <v>0</v>
      </c>
      <c r="Q153" s="145">
        <v>0.04</v>
      </c>
      <c r="R153" s="145">
        <f>Q153*H153</f>
        <v>0.2</v>
      </c>
      <c r="S153" s="145">
        <v>0</v>
      </c>
      <c r="T153" s="146">
        <f>S153*H153</f>
        <v>0</v>
      </c>
      <c r="AR153" s="147" t="s">
        <v>154</v>
      </c>
      <c r="AT153" s="147" t="s">
        <v>134</v>
      </c>
      <c r="AU153" s="147" t="s">
        <v>91</v>
      </c>
      <c r="AY153" s="9" t="s">
        <v>131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9" t="s">
        <v>89</v>
      </c>
      <c r="BK153" s="148">
        <f>ROUND(I153*H153,2)</f>
        <v>0</v>
      </c>
      <c r="BL153" s="9" t="s">
        <v>154</v>
      </c>
      <c r="BM153" s="147" t="s">
        <v>560</v>
      </c>
    </row>
    <row r="154" spans="2:65" s="123" customFormat="1" ht="22.9" customHeight="1">
      <c r="B154" s="122"/>
      <c r="D154" s="124" t="s">
        <v>80</v>
      </c>
      <c r="E154" s="133" t="s">
        <v>177</v>
      </c>
      <c r="F154" s="133" t="s">
        <v>561</v>
      </c>
      <c r="I154" s="126"/>
      <c r="J154" s="134">
        <f>BK154</f>
        <v>0</v>
      </c>
      <c r="L154" s="122"/>
      <c r="M154" s="128"/>
      <c r="P154" s="129">
        <f>SUM(P155:P169)</f>
        <v>0</v>
      </c>
      <c r="R154" s="129">
        <f>SUM(R155:R169)</f>
        <v>5.0799999999999994E-3</v>
      </c>
      <c r="T154" s="130">
        <f>SUM(T155:T169)</f>
        <v>5.6371039999999999</v>
      </c>
      <c r="AR154" s="124" t="s">
        <v>89</v>
      </c>
      <c r="AT154" s="131" t="s">
        <v>80</v>
      </c>
      <c r="AU154" s="131" t="s">
        <v>89</v>
      </c>
      <c r="AY154" s="124" t="s">
        <v>131</v>
      </c>
      <c r="BK154" s="132">
        <f>SUM(BK155:BK169)</f>
        <v>0</v>
      </c>
    </row>
    <row r="155" spans="2:65" s="25" customFormat="1" ht="21.75" customHeight="1">
      <c r="B155" s="135"/>
      <c r="C155" s="136" t="s">
        <v>177</v>
      </c>
      <c r="D155" s="136" t="s">
        <v>134</v>
      </c>
      <c r="E155" s="137" t="s">
        <v>562</v>
      </c>
      <c r="F155" s="138" t="s">
        <v>563</v>
      </c>
      <c r="G155" s="139" t="s">
        <v>159</v>
      </c>
      <c r="H155" s="140">
        <v>1</v>
      </c>
      <c r="I155" s="141"/>
      <c r="J155" s="142">
        <f t="shared" ref="J155:J162" si="0">ROUND(I155*H155,2)</f>
        <v>0</v>
      </c>
      <c r="K155" s="138" t="s">
        <v>8</v>
      </c>
      <c r="L155" s="24"/>
      <c r="M155" s="143" t="s">
        <v>8</v>
      </c>
      <c r="N155" s="144" t="s">
        <v>46</v>
      </c>
      <c r="P155" s="145">
        <f t="shared" ref="P155:P162" si="1">O155*H155</f>
        <v>0</v>
      </c>
      <c r="Q155" s="145">
        <v>0</v>
      </c>
      <c r="R155" s="145">
        <f t="shared" ref="R155:R162" si="2">Q155*H155</f>
        <v>0</v>
      </c>
      <c r="S155" s="145">
        <v>0</v>
      </c>
      <c r="T155" s="146">
        <f t="shared" ref="T155:T162" si="3">S155*H155</f>
        <v>0</v>
      </c>
      <c r="AR155" s="147" t="s">
        <v>154</v>
      </c>
      <c r="AT155" s="147" t="s">
        <v>134</v>
      </c>
      <c r="AU155" s="147" t="s">
        <v>91</v>
      </c>
      <c r="AY155" s="9" t="s">
        <v>131</v>
      </c>
      <c r="BE155" s="148">
        <f t="shared" ref="BE155:BE162" si="4">IF(N155="základní",J155,0)</f>
        <v>0</v>
      </c>
      <c r="BF155" s="148">
        <f t="shared" ref="BF155:BF162" si="5">IF(N155="snížená",J155,0)</f>
        <v>0</v>
      </c>
      <c r="BG155" s="148">
        <f t="shared" ref="BG155:BG162" si="6">IF(N155="zákl. přenesená",J155,0)</f>
        <v>0</v>
      </c>
      <c r="BH155" s="148">
        <f t="shared" ref="BH155:BH162" si="7">IF(N155="sníž. přenesená",J155,0)</f>
        <v>0</v>
      </c>
      <c r="BI155" s="148">
        <f t="shared" ref="BI155:BI162" si="8">IF(N155="nulová",J155,0)</f>
        <v>0</v>
      </c>
      <c r="BJ155" s="9" t="s">
        <v>89</v>
      </c>
      <c r="BK155" s="148">
        <f t="shared" ref="BK155:BK162" si="9">ROUND(I155*H155,2)</f>
        <v>0</v>
      </c>
      <c r="BL155" s="9" t="s">
        <v>154</v>
      </c>
      <c r="BM155" s="147" t="s">
        <v>1027</v>
      </c>
    </row>
    <row r="156" spans="2:65" s="25" customFormat="1" ht="24.2" customHeight="1">
      <c r="B156" s="135"/>
      <c r="C156" s="136" t="s">
        <v>181</v>
      </c>
      <c r="D156" s="136" t="s">
        <v>134</v>
      </c>
      <c r="E156" s="137" t="s">
        <v>565</v>
      </c>
      <c r="F156" s="138" t="s">
        <v>566</v>
      </c>
      <c r="G156" s="139" t="s">
        <v>159</v>
      </c>
      <c r="H156" s="140">
        <v>2</v>
      </c>
      <c r="I156" s="141"/>
      <c r="J156" s="142">
        <f t="shared" si="0"/>
        <v>0</v>
      </c>
      <c r="K156" s="138" t="s">
        <v>8</v>
      </c>
      <c r="L156" s="24"/>
      <c r="M156" s="143" t="s">
        <v>8</v>
      </c>
      <c r="N156" s="144" t="s">
        <v>46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154</v>
      </c>
      <c r="AT156" s="147" t="s">
        <v>134</v>
      </c>
      <c r="AU156" s="147" t="s">
        <v>91</v>
      </c>
      <c r="AY156" s="9" t="s">
        <v>131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9" t="s">
        <v>89</v>
      </c>
      <c r="BK156" s="148">
        <f t="shared" si="9"/>
        <v>0</v>
      </c>
      <c r="BL156" s="9" t="s">
        <v>154</v>
      </c>
      <c r="BM156" s="147" t="s">
        <v>567</v>
      </c>
    </row>
    <row r="157" spans="2:65" s="25" customFormat="1" ht="24.2" customHeight="1">
      <c r="B157" s="135"/>
      <c r="C157" s="136" t="s">
        <v>185</v>
      </c>
      <c r="D157" s="136" t="s">
        <v>134</v>
      </c>
      <c r="E157" s="137" t="s">
        <v>1028</v>
      </c>
      <c r="F157" s="138" t="s">
        <v>1029</v>
      </c>
      <c r="G157" s="139" t="s">
        <v>159</v>
      </c>
      <c r="H157" s="140">
        <v>1</v>
      </c>
      <c r="I157" s="141"/>
      <c r="J157" s="142">
        <f t="shared" si="0"/>
        <v>0</v>
      </c>
      <c r="K157" s="138" t="s">
        <v>8</v>
      </c>
      <c r="L157" s="24"/>
      <c r="M157" s="143" t="s">
        <v>8</v>
      </c>
      <c r="N157" s="144" t="s">
        <v>46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154</v>
      </c>
      <c r="AT157" s="147" t="s">
        <v>134</v>
      </c>
      <c r="AU157" s="147" t="s">
        <v>91</v>
      </c>
      <c r="AY157" s="9" t="s">
        <v>131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9" t="s">
        <v>89</v>
      </c>
      <c r="BK157" s="148">
        <f t="shared" si="9"/>
        <v>0</v>
      </c>
      <c r="BL157" s="9" t="s">
        <v>154</v>
      </c>
      <c r="BM157" s="147" t="s">
        <v>1030</v>
      </c>
    </row>
    <row r="158" spans="2:65" s="25" customFormat="1" ht="33" customHeight="1">
      <c r="B158" s="135"/>
      <c r="C158" s="136" t="s">
        <v>15</v>
      </c>
      <c r="D158" s="136" t="s">
        <v>134</v>
      </c>
      <c r="E158" s="137" t="s">
        <v>568</v>
      </c>
      <c r="F158" s="138" t="s">
        <v>569</v>
      </c>
      <c r="G158" s="139" t="s">
        <v>449</v>
      </c>
      <c r="H158" s="140">
        <v>5</v>
      </c>
      <c r="I158" s="141"/>
      <c r="J158" s="142">
        <f t="shared" si="0"/>
        <v>0</v>
      </c>
      <c r="K158" s="138" t="s">
        <v>138</v>
      </c>
      <c r="L158" s="24"/>
      <c r="M158" s="143" t="s">
        <v>8</v>
      </c>
      <c r="N158" s="144" t="s">
        <v>46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154</v>
      </c>
      <c r="AT158" s="147" t="s">
        <v>134</v>
      </c>
      <c r="AU158" s="147" t="s">
        <v>91</v>
      </c>
      <c r="AY158" s="9" t="s">
        <v>131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9" t="s">
        <v>89</v>
      </c>
      <c r="BK158" s="148">
        <f t="shared" si="9"/>
        <v>0</v>
      </c>
      <c r="BL158" s="9" t="s">
        <v>154</v>
      </c>
      <c r="BM158" s="147" t="s">
        <v>570</v>
      </c>
    </row>
    <row r="159" spans="2:65" s="25" customFormat="1" ht="24.2" customHeight="1">
      <c r="B159" s="135"/>
      <c r="C159" s="136" t="s">
        <v>192</v>
      </c>
      <c r="D159" s="136" t="s">
        <v>134</v>
      </c>
      <c r="E159" s="137" t="s">
        <v>571</v>
      </c>
      <c r="F159" s="138" t="s">
        <v>572</v>
      </c>
      <c r="G159" s="139" t="s">
        <v>449</v>
      </c>
      <c r="H159" s="140">
        <v>5</v>
      </c>
      <c r="I159" s="141"/>
      <c r="J159" s="142">
        <f t="shared" si="0"/>
        <v>0</v>
      </c>
      <c r="K159" s="138" t="s">
        <v>138</v>
      </c>
      <c r="L159" s="24"/>
      <c r="M159" s="143" t="s">
        <v>8</v>
      </c>
      <c r="N159" s="144" t="s">
        <v>46</v>
      </c>
      <c r="P159" s="145">
        <f t="shared" si="1"/>
        <v>0</v>
      </c>
      <c r="Q159" s="145">
        <v>4.0000000000000003E-5</v>
      </c>
      <c r="R159" s="145">
        <f t="shared" si="2"/>
        <v>2.0000000000000001E-4</v>
      </c>
      <c r="S159" s="145">
        <v>0</v>
      </c>
      <c r="T159" s="146">
        <f t="shared" si="3"/>
        <v>0</v>
      </c>
      <c r="AR159" s="147" t="s">
        <v>154</v>
      </c>
      <c r="AT159" s="147" t="s">
        <v>134</v>
      </c>
      <c r="AU159" s="147" t="s">
        <v>91</v>
      </c>
      <c r="AY159" s="9" t="s">
        <v>131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9" t="s">
        <v>89</v>
      </c>
      <c r="BK159" s="148">
        <f t="shared" si="9"/>
        <v>0</v>
      </c>
      <c r="BL159" s="9" t="s">
        <v>154</v>
      </c>
      <c r="BM159" s="147" t="s">
        <v>573</v>
      </c>
    </row>
    <row r="160" spans="2:65" s="25" customFormat="1" ht="24.2" customHeight="1">
      <c r="B160" s="135"/>
      <c r="C160" s="136" t="s">
        <v>196</v>
      </c>
      <c r="D160" s="136" t="s">
        <v>134</v>
      </c>
      <c r="E160" s="137" t="s">
        <v>574</v>
      </c>
      <c r="F160" s="138" t="s">
        <v>575</v>
      </c>
      <c r="G160" s="139" t="s">
        <v>449</v>
      </c>
      <c r="H160" s="140">
        <v>17</v>
      </c>
      <c r="I160" s="141"/>
      <c r="J160" s="142">
        <f t="shared" si="0"/>
        <v>0</v>
      </c>
      <c r="K160" s="138" t="s">
        <v>138</v>
      </c>
      <c r="L160" s="24"/>
      <c r="M160" s="143" t="s">
        <v>8</v>
      </c>
      <c r="N160" s="144" t="s">
        <v>46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0.20799999999999999</v>
      </c>
      <c r="T160" s="146">
        <f t="shared" si="3"/>
        <v>3.536</v>
      </c>
      <c r="AR160" s="147" t="s">
        <v>154</v>
      </c>
      <c r="AT160" s="147" t="s">
        <v>134</v>
      </c>
      <c r="AU160" s="147" t="s">
        <v>91</v>
      </c>
      <c r="AY160" s="9" t="s">
        <v>131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9" t="s">
        <v>89</v>
      </c>
      <c r="BK160" s="148">
        <f t="shared" si="9"/>
        <v>0</v>
      </c>
      <c r="BL160" s="9" t="s">
        <v>154</v>
      </c>
      <c r="BM160" s="147" t="s">
        <v>576</v>
      </c>
    </row>
    <row r="161" spans="2:65" s="25" customFormat="1" ht="24.2" customHeight="1">
      <c r="B161" s="135"/>
      <c r="C161" s="136" t="s">
        <v>200</v>
      </c>
      <c r="D161" s="136" t="s">
        <v>134</v>
      </c>
      <c r="E161" s="137" t="s">
        <v>577</v>
      </c>
      <c r="F161" s="138" t="s">
        <v>578</v>
      </c>
      <c r="G161" s="139" t="s">
        <v>449</v>
      </c>
      <c r="H161" s="140">
        <v>6</v>
      </c>
      <c r="I161" s="141"/>
      <c r="J161" s="142">
        <f t="shared" si="0"/>
        <v>0</v>
      </c>
      <c r="K161" s="138" t="s">
        <v>138</v>
      </c>
      <c r="L161" s="24"/>
      <c r="M161" s="143" t="s">
        <v>8</v>
      </c>
      <c r="N161" s="144" t="s">
        <v>46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3.5000000000000003E-2</v>
      </c>
      <c r="T161" s="146">
        <f t="shared" si="3"/>
        <v>0.21000000000000002</v>
      </c>
      <c r="AR161" s="147" t="s">
        <v>154</v>
      </c>
      <c r="AT161" s="147" t="s">
        <v>134</v>
      </c>
      <c r="AU161" s="147" t="s">
        <v>91</v>
      </c>
      <c r="AY161" s="9" t="s">
        <v>131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9" t="s">
        <v>89</v>
      </c>
      <c r="BK161" s="148">
        <f t="shared" si="9"/>
        <v>0</v>
      </c>
      <c r="BL161" s="9" t="s">
        <v>154</v>
      </c>
      <c r="BM161" s="147" t="s">
        <v>579</v>
      </c>
    </row>
    <row r="162" spans="2:65" s="25" customFormat="1" ht="21.75" customHeight="1">
      <c r="B162" s="135"/>
      <c r="C162" s="136" t="s">
        <v>139</v>
      </c>
      <c r="D162" s="136" t="s">
        <v>134</v>
      </c>
      <c r="E162" s="137" t="s">
        <v>580</v>
      </c>
      <c r="F162" s="138" t="s">
        <v>581</v>
      </c>
      <c r="G162" s="139" t="s">
        <v>449</v>
      </c>
      <c r="H162" s="140">
        <v>6.3040000000000003</v>
      </c>
      <c r="I162" s="141"/>
      <c r="J162" s="142">
        <f t="shared" si="0"/>
        <v>0</v>
      </c>
      <c r="K162" s="138" t="s">
        <v>138</v>
      </c>
      <c r="L162" s="24"/>
      <c r="M162" s="143" t="s">
        <v>8</v>
      </c>
      <c r="N162" s="144" t="s">
        <v>46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7.5999999999999998E-2</v>
      </c>
      <c r="T162" s="146">
        <f t="shared" si="3"/>
        <v>0.47910400000000003</v>
      </c>
      <c r="AR162" s="147" t="s">
        <v>154</v>
      </c>
      <c r="AT162" s="147" t="s">
        <v>134</v>
      </c>
      <c r="AU162" s="147" t="s">
        <v>91</v>
      </c>
      <c r="AY162" s="9" t="s">
        <v>131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9" t="s">
        <v>89</v>
      </c>
      <c r="BK162" s="148">
        <f t="shared" si="9"/>
        <v>0</v>
      </c>
      <c r="BL162" s="9" t="s">
        <v>154</v>
      </c>
      <c r="BM162" s="147" t="s">
        <v>582</v>
      </c>
    </row>
    <row r="163" spans="2:65" s="150" customFormat="1">
      <c r="B163" s="149"/>
      <c r="D163" s="151" t="s">
        <v>151</v>
      </c>
      <c r="E163" s="152" t="s">
        <v>8</v>
      </c>
      <c r="F163" s="153" t="s">
        <v>583</v>
      </c>
      <c r="H163" s="154">
        <v>6.3040000000000003</v>
      </c>
      <c r="I163" s="155"/>
      <c r="L163" s="149"/>
      <c r="M163" s="156"/>
      <c r="T163" s="157"/>
      <c r="AT163" s="152" t="s">
        <v>151</v>
      </c>
      <c r="AU163" s="152" t="s">
        <v>91</v>
      </c>
      <c r="AV163" s="150" t="s">
        <v>91</v>
      </c>
      <c r="AW163" s="150" t="s">
        <v>39</v>
      </c>
      <c r="AX163" s="150" t="s">
        <v>81</v>
      </c>
      <c r="AY163" s="152" t="s">
        <v>131</v>
      </c>
    </row>
    <row r="164" spans="2:65" s="159" customFormat="1">
      <c r="B164" s="158"/>
      <c r="D164" s="151" t="s">
        <v>151</v>
      </c>
      <c r="E164" s="160" t="s">
        <v>8</v>
      </c>
      <c r="F164" s="161" t="s">
        <v>153</v>
      </c>
      <c r="H164" s="162">
        <v>6.3040000000000003</v>
      </c>
      <c r="I164" s="163"/>
      <c r="L164" s="158"/>
      <c r="M164" s="164"/>
      <c r="T164" s="165"/>
      <c r="AT164" s="160" t="s">
        <v>151</v>
      </c>
      <c r="AU164" s="160" t="s">
        <v>91</v>
      </c>
      <c r="AV164" s="159" t="s">
        <v>154</v>
      </c>
      <c r="AW164" s="159" t="s">
        <v>39</v>
      </c>
      <c r="AX164" s="159" t="s">
        <v>89</v>
      </c>
      <c r="AY164" s="160" t="s">
        <v>131</v>
      </c>
    </row>
    <row r="165" spans="2:65" s="25" customFormat="1" ht="24.2" customHeight="1">
      <c r="B165" s="135"/>
      <c r="C165" s="136" t="s">
        <v>209</v>
      </c>
      <c r="D165" s="136" t="s">
        <v>134</v>
      </c>
      <c r="E165" s="137" t="s">
        <v>584</v>
      </c>
      <c r="F165" s="138" t="s">
        <v>585</v>
      </c>
      <c r="G165" s="139" t="s">
        <v>237</v>
      </c>
      <c r="H165" s="140">
        <v>2</v>
      </c>
      <c r="I165" s="141"/>
      <c r="J165" s="142">
        <f>ROUND(I165*H165,2)</f>
        <v>0</v>
      </c>
      <c r="K165" s="138" t="s">
        <v>138</v>
      </c>
      <c r="L165" s="24"/>
      <c r="M165" s="143" t="s">
        <v>8</v>
      </c>
      <c r="N165" s="144" t="s">
        <v>46</v>
      </c>
      <c r="P165" s="145">
        <f>O165*H165</f>
        <v>0</v>
      </c>
      <c r="Q165" s="145">
        <v>2.4399999999999999E-3</v>
      </c>
      <c r="R165" s="145">
        <f>Q165*H165</f>
        <v>4.8799999999999998E-3</v>
      </c>
      <c r="S165" s="145">
        <v>5.6000000000000008E-2</v>
      </c>
      <c r="T165" s="146">
        <f>S165*H165</f>
        <v>0.11200000000000002</v>
      </c>
      <c r="AR165" s="147" t="s">
        <v>154</v>
      </c>
      <c r="AT165" s="147" t="s">
        <v>134</v>
      </c>
      <c r="AU165" s="147" t="s">
        <v>91</v>
      </c>
      <c r="AY165" s="9" t="s">
        <v>131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9" t="s">
        <v>89</v>
      </c>
      <c r="BK165" s="148">
        <f>ROUND(I165*H165,2)</f>
        <v>0</v>
      </c>
      <c r="BL165" s="9" t="s">
        <v>154</v>
      </c>
      <c r="BM165" s="147" t="s">
        <v>586</v>
      </c>
    </row>
    <row r="166" spans="2:65" s="177" customFormat="1">
      <c r="B166" s="176"/>
      <c r="D166" s="151" t="s">
        <v>151</v>
      </c>
      <c r="E166" s="178" t="s">
        <v>8</v>
      </c>
      <c r="F166" s="179" t="s">
        <v>587</v>
      </c>
      <c r="H166" s="178" t="s">
        <v>8</v>
      </c>
      <c r="I166" s="180"/>
      <c r="L166" s="176"/>
      <c r="M166" s="181"/>
      <c r="T166" s="182"/>
      <c r="AT166" s="178" t="s">
        <v>151</v>
      </c>
      <c r="AU166" s="178" t="s">
        <v>91</v>
      </c>
      <c r="AV166" s="177" t="s">
        <v>89</v>
      </c>
      <c r="AW166" s="177" t="s">
        <v>39</v>
      </c>
      <c r="AX166" s="177" t="s">
        <v>81</v>
      </c>
      <c r="AY166" s="178" t="s">
        <v>131</v>
      </c>
    </row>
    <row r="167" spans="2:65" s="150" customFormat="1">
      <c r="B167" s="149"/>
      <c r="D167" s="151" t="s">
        <v>151</v>
      </c>
      <c r="E167" s="152" t="s">
        <v>8</v>
      </c>
      <c r="F167" s="153" t="s">
        <v>91</v>
      </c>
      <c r="H167" s="154">
        <v>2</v>
      </c>
      <c r="I167" s="155"/>
      <c r="L167" s="149"/>
      <c r="M167" s="156"/>
      <c r="T167" s="157"/>
      <c r="AT167" s="152" t="s">
        <v>151</v>
      </c>
      <c r="AU167" s="152" t="s">
        <v>91</v>
      </c>
      <c r="AV167" s="150" t="s">
        <v>91</v>
      </c>
      <c r="AW167" s="150" t="s">
        <v>39</v>
      </c>
      <c r="AX167" s="150" t="s">
        <v>81</v>
      </c>
      <c r="AY167" s="152" t="s">
        <v>131</v>
      </c>
    </row>
    <row r="168" spans="2:65" s="159" customFormat="1">
      <c r="B168" s="158"/>
      <c r="D168" s="151" t="s">
        <v>151</v>
      </c>
      <c r="E168" s="160" t="s">
        <v>8</v>
      </c>
      <c r="F168" s="161" t="s">
        <v>153</v>
      </c>
      <c r="H168" s="162">
        <v>2</v>
      </c>
      <c r="I168" s="163"/>
      <c r="L168" s="158"/>
      <c r="M168" s="164"/>
      <c r="T168" s="165"/>
      <c r="AT168" s="160" t="s">
        <v>151</v>
      </c>
      <c r="AU168" s="160" t="s">
        <v>91</v>
      </c>
      <c r="AV168" s="159" t="s">
        <v>154</v>
      </c>
      <c r="AW168" s="159" t="s">
        <v>39</v>
      </c>
      <c r="AX168" s="159" t="s">
        <v>89</v>
      </c>
      <c r="AY168" s="160" t="s">
        <v>131</v>
      </c>
    </row>
    <row r="169" spans="2:65" s="25" customFormat="1" ht="37.9" customHeight="1">
      <c r="B169" s="135"/>
      <c r="C169" s="136" t="s">
        <v>213</v>
      </c>
      <c r="D169" s="136" t="s">
        <v>134</v>
      </c>
      <c r="E169" s="137" t="s">
        <v>588</v>
      </c>
      <c r="F169" s="138" t="s">
        <v>589</v>
      </c>
      <c r="G169" s="139" t="s">
        <v>449</v>
      </c>
      <c r="H169" s="140">
        <v>65</v>
      </c>
      <c r="I169" s="141"/>
      <c r="J169" s="142">
        <f>ROUND(I169*H169,2)</f>
        <v>0</v>
      </c>
      <c r="K169" s="138" t="s">
        <v>138</v>
      </c>
      <c r="L169" s="24"/>
      <c r="M169" s="143" t="s">
        <v>8</v>
      </c>
      <c r="N169" s="144" t="s">
        <v>46</v>
      </c>
      <c r="P169" s="145">
        <f>O169*H169</f>
        <v>0</v>
      </c>
      <c r="Q169" s="145">
        <v>0</v>
      </c>
      <c r="R169" s="145">
        <f>Q169*H169</f>
        <v>0</v>
      </c>
      <c r="S169" s="145">
        <v>0.02</v>
      </c>
      <c r="T169" s="146">
        <f>S169*H169</f>
        <v>1.3</v>
      </c>
      <c r="AR169" s="147" t="s">
        <v>154</v>
      </c>
      <c r="AT169" s="147" t="s">
        <v>134</v>
      </c>
      <c r="AU169" s="147" t="s">
        <v>91</v>
      </c>
      <c r="AY169" s="9" t="s">
        <v>131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9" t="s">
        <v>89</v>
      </c>
      <c r="BK169" s="148">
        <f>ROUND(I169*H169,2)</f>
        <v>0</v>
      </c>
      <c r="BL169" s="9" t="s">
        <v>154</v>
      </c>
      <c r="BM169" s="147" t="s">
        <v>590</v>
      </c>
    </row>
    <row r="170" spans="2:65" s="123" customFormat="1" ht="22.9" customHeight="1">
      <c r="B170" s="122"/>
      <c r="D170" s="124" t="s">
        <v>80</v>
      </c>
      <c r="E170" s="133" t="s">
        <v>591</v>
      </c>
      <c r="F170" s="133" t="s">
        <v>592</v>
      </c>
      <c r="I170" s="126"/>
      <c r="J170" s="134">
        <f>BK170</f>
        <v>0</v>
      </c>
      <c r="L170" s="122"/>
      <c r="M170" s="128"/>
      <c r="P170" s="129">
        <f>SUM(P171:P175)</f>
        <v>0</v>
      </c>
      <c r="R170" s="129">
        <f>SUM(R171:R175)</f>
        <v>0</v>
      </c>
      <c r="T170" s="130">
        <f>SUM(T171:T175)</f>
        <v>0</v>
      </c>
      <c r="AR170" s="124" t="s">
        <v>89</v>
      </c>
      <c r="AT170" s="131" t="s">
        <v>80</v>
      </c>
      <c r="AU170" s="131" t="s">
        <v>89</v>
      </c>
      <c r="AY170" s="124" t="s">
        <v>131</v>
      </c>
      <c r="BK170" s="132">
        <f>SUM(BK171:BK175)</f>
        <v>0</v>
      </c>
    </row>
    <row r="171" spans="2:65" s="25" customFormat="1" ht="24.2" customHeight="1">
      <c r="B171" s="135"/>
      <c r="C171" s="136" t="s">
        <v>217</v>
      </c>
      <c r="D171" s="136" t="s">
        <v>134</v>
      </c>
      <c r="E171" s="137" t="s">
        <v>593</v>
      </c>
      <c r="F171" s="138" t="s">
        <v>594</v>
      </c>
      <c r="G171" s="139" t="s">
        <v>143</v>
      </c>
      <c r="H171" s="140">
        <v>10.340999999999999</v>
      </c>
      <c r="I171" s="141"/>
      <c r="J171" s="142">
        <f>ROUND(I171*H171,2)</f>
        <v>0</v>
      </c>
      <c r="K171" s="138" t="s">
        <v>138</v>
      </c>
      <c r="L171" s="24"/>
      <c r="M171" s="143" t="s">
        <v>8</v>
      </c>
      <c r="N171" s="144" t="s">
        <v>46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154</v>
      </c>
      <c r="AT171" s="147" t="s">
        <v>134</v>
      </c>
      <c r="AU171" s="147" t="s">
        <v>91</v>
      </c>
      <c r="AY171" s="9" t="s">
        <v>131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9" t="s">
        <v>89</v>
      </c>
      <c r="BK171" s="148">
        <f>ROUND(I171*H171,2)</f>
        <v>0</v>
      </c>
      <c r="BL171" s="9" t="s">
        <v>154</v>
      </c>
      <c r="BM171" s="147" t="s">
        <v>595</v>
      </c>
    </row>
    <row r="172" spans="2:65" s="25" customFormat="1" ht="24.2" customHeight="1">
      <c r="B172" s="135"/>
      <c r="C172" s="136" t="s">
        <v>221</v>
      </c>
      <c r="D172" s="136" t="s">
        <v>134</v>
      </c>
      <c r="E172" s="137" t="s">
        <v>596</v>
      </c>
      <c r="F172" s="138" t="s">
        <v>597</v>
      </c>
      <c r="G172" s="139" t="s">
        <v>143</v>
      </c>
      <c r="H172" s="140">
        <v>310.23</v>
      </c>
      <c r="I172" s="141"/>
      <c r="J172" s="142">
        <f>ROUND(I172*H172,2)</f>
        <v>0</v>
      </c>
      <c r="K172" s="138" t="s">
        <v>138</v>
      </c>
      <c r="L172" s="24"/>
      <c r="M172" s="143" t="s">
        <v>8</v>
      </c>
      <c r="N172" s="144" t="s">
        <v>46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154</v>
      </c>
      <c r="AT172" s="147" t="s">
        <v>134</v>
      </c>
      <c r="AU172" s="147" t="s">
        <v>91</v>
      </c>
      <c r="AY172" s="9" t="s">
        <v>131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9" t="s">
        <v>89</v>
      </c>
      <c r="BK172" s="148">
        <f>ROUND(I172*H172,2)</f>
        <v>0</v>
      </c>
      <c r="BL172" s="9" t="s">
        <v>154</v>
      </c>
      <c r="BM172" s="147" t="s">
        <v>598</v>
      </c>
    </row>
    <row r="173" spans="2:65" s="150" customFormat="1">
      <c r="B173" s="149"/>
      <c r="D173" s="151" t="s">
        <v>151</v>
      </c>
      <c r="F173" s="153" t="s">
        <v>1031</v>
      </c>
      <c r="H173" s="154">
        <v>310.23</v>
      </c>
      <c r="I173" s="155"/>
      <c r="L173" s="149"/>
      <c r="M173" s="156"/>
      <c r="T173" s="157"/>
      <c r="AT173" s="152" t="s">
        <v>151</v>
      </c>
      <c r="AU173" s="152" t="s">
        <v>91</v>
      </c>
      <c r="AV173" s="150" t="s">
        <v>91</v>
      </c>
      <c r="AW173" s="150" t="s">
        <v>10</v>
      </c>
      <c r="AX173" s="150" t="s">
        <v>89</v>
      </c>
      <c r="AY173" s="152" t="s">
        <v>131</v>
      </c>
    </row>
    <row r="174" spans="2:65" s="25" customFormat="1" ht="33" customHeight="1">
      <c r="B174" s="135"/>
      <c r="C174" s="136" t="s">
        <v>14</v>
      </c>
      <c r="D174" s="136" t="s">
        <v>134</v>
      </c>
      <c r="E174" s="137" t="s">
        <v>600</v>
      </c>
      <c r="F174" s="138" t="s">
        <v>601</v>
      </c>
      <c r="G174" s="139" t="s">
        <v>143</v>
      </c>
      <c r="H174" s="140">
        <v>10.340999999999999</v>
      </c>
      <c r="I174" s="141"/>
      <c r="J174" s="142">
        <f>ROUND(I174*H174,2)</f>
        <v>0</v>
      </c>
      <c r="K174" s="138" t="s">
        <v>138</v>
      </c>
      <c r="L174" s="24"/>
      <c r="M174" s="143" t="s">
        <v>8</v>
      </c>
      <c r="N174" s="144" t="s">
        <v>46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154</v>
      </c>
      <c r="AT174" s="147" t="s">
        <v>134</v>
      </c>
      <c r="AU174" s="147" t="s">
        <v>91</v>
      </c>
      <c r="AY174" s="9" t="s">
        <v>131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9" t="s">
        <v>89</v>
      </c>
      <c r="BK174" s="148">
        <f>ROUND(I174*H174,2)</f>
        <v>0</v>
      </c>
      <c r="BL174" s="9" t="s">
        <v>154</v>
      </c>
      <c r="BM174" s="147" t="s">
        <v>602</v>
      </c>
    </row>
    <row r="175" spans="2:65" s="25" customFormat="1" ht="33" customHeight="1">
      <c r="B175" s="135"/>
      <c r="C175" s="136" t="s">
        <v>228</v>
      </c>
      <c r="D175" s="136" t="s">
        <v>134</v>
      </c>
      <c r="E175" s="137" t="s">
        <v>603</v>
      </c>
      <c r="F175" s="138" t="s">
        <v>604</v>
      </c>
      <c r="G175" s="139" t="s">
        <v>143</v>
      </c>
      <c r="H175" s="140">
        <v>10.340999999999999</v>
      </c>
      <c r="I175" s="141"/>
      <c r="J175" s="142">
        <f>ROUND(I175*H175,2)</f>
        <v>0</v>
      </c>
      <c r="K175" s="138" t="s">
        <v>138</v>
      </c>
      <c r="L175" s="24"/>
      <c r="M175" s="143" t="s">
        <v>8</v>
      </c>
      <c r="N175" s="144" t="s">
        <v>46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154</v>
      </c>
      <c r="AT175" s="147" t="s">
        <v>134</v>
      </c>
      <c r="AU175" s="147" t="s">
        <v>91</v>
      </c>
      <c r="AY175" s="9" t="s">
        <v>131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9" t="s">
        <v>89</v>
      </c>
      <c r="BK175" s="148">
        <f>ROUND(I175*H175,2)</f>
        <v>0</v>
      </c>
      <c r="BL175" s="9" t="s">
        <v>154</v>
      </c>
      <c r="BM175" s="147" t="s">
        <v>605</v>
      </c>
    </row>
    <row r="176" spans="2:65" s="123" customFormat="1" ht="22.9" customHeight="1">
      <c r="B176" s="122"/>
      <c r="D176" s="124" t="s">
        <v>80</v>
      </c>
      <c r="E176" s="133" t="s">
        <v>606</v>
      </c>
      <c r="F176" s="133" t="s">
        <v>607</v>
      </c>
      <c r="I176" s="126"/>
      <c r="J176" s="134">
        <f>BK176</f>
        <v>0</v>
      </c>
      <c r="L176" s="122"/>
      <c r="M176" s="128"/>
      <c r="P176" s="129">
        <f>P177</f>
        <v>0</v>
      </c>
      <c r="R176" s="129">
        <f>R177</f>
        <v>0</v>
      </c>
      <c r="T176" s="130">
        <f>T177</f>
        <v>0</v>
      </c>
      <c r="AR176" s="124" t="s">
        <v>89</v>
      </c>
      <c r="AT176" s="131" t="s">
        <v>80</v>
      </c>
      <c r="AU176" s="131" t="s">
        <v>89</v>
      </c>
      <c r="AY176" s="124" t="s">
        <v>131</v>
      </c>
      <c r="BK176" s="132">
        <f>BK177</f>
        <v>0</v>
      </c>
    </row>
    <row r="177" spans="2:65" s="25" customFormat="1" ht="24.2" customHeight="1">
      <c r="B177" s="135"/>
      <c r="C177" s="136" t="s">
        <v>234</v>
      </c>
      <c r="D177" s="136" t="s">
        <v>134</v>
      </c>
      <c r="E177" s="137" t="s">
        <v>608</v>
      </c>
      <c r="F177" s="138" t="s">
        <v>609</v>
      </c>
      <c r="G177" s="139" t="s">
        <v>143</v>
      </c>
      <c r="H177" s="140">
        <v>3.827</v>
      </c>
      <c r="I177" s="141"/>
      <c r="J177" s="142">
        <f>ROUND(I177*H177,2)</f>
        <v>0</v>
      </c>
      <c r="K177" s="138" t="s">
        <v>138</v>
      </c>
      <c r="L177" s="24"/>
      <c r="M177" s="143" t="s">
        <v>8</v>
      </c>
      <c r="N177" s="144" t="s">
        <v>46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154</v>
      </c>
      <c r="AT177" s="147" t="s">
        <v>134</v>
      </c>
      <c r="AU177" s="147" t="s">
        <v>91</v>
      </c>
      <c r="AY177" s="9" t="s">
        <v>131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9" t="s">
        <v>89</v>
      </c>
      <c r="BK177" s="148">
        <f>ROUND(I177*H177,2)</f>
        <v>0</v>
      </c>
      <c r="BL177" s="9" t="s">
        <v>154</v>
      </c>
      <c r="BM177" s="147" t="s">
        <v>610</v>
      </c>
    </row>
    <row r="178" spans="2:65" s="123" customFormat="1" ht="25.9" customHeight="1">
      <c r="B178" s="122"/>
      <c r="D178" s="124" t="s">
        <v>80</v>
      </c>
      <c r="E178" s="125" t="s">
        <v>129</v>
      </c>
      <c r="F178" s="125" t="s">
        <v>130</v>
      </c>
      <c r="I178" s="126"/>
      <c r="J178" s="127">
        <f>BK178</f>
        <v>0</v>
      </c>
      <c r="L178" s="122"/>
      <c r="M178" s="128"/>
      <c r="P178" s="129">
        <f>P179+P182+P187+P195+P207+P214+P237+P254+P266+P274+P288+P303</f>
        <v>0</v>
      </c>
      <c r="R178" s="129">
        <f>R179+R182+R187+R195+R207+R214+R237+R254+R266+R274+R288+R303</f>
        <v>2.4063657200000002</v>
      </c>
      <c r="T178" s="130">
        <f>T179+T182+T187+T195+T207+T214+T237+T254+T266+T274+T288+T303</f>
        <v>4.7007600000000007</v>
      </c>
      <c r="AR178" s="124" t="s">
        <v>91</v>
      </c>
      <c r="AT178" s="131" t="s">
        <v>80</v>
      </c>
      <c r="AU178" s="131" t="s">
        <v>81</v>
      </c>
      <c r="AY178" s="124" t="s">
        <v>131</v>
      </c>
      <c r="BK178" s="132">
        <f>BK179+BK182+BK187+BK195+BK207+BK214+BK237+BK254+BK266+BK274+BK288+BK303</f>
        <v>0</v>
      </c>
    </row>
    <row r="179" spans="2:65" s="123" customFormat="1" ht="22.9" customHeight="1">
      <c r="B179" s="122"/>
      <c r="D179" s="124" t="s">
        <v>80</v>
      </c>
      <c r="E179" s="133" t="s">
        <v>611</v>
      </c>
      <c r="F179" s="133" t="s">
        <v>612</v>
      </c>
      <c r="I179" s="126"/>
      <c r="J179" s="134">
        <f>BK179</f>
        <v>0</v>
      </c>
      <c r="L179" s="122"/>
      <c r="M179" s="128"/>
      <c r="P179" s="129">
        <f>SUM(P180:P181)</f>
        <v>0</v>
      </c>
      <c r="R179" s="129">
        <f>SUM(R180:R181)</f>
        <v>3.15E-2</v>
      </c>
      <c r="T179" s="130">
        <f>SUM(T180:T181)</f>
        <v>0</v>
      </c>
      <c r="AR179" s="124" t="s">
        <v>91</v>
      </c>
      <c r="AT179" s="131" t="s">
        <v>80</v>
      </c>
      <c r="AU179" s="131" t="s">
        <v>89</v>
      </c>
      <c r="AY179" s="124" t="s">
        <v>131</v>
      </c>
      <c r="BK179" s="132">
        <f>SUM(BK180:BK181)</f>
        <v>0</v>
      </c>
    </row>
    <row r="180" spans="2:65" s="25" customFormat="1" ht="33" customHeight="1">
      <c r="B180" s="135"/>
      <c r="C180" s="136" t="s">
        <v>239</v>
      </c>
      <c r="D180" s="136" t="s">
        <v>134</v>
      </c>
      <c r="E180" s="137" t="s">
        <v>613</v>
      </c>
      <c r="F180" s="138" t="s">
        <v>614</v>
      </c>
      <c r="G180" s="139" t="s">
        <v>449</v>
      </c>
      <c r="H180" s="140">
        <v>9</v>
      </c>
      <c r="I180" s="141"/>
      <c r="J180" s="142">
        <f>ROUND(I180*H180,2)</f>
        <v>0</v>
      </c>
      <c r="K180" s="138" t="s">
        <v>138</v>
      </c>
      <c r="L180" s="24"/>
      <c r="M180" s="143" t="s">
        <v>8</v>
      </c>
      <c r="N180" s="144" t="s">
        <v>46</v>
      </c>
      <c r="P180" s="145">
        <f>O180*H180</f>
        <v>0</v>
      </c>
      <c r="Q180" s="145">
        <v>3.5000000000000001E-3</v>
      </c>
      <c r="R180" s="145">
        <f>Q180*H180</f>
        <v>3.15E-2</v>
      </c>
      <c r="S180" s="145">
        <v>0</v>
      </c>
      <c r="T180" s="146">
        <f>S180*H180</f>
        <v>0</v>
      </c>
      <c r="AR180" s="147" t="s">
        <v>139</v>
      </c>
      <c r="AT180" s="147" t="s">
        <v>134</v>
      </c>
      <c r="AU180" s="147" t="s">
        <v>91</v>
      </c>
      <c r="AY180" s="9" t="s">
        <v>131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9" t="s">
        <v>89</v>
      </c>
      <c r="BK180" s="148">
        <f>ROUND(I180*H180,2)</f>
        <v>0</v>
      </c>
      <c r="BL180" s="9" t="s">
        <v>139</v>
      </c>
      <c r="BM180" s="147" t="s">
        <v>615</v>
      </c>
    </row>
    <row r="181" spans="2:65" s="25" customFormat="1" ht="33" customHeight="1">
      <c r="B181" s="135"/>
      <c r="C181" s="136" t="s">
        <v>246</v>
      </c>
      <c r="D181" s="136" t="s">
        <v>134</v>
      </c>
      <c r="E181" s="137" t="s">
        <v>616</v>
      </c>
      <c r="F181" s="138" t="s">
        <v>617</v>
      </c>
      <c r="G181" s="139" t="s">
        <v>143</v>
      </c>
      <c r="H181" s="140">
        <v>3.2000000000000001E-2</v>
      </c>
      <c r="I181" s="141"/>
      <c r="J181" s="142">
        <f>ROUND(I181*H181,2)</f>
        <v>0</v>
      </c>
      <c r="K181" s="138" t="s">
        <v>138</v>
      </c>
      <c r="L181" s="24"/>
      <c r="M181" s="143" t="s">
        <v>8</v>
      </c>
      <c r="N181" s="144" t="s">
        <v>46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139</v>
      </c>
      <c r="AT181" s="147" t="s">
        <v>134</v>
      </c>
      <c r="AU181" s="147" t="s">
        <v>91</v>
      </c>
      <c r="AY181" s="9" t="s">
        <v>131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9" t="s">
        <v>89</v>
      </c>
      <c r="BK181" s="148">
        <f>ROUND(I181*H181,2)</f>
        <v>0</v>
      </c>
      <c r="BL181" s="9" t="s">
        <v>139</v>
      </c>
      <c r="BM181" s="147" t="s">
        <v>618</v>
      </c>
    </row>
    <row r="182" spans="2:65" s="123" customFormat="1" ht="22.9" customHeight="1">
      <c r="B182" s="122"/>
      <c r="D182" s="124" t="s">
        <v>80</v>
      </c>
      <c r="E182" s="133" t="s">
        <v>619</v>
      </c>
      <c r="F182" s="133" t="s">
        <v>620</v>
      </c>
      <c r="I182" s="126"/>
      <c r="J182" s="134">
        <f>BK182</f>
        <v>0</v>
      </c>
      <c r="L182" s="122"/>
      <c r="M182" s="128"/>
      <c r="P182" s="129">
        <f>SUM(P183:P186)</f>
        <v>0</v>
      </c>
      <c r="R182" s="129">
        <f>SUM(R183:R186)</f>
        <v>0</v>
      </c>
      <c r="T182" s="130">
        <f>SUM(T183:T186)</f>
        <v>0</v>
      </c>
      <c r="AR182" s="124" t="s">
        <v>91</v>
      </c>
      <c r="AT182" s="131" t="s">
        <v>80</v>
      </c>
      <c r="AU182" s="131" t="s">
        <v>89</v>
      </c>
      <c r="AY182" s="124" t="s">
        <v>131</v>
      </c>
      <c r="BK182" s="132">
        <f>SUM(BK183:BK186)</f>
        <v>0</v>
      </c>
    </row>
    <row r="183" spans="2:65" s="25" customFormat="1" ht="21.75" customHeight="1">
      <c r="B183" s="135"/>
      <c r="C183" s="136" t="s">
        <v>251</v>
      </c>
      <c r="D183" s="136" t="s">
        <v>134</v>
      </c>
      <c r="E183" s="137" t="s">
        <v>621</v>
      </c>
      <c r="F183" s="138" t="s">
        <v>622</v>
      </c>
      <c r="G183" s="139" t="s">
        <v>449</v>
      </c>
      <c r="H183" s="140">
        <v>12</v>
      </c>
      <c r="I183" s="141"/>
      <c r="J183" s="142">
        <f>ROUND(I183*H183,2)</f>
        <v>0</v>
      </c>
      <c r="K183" s="138" t="s">
        <v>8</v>
      </c>
      <c r="L183" s="24"/>
      <c r="M183" s="143" t="s">
        <v>8</v>
      </c>
      <c r="N183" s="144" t="s">
        <v>46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139</v>
      </c>
      <c r="AT183" s="147" t="s">
        <v>134</v>
      </c>
      <c r="AU183" s="147" t="s">
        <v>91</v>
      </c>
      <c r="AY183" s="9" t="s">
        <v>131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9" t="s">
        <v>89</v>
      </c>
      <c r="BK183" s="148">
        <f>ROUND(I183*H183,2)</f>
        <v>0</v>
      </c>
      <c r="BL183" s="9" t="s">
        <v>139</v>
      </c>
      <c r="BM183" s="147" t="s">
        <v>623</v>
      </c>
    </row>
    <row r="184" spans="2:65" s="25" customFormat="1" ht="21.75" customHeight="1">
      <c r="B184" s="135"/>
      <c r="C184" s="136" t="s">
        <v>256</v>
      </c>
      <c r="D184" s="136" t="s">
        <v>134</v>
      </c>
      <c r="E184" s="137" t="s">
        <v>624</v>
      </c>
      <c r="F184" s="138" t="s">
        <v>625</v>
      </c>
      <c r="G184" s="139" t="s">
        <v>159</v>
      </c>
      <c r="H184" s="140">
        <v>1</v>
      </c>
      <c r="I184" s="141"/>
      <c r="J184" s="142">
        <f>ROUND(I184*H184,2)</f>
        <v>0</v>
      </c>
      <c r="K184" s="138" t="s">
        <v>8</v>
      </c>
      <c r="L184" s="24"/>
      <c r="M184" s="143" t="s">
        <v>8</v>
      </c>
      <c r="N184" s="144" t="s">
        <v>46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139</v>
      </c>
      <c r="AT184" s="147" t="s">
        <v>134</v>
      </c>
      <c r="AU184" s="147" t="s">
        <v>91</v>
      </c>
      <c r="AY184" s="9" t="s">
        <v>131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9" t="s">
        <v>89</v>
      </c>
      <c r="BK184" s="148">
        <f>ROUND(I184*H184,2)</f>
        <v>0</v>
      </c>
      <c r="BL184" s="9" t="s">
        <v>139</v>
      </c>
      <c r="BM184" s="147" t="s">
        <v>626</v>
      </c>
    </row>
    <row r="185" spans="2:65" s="25" customFormat="1" ht="24.2" customHeight="1">
      <c r="B185" s="135"/>
      <c r="C185" s="136" t="s">
        <v>260</v>
      </c>
      <c r="D185" s="136" t="s">
        <v>134</v>
      </c>
      <c r="E185" s="137" t="s">
        <v>627</v>
      </c>
      <c r="F185" s="138" t="s">
        <v>628</v>
      </c>
      <c r="G185" s="139" t="s">
        <v>159</v>
      </c>
      <c r="H185" s="140">
        <v>1</v>
      </c>
      <c r="I185" s="141"/>
      <c r="J185" s="142">
        <f>ROUND(I185*H185,2)</f>
        <v>0</v>
      </c>
      <c r="K185" s="138" t="s">
        <v>8</v>
      </c>
      <c r="L185" s="24"/>
      <c r="M185" s="143" t="s">
        <v>8</v>
      </c>
      <c r="N185" s="144" t="s">
        <v>46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139</v>
      </c>
      <c r="AT185" s="147" t="s">
        <v>134</v>
      </c>
      <c r="AU185" s="147" t="s">
        <v>91</v>
      </c>
      <c r="AY185" s="9" t="s">
        <v>131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9" t="s">
        <v>89</v>
      </c>
      <c r="BK185" s="148">
        <f>ROUND(I185*H185,2)</f>
        <v>0</v>
      </c>
      <c r="BL185" s="9" t="s">
        <v>139</v>
      </c>
      <c r="BM185" s="147" t="s">
        <v>629</v>
      </c>
    </row>
    <row r="186" spans="2:65" s="25" customFormat="1" ht="24.2" customHeight="1">
      <c r="B186" s="135"/>
      <c r="C186" s="136" t="s">
        <v>264</v>
      </c>
      <c r="D186" s="136" t="s">
        <v>134</v>
      </c>
      <c r="E186" s="137" t="s">
        <v>630</v>
      </c>
      <c r="F186" s="138" t="s">
        <v>631</v>
      </c>
      <c r="G186" s="139" t="s">
        <v>159</v>
      </c>
      <c r="H186" s="140">
        <v>1</v>
      </c>
      <c r="I186" s="141"/>
      <c r="J186" s="142">
        <f>ROUND(I186*H186,2)</f>
        <v>0</v>
      </c>
      <c r="K186" s="138" t="s">
        <v>8</v>
      </c>
      <c r="L186" s="24"/>
      <c r="M186" s="143" t="s">
        <v>8</v>
      </c>
      <c r="N186" s="144" t="s">
        <v>46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139</v>
      </c>
      <c r="AT186" s="147" t="s">
        <v>134</v>
      </c>
      <c r="AU186" s="147" t="s">
        <v>91</v>
      </c>
      <c r="AY186" s="9" t="s">
        <v>131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9" t="s">
        <v>89</v>
      </c>
      <c r="BK186" s="148">
        <f>ROUND(I186*H186,2)</f>
        <v>0</v>
      </c>
      <c r="BL186" s="9" t="s">
        <v>139</v>
      </c>
      <c r="BM186" s="147" t="s">
        <v>632</v>
      </c>
    </row>
    <row r="187" spans="2:65" s="123" customFormat="1" ht="22.9" customHeight="1">
      <c r="B187" s="122"/>
      <c r="D187" s="124" t="s">
        <v>80</v>
      </c>
      <c r="E187" s="133" t="s">
        <v>132</v>
      </c>
      <c r="F187" s="133" t="s">
        <v>133</v>
      </c>
      <c r="I187" s="126"/>
      <c r="J187" s="134">
        <f>BK187</f>
        <v>0</v>
      </c>
      <c r="L187" s="122"/>
      <c r="M187" s="128"/>
      <c r="P187" s="129">
        <f>SUM(P188:P194)</f>
        <v>0</v>
      </c>
      <c r="R187" s="129">
        <f>SUM(R188:R194)</f>
        <v>4.0299999999999997E-3</v>
      </c>
      <c r="T187" s="130">
        <f>SUM(T188:T194)</f>
        <v>2.376E-2</v>
      </c>
      <c r="AR187" s="124" t="s">
        <v>91</v>
      </c>
      <c r="AT187" s="131" t="s">
        <v>80</v>
      </c>
      <c r="AU187" s="131" t="s">
        <v>89</v>
      </c>
      <c r="AY187" s="124" t="s">
        <v>131</v>
      </c>
      <c r="BK187" s="132">
        <f>SUM(BK188:BK194)</f>
        <v>0</v>
      </c>
    </row>
    <row r="188" spans="2:65" s="25" customFormat="1" ht="16.5" customHeight="1">
      <c r="B188" s="135"/>
      <c r="C188" s="136" t="s">
        <v>268</v>
      </c>
      <c r="D188" s="136" t="s">
        <v>134</v>
      </c>
      <c r="E188" s="137" t="s">
        <v>633</v>
      </c>
      <c r="F188" s="138" t="s">
        <v>634</v>
      </c>
      <c r="G188" s="139" t="s">
        <v>237</v>
      </c>
      <c r="H188" s="140">
        <v>12</v>
      </c>
      <c r="I188" s="141"/>
      <c r="J188" s="142">
        <f t="shared" ref="J188:J194" si="10">ROUND(I188*H188,2)</f>
        <v>0</v>
      </c>
      <c r="K188" s="138" t="s">
        <v>138</v>
      </c>
      <c r="L188" s="24"/>
      <c r="M188" s="143" t="s">
        <v>8</v>
      </c>
      <c r="N188" s="144" t="s">
        <v>46</v>
      </c>
      <c r="P188" s="145">
        <f t="shared" ref="P188:P194" si="11">O188*H188</f>
        <v>0</v>
      </c>
      <c r="Q188" s="145">
        <v>0</v>
      </c>
      <c r="R188" s="145">
        <f t="shared" ref="R188:R194" si="12">Q188*H188</f>
        <v>0</v>
      </c>
      <c r="S188" s="145">
        <v>1.98E-3</v>
      </c>
      <c r="T188" s="146">
        <f t="shared" ref="T188:T194" si="13">S188*H188</f>
        <v>2.376E-2</v>
      </c>
      <c r="AR188" s="147" t="s">
        <v>139</v>
      </c>
      <c r="AT188" s="147" t="s">
        <v>134</v>
      </c>
      <c r="AU188" s="147" t="s">
        <v>91</v>
      </c>
      <c r="AY188" s="9" t="s">
        <v>131</v>
      </c>
      <c r="BE188" s="148">
        <f t="shared" ref="BE188:BE194" si="14">IF(N188="základní",J188,0)</f>
        <v>0</v>
      </c>
      <c r="BF188" s="148">
        <f t="shared" ref="BF188:BF194" si="15">IF(N188="snížená",J188,0)</f>
        <v>0</v>
      </c>
      <c r="BG188" s="148">
        <f t="shared" ref="BG188:BG194" si="16">IF(N188="zákl. přenesená",J188,0)</f>
        <v>0</v>
      </c>
      <c r="BH188" s="148">
        <f t="shared" ref="BH188:BH194" si="17">IF(N188="sníž. přenesená",J188,0)</f>
        <v>0</v>
      </c>
      <c r="BI188" s="148">
        <f t="shared" ref="BI188:BI194" si="18">IF(N188="nulová",J188,0)</f>
        <v>0</v>
      </c>
      <c r="BJ188" s="9" t="s">
        <v>89</v>
      </c>
      <c r="BK188" s="148">
        <f t="shared" ref="BK188:BK194" si="19">ROUND(I188*H188,2)</f>
        <v>0</v>
      </c>
      <c r="BL188" s="9" t="s">
        <v>139</v>
      </c>
      <c r="BM188" s="147" t="s">
        <v>635</v>
      </c>
    </row>
    <row r="189" spans="2:65" s="25" customFormat="1" ht="16.5" customHeight="1">
      <c r="B189" s="135"/>
      <c r="C189" s="136" t="s">
        <v>273</v>
      </c>
      <c r="D189" s="136" t="s">
        <v>134</v>
      </c>
      <c r="E189" s="137" t="s">
        <v>636</v>
      </c>
      <c r="F189" s="138" t="s">
        <v>637</v>
      </c>
      <c r="G189" s="139" t="s">
        <v>237</v>
      </c>
      <c r="H189" s="140">
        <v>5</v>
      </c>
      <c r="I189" s="141"/>
      <c r="J189" s="142">
        <f t="shared" si="10"/>
        <v>0</v>
      </c>
      <c r="K189" s="138" t="s">
        <v>138</v>
      </c>
      <c r="L189" s="24"/>
      <c r="M189" s="143" t="s">
        <v>8</v>
      </c>
      <c r="N189" s="144" t="s">
        <v>46</v>
      </c>
      <c r="P189" s="145">
        <f t="shared" si="11"/>
        <v>0</v>
      </c>
      <c r="Q189" s="145">
        <v>5.0000000000000001E-4</v>
      </c>
      <c r="R189" s="145">
        <f t="shared" si="12"/>
        <v>2.5000000000000001E-3</v>
      </c>
      <c r="S189" s="145">
        <v>0</v>
      </c>
      <c r="T189" s="146">
        <f t="shared" si="13"/>
        <v>0</v>
      </c>
      <c r="AR189" s="147" t="s">
        <v>139</v>
      </c>
      <c r="AT189" s="147" t="s">
        <v>134</v>
      </c>
      <c r="AU189" s="147" t="s">
        <v>91</v>
      </c>
      <c r="AY189" s="9" t="s">
        <v>131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9" t="s">
        <v>89</v>
      </c>
      <c r="BK189" s="148">
        <f t="shared" si="19"/>
        <v>0</v>
      </c>
      <c r="BL189" s="9" t="s">
        <v>139</v>
      </c>
      <c r="BM189" s="147" t="s">
        <v>638</v>
      </c>
    </row>
    <row r="190" spans="2:65" s="25" customFormat="1" ht="16.5" customHeight="1">
      <c r="B190" s="135"/>
      <c r="C190" s="136" t="s">
        <v>243</v>
      </c>
      <c r="D190" s="136" t="s">
        <v>134</v>
      </c>
      <c r="E190" s="137" t="s">
        <v>639</v>
      </c>
      <c r="F190" s="138" t="s">
        <v>640</v>
      </c>
      <c r="G190" s="139" t="s">
        <v>237</v>
      </c>
      <c r="H190" s="140">
        <v>1</v>
      </c>
      <c r="I190" s="141"/>
      <c r="J190" s="142">
        <f t="shared" si="10"/>
        <v>0</v>
      </c>
      <c r="K190" s="138" t="s">
        <v>138</v>
      </c>
      <c r="L190" s="24"/>
      <c r="M190" s="143" t="s">
        <v>8</v>
      </c>
      <c r="N190" s="144" t="s">
        <v>46</v>
      </c>
      <c r="P190" s="145">
        <f t="shared" si="11"/>
        <v>0</v>
      </c>
      <c r="Q190" s="145">
        <v>1.5299999999999999E-3</v>
      </c>
      <c r="R190" s="145">
        <f t="shared" si="12"/>
        <v>1.5299999999999999E-3</v>
      </c>
      <c r="S190" s="145">
        <v>0</v>
      </c>
      <c r="T190" s="146">
        <f t="shared" si="13"/>
        <v>0</v>
      </c>
      <c r="AR190" s="147" t="s">
        <v>139</v>
      </c>
      <c r="AT190" s="147" t="s">
        <v>134</v>
      </c>
      <c r="AU190" s="147" t="s">
        <v>91</v>
      </c>
      <c r="AY190" s="9" t="s">
        <v>131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9" t="s">
        <v>89</v>
      </c>
      <c r="BK190" s="148">
        <f t="shared" si="19"/>
        <v>0</v>
      </c>
      <c r="BL190" s="9" t="s">
        <v>139</v>
      </c>
      <c r="BM190" s="147" t="s">
        <v>641</v>
      </c>
    </row>
    <row r="191" spans="2:65" s="25" customFormat="1" ht="16.5" customHeight="1">
      <c r="B191" s="135"/>
      <c r="C191" s="136" t="s">
        <v>281</v>
      </c>
      <c r="D191" s="136" t="s">
        <v>134</v>
      </c>
      <c r="E191" s="137" t="s">
        <v>642</v>
      </c>
      <c r="F191" s="138" t="s">
        <v>643</v>
      </c>
      <c r="G191" s="139" t="s">
        <v>137</v>
      </c>
      <c r="H191" s="140">
        <v>2</v>
      </c>
      <c r="I191" s="141"/>
      <c r="J191" s="142">
        <f t="shared" si="10"/>
        <v>0</v>
      </c>
      <c r="K191" s="138" t="s">
        <v>138</v>
      </c>
      <c r="L191" s="24"/>
      <c r="M191" s="143" t="s">
        <v>8</v>
      </c>
      <c r="N191" s="144" t="s">
        <v>46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139</v>
      </c>
      <c r="AT191" s="147" t="s">
        <v>134</v>
      </c>
      <c r="AU191" s="147" t="s">
        <v>91</v>
      </c>
      <c r="AY191" s="9" t="s">
        <v>131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9" t="s">
        <v>89</v>
      </c>
      <c r="BK191" s="148">
        <f t="shared" si="19"/>
        <v>0</v>
      </c>
      <c r="BL191" s="9" t="s">
        <v>139</v>
      </c>
      <c r="BM191" s="147" t="s">
        <v>644</v>
      </c>
    </row>
    <row r="192" spans="2:65" s="25" customFormat="1" ht="21.75" customHeight="1">
      <c r="B192" s="135"/>
      <c r="C192" s="136" t="s">
        <v>285</v>
      </c>
      <c r="D192" s="136" t="s">
        <v>134</v>
      </c>
      <c r="E192" s="137" t="s">
        <v>645</v>
      </c>
      <c r="F192" s="138" t="s">
        <v>646</v>
      </c>
      <c r="G192" s="139" t="s">
        <v>137</v>
      </c>
      <c r="H192" s="140">
        <v>1</v>
      </c>
      <c r="I192" s="141"/>
      <c r="J192" s="142">
        <f t="shared" si="10"/>
        <v>0</v>
      </c>
      <c r="K192" s="138" t="s">
        <v>138</v>
      </c>
      <c r="L192" s="24"/>
      <c r="M192" s="143" t="s">
        <v>8</v>
      </c>
      <c r="N192" s="144" t="s">
        <v>46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139</v>
      </c>
      <c r="AT192" s="147" t="s">
        <v>134</v>
      </c>
      <c r="AU192" s="147" t="s">
        <v>91</v>
      </c>
      <c r="AY192" s="9" t="s">
        <v>131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9" t="s">
        <v>89</v>
      </c>
      <c r="BK192" s="148">
        <f t="shared" si="19"/>
        <v>0</v>
      </c>
      <c r="BL192" s="9" t="s">
        <v>139</v>
      </c>
      <c r="BM192" s="147" t="s">
        <v>647</v>
      </c>
    </row>
    <row r="193" spans="2:65" s="25" customFormat="1" ht="21.75" customHeight="1">
      <c r="B193" s="135"/>
      <c r="C193" s="136" t="s">
        <v>290</v>
      </c>
      <c r="D193" s="136" t="s">
        <v>134</v>
      </c>
      <c r="E193" s="137" t="s">
        <v>648</v>
      </c>
      <c r="F193" s="138" t="s">
        <v>649</v>
      </c>
      <c r="G193" s="139" t="s">
        <v>237</v>
      </c>
      <c r="H193" s="140">
        <v>6</v>
      </c>
      <c r="I193" s="141"/>
      <c r="J193" s="142">
        <f t="shared" si="10"/>
        <v>0</v>
      </c>
      <c r="K193" s="138" t="s">
        <v>138</v>
      </c>
      <c r="L193" s="24"/>
      <c r="M193" s="143" t="s">
        <v>8</v>
      </c>
      <c r="N193" s="144" t="s">
        <v>46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139</v>
      </c>
      <c r="AT193" s="147" t="s">
        <v>134</v>
      </c>
      <c r="AU193" s="147" t="s">
        <v>91</v>
      </c>
      <c r="AY193" s="9" t="s">
        <v>131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9" t="s">
        <v>89</v>
      </c>
      <c r="BK193" s="148">
        <f t="shared" si="19"/>
        <v>0</v>
      </c>
      <c r="BL193" s="9" t="s">
        <v>139</v>
      </c>
      <c r="BM193" s="147" t="s">
        <v>650</v>
      </c>
    </row>
    <row r="194" spans="2:65" s="25" customFormat="1" ht="24.2" customHeight="1">
      <c r="B194" s="135"/>
      <c r="C194" s="136" t="s">
        <v>294</v>
      </c>
      <c r="D194" s="136" t="s">
        <v>134</v>
      </c>
      <c r="E194" s="137" t="s">
        <v>141</v>
      </c>
      <c r="F194" s="138" t="s">
        <v>142</v>
      </c>
      <c r="G194" s="139" t="s">
        <v>143</v>
      </c>
      <c r="H194" s="140">
        <v>4.0000000000000001E-3</v>
      </c>
      <c r="I194" s="141"/>
      <c r="J194" s="142">
        <f t="shared" si="10"/>
        <v>0</v>
      </c>
      <c r="K194" s="138" t="s">
        <v>138</v>
      </c>
      <c r="L194" s="24"/>
      <c r="M194" s="143" t="s">
        <v>8</v>
      </c>
      <c r="N194" s="144" t="s">
        <v>46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139</v>
      </c>
      <c r="AT194" s="147" t="s">
        <v>134</v>
      </c>
      <c r="AU194" s="147" t="s">
        <v>91</v>
      </c>
      <c r="AY194" s="9" t="s">
        <v>131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9" t="s">
        <v>89</v>
      </c>
      <c r="BK194" s="148">
        <f t="shared" si="19"/>
        <v>0</v>
      </c>
      <c r="BL194" s="9" t="s">
        <v>139</v>
      </c>
      <c r="BM194" s="147" t="s">
        <v>651</v>
      </c>
    </row>
    <row r="195" spans="2:65" s="123" customFormat="1" ht="22.9" customHeight="1">
      <c r="B195" s="122"/>
      <c r="D195" s="124" t="s">
        <v>80</v>
      </c>
      <c r="E195" s="133" t="s">
        <v>145</v>
      </c>
      <c r="F195" s="133" t="s">
        <v>146</v>
      </c>
      <c r="I195" s="126"/>
      <c r="J195" s="134">
        <f>BK195</f>
        <v>0</v>
      </c>
      <c r="L195" s="122"/>
      <c r="M195" s="128"/>
      <c r="P195" s="129">
        <f>SUM(P196:P206)</f>
        <v>0</v>
      </c>
      <c r="R195" s="129">
        <f>SUM(R196:R206)</f>
        <v>4.1739999999999999E-2</v>
      </c>
      <c r="T195" s="130">
        <f>SUM(T196:T206)</f>
        <v>4.4729999999999999E-2</v>
      </c>
      <c r="AR195" s="124" t="s">
        <v>91</v>
      </c>
      <c r="AT195" s="131" t="s">
        <v>80</v>
      </c>
      <c r="AU195" s="131" t="s">
        <v>89</v>
      </c>
      <c r="AY195" s="124" t="s">
        <v>131</v>
      </c>
      <c r="BK195" s="132">
        <f>SUM(BK196:BK206)</f>
        <v>0</v>
      </c>
    </row>
    <row r="196" spans="2:65" s="25" customFormat="1" ht="24.2" customHeight="1">
      <c r="B196" s="135"/>
      <c r="C196" s="136" t="s">
        <v>298</v>
      </c>
      <c r="D196" s="136" t="s">
        <v>134</v>
      </c>
      <c r="E196" s="137" t="s">
        <v>652</v>
      </c>
      <c r="F196" s="138" t="s">
        <v>653</v>
      </c>
      <c r="G196" s="139" t="s">
        <v>237</v>
      </c>
      <c r="H196" s="140">
        <v>21</v>
      </c>
      <c r="I196" s="141"/>
      <c r="J196" s="142">
        <f t="shared" ref="J196:J206" si="20">ROUND(I196*H196,2)</f>
        <v>0</v>
      </c>
      <c r="K196" s="138" t="s">
        <v>138</v>
      </c>
      <c r="L196" s="24"/>
      <c r="M196" s="143" t="s">
        <v>8</v>
      </c>
      <c r="N196" s="144" t="s">
        <v>46</v>
      </c>
      <c r="P196" s="145">
        <f t="shared" ref="P196:P206" si="21">O196*H196</f>
        <v>0</v>
      </c>
      <c r="Q196" s="145">
        <v>0</v>
      </c>
      <c r="R196" s="145">
        <f t="shared" ref="R196:R206" si="22">Q196*H196</f>
        <v>0</v>
      </c>
      <c r="S196" s="145">
        <v>2.1299999999999999E-3</v>
      </c>
      <c r="T196" s="146">
        <f t="shared" ref="T196:T206" si="23">S196*H196</f>
        <v>4.4729999999999999E-2</v>
      </c>
      <c r="AR196" s="147" t="s">
        <v>139</v>
      </c>
      <c r="AT196" s="147" t="s">
        <v>134</v>
      </c>
      <c r="AU196" s="147" t="s">
        <v>91</v>
      </c>
      <c r="AY196" s="9" t="s">
        <v>131</v>
      </c>
      <c r="BE196" s="148">
        <f t="shared" ref="BE196:BE206" si="24">IF(N196="základní",J196,0)</f>
        <v>0</v>
      </c>
      <c r="BF196" s="148">
        <f t="shared" ref="BF196:BF206" si="25">IF(N196="snížená",J196,0)</f>
        <v>0</v>
      </c>
      <c r="BG196" s="148">
        <f t="shared" ref="BG196:BG206" si="26">IF(N196="zákl. přenesená",J196,0)</f>
        <v>0</v>
      </c>
      <c r="BH196" s="148">
        <f t="shared" ref="BH196:BH206" si="27">IF(N196="sníž. přenesená",J196,0)</f>
        <v>0</v>
      </c>
      <c r="BI196" s="148">
        <f t="shared" ref="BI196:BI206" si="28">IF(N196="nulová",J196,0)</f>
        <v>0</v>
      </c>
      <c r="BJ196" s="9" t="s">
        <v>89</v>
      </c>
      <c r="BK196" s="148">
        <f t="shared" ref="BK196:BK206" si="29">ROUND(I196*H196,2)</f>
        <v>0</v>
      </c>
      <c r="BL196" s="9" t="s">
        <v>139</v>
      </c>
      <c r="BM196" s="147" t="s">
        <v>654</v>
      </c>
    </row>
    <row r="197" spans="2:65" s="25" customFormat="1" ht="24.2" customHeight="1">
      <c r="B197" s="135"/>
      <c r="C197" s="136" t="s">
        <v>302</v>
      </c>
      <c r="D197" s="136" t="s">
        <v>134</v>
      </c>
      <c r="E197" s="137" t="s">
        <v>655</v>
      </c>
      <c r="F197" s="138" t="s">
        <v>656</v>
      </c>
      <c r="G197" s="139" t="s">
        <v>237</v>
      </c>
      <c r="H197" s="140">
        <v>13</v>
      </c>
      <c r="I197" s="141"/>
      <c r="J197" s="142">
        <f t="shared" si="20"/>
        <v>0</v>
      </c>
      <c r="K197" s="138" t="s">
        <v>138</v>
      </c>
      <c r="L197" s="24"/>
      <c r="M197" s="143" t="s">
        <v>8</v>
      </c>
      <c r="N197" s="144" t="s">
        <v>46</v>
      </c>
      <c r="P197" s="145">
        <f t="shared" si="21"/>
        <v>0</v>
      </c>
      <c r="Q197" s="145">
        <v>7.5000000000000002E-4</v>
      </c>
      <c r="R197" s="145">
        <f t="shared" si="22"/>
        <v>9.75E-3</v>
      </c>
      <c r="S197" s="145">
        <v>0</v>
      </c>
      <c r="T197" s="146">
        <f t="shared" si="23"/>
        <v>0</v>
      </c>
      <c r="AR197" s="147" t="s">
        <v>139</v>
      </c>
      <c r="AT197" s="147" t="s">
        <v>134</v>
      </c>
      <c r="AU197" s="147" t="s">
        <v>91</v>
      </c>
      <c r="AY197" s="9" t="s">
        <v>131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9" t="s">
        <v>89</v>
      </c>
      <c r="BK197" s="148">
        <f t="shared" si="29"/>
        <v>0</v>
      </c>
      <c r="BL197" s="9" t="s">
        <v>139</v>
      </c>
      <c r="BM197" s="147" t="s">
        <v>657</v>
      </c>
    </row>
    <row r="198" spans="2:65" s="25" customFormat="1" ht="24.2" customHeight="1">
      <c r="B198" s="135"/>
      <c r="C198" s="136" t="s">
        <v>306</v>
      </c>
      <c r="D198" s="136" t="s">
        <v>134</v>
      </c>
      <c r="E198" s="137" t="s">
        <v>658</v>
      </c>
      <c r="F198" s="138" t="s">
        <v>659</v>
      </c>
      <c r="G198" s="139" t="s">
        <v>237</v>
      </c>
      <c r="H198" s="140">
        <v>11</v>
      </c>
      <c r="I198" s="141"/>
      <c r="J198" s="142">
        <f t="shared" si="20"/>
        <v>0</v>
      </c>
      <c r="K198" s="138" t="s">
        <v>138</v>
      </c>
      <c r="L198" s="24"/>
      <c r="M198" s="143" t="s">
        <v>8</v>
      </c>
      <c r="N198" s="144" t="s">
        <v>46</v>
      </c>
      <c r="P198" s="145">
        <f t="shared" si="21"/>
        <v>0</v>
      </c>
      <c r="Q198" s="145">
        <v>8.0000000000000004E-4</v>
      </c>
      <c r="R198" s="145">
        <f t="shared" si="22"/>
        <v>8.8000000000000005E-3</v>
      </c>
      <c r="S198" s="145">
        <v>0</v>
      </c>
      <c r="T198" s="146">
        <f t="shared" si="23"/>
        <v>0</v>
      </c>
      <c r="AR198" s="147" t="s">
        <v>139</v>
      </c>
      <c r="AT198" s="147" t="s">
        <v>134</v>
      </c>
      <c r="AU198" s="147" t="s">
        <v>91</v>
      </c>
      <c r="AY198" s="9" t="s">
        <v>131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9" t="s">
        <v>89</v>
      </c>
      <c r="BK198" s="148">
        <f t="shared" si="29"/>
        <v>0</v>
      </c>
      <c r="BL198" s="9" t="s">
        <v>139</v>
      </c>
      <c r="BM198" s="147" t="s">
        <v>660</v>
      </c>
    </row>
    <row r="199" spans="2:65" s="25" customFormat="1" ht="37.9" customHeight="1">
      <c r="B199" s="135"/>
      <c r="C199" s="136" t="s">
        <v>310</v>
      </c>
      <c r="D199" s="136" t="s">
        <v>134</v>
      </c>
      <c r="E199" s="137" t="s">
        <v>661</v>
      </c>
      <c r="F199" s="138" t="s">
        <v>662</v>
      </c>
      <c r="G199" s="139" t="s">
        <v>237</v>
      </c>
      <c r="H199" s="140">
        <v>45</v>
      </c>
      <c r="I199" s="141"/>
      <c r="J199" s="142">
        <f t="shared" si="20"/>
        <v>0</v>
      </c>
      <c r="K199" s="138" t="s">
        <v>138</v>
      </c>
      <c r="L199" s="24"/>
      <c r="M199" s="143" t="s">
        <v>8</v>
      </c>
      <c r="N199" s="144" t="s">
        <v>46</v>
      </c>
      <c r="P199" s="145">
        <f t="shared" si="21"/>
        <v>0</v>
      </c>
      <c r="Q199" s="145">
        <v>3.4000000000000002E-4</v>
      </c>
      <c r="R199" s="145">
        <f t="shared" si="22"/>
        <v>1.5300000000000001E-2</v>
      </c>
      <c r="S199" s="145">
        <v>0</v>
      </c>
      <c r="T199" s="146">
        <f t="shared" si="23"/>
        <v>0</v>
      </c>
      <c r="AR199" s="147" t="s">
        <v>139</v>
      </c>
      <c r="AT199" s="147" t="s">
        <v>134</v>
      </c>
      <c r="AU199" s="147" t="s">
        <v>91</v>
      </c>
      <c r="AY199" s="9" t="s">
        <v>131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9" t="s">
        <v>89</v>
      </c>
      <c r="BK199" s="148">
        <f t="shared" si="29"/>
        <v>0</v>
      </c>
      <c r="BL199" s="9" t="s">
        <v>139</v>
      </c>
      <c r="BM199" s="147" t="s">
        <v>663</v>
      </c>
    </row>
    <row r="200" spans="2:65" s="25" customFormat="1" ht="21.75" customHeight="1">
      <c r="B200" s="135"/>
      <c r="C200" s="136" t="s">
        <v>314</v>
      </c>
      <c r="D200" s="136" t="s">
        <v>134</v>
      </c>
      <c r="E200" s="137" t="s">
        <v>664</v>
      </c>
      <c r="F200" s="138" t="s">
        <v>665</v>
      </c>
      <c r="G200" s="139" t="s">
        <v>137</v>
      </c>
      <c r="H200" s="140">
        <v>7</v>
      </c>
      <c r="I200" s="141"/>
      <c r="J200" s="142">
        <f t="shared" si="20"/>
        <v>0</v>
      </c>
      <c r="K200" s="138" t="s">
        <v>138</v>
      </c>
      <c r="L200" s="24"/>
      <c r="M200" s="143" t="s">
        <v>8</v>
      </c>
      <c r="N200" s="144" t="s">
        <v>46</v>
      </c>
      <c r="P200" s="145">
        <f t="shared" si="21"/>
        <v>0</v>
      </c>
      <c r="Q200" s="145">
        <v>2.2000000000000001E-4</v>
      </c>
      <c r="R200" s="145">
        <f t="shared" si="22"/>
        <v>1.5400000000000001E-3</v>
      </c>
      <c r="S200" s="145">
        <v>0</v>
      </c>
      <c r="T200" s="146">
        <f t="shared" si="23"/>
        <v>0</v>
      </c>
      <c r="AR200" s="147" t="s">
        <v>139</v>
      </c>
      <c r="AT200" s="147" t="s">
        <v>134</v>
      </c>
      <c r="AU200" s="147" t="s">
        <v>91</v>
      </c>
      <c r="AY200" s="9" t="s">
        <v>131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9" t="s">
        <v>89</v>
      </c>
      <c r="BK200" s="148">
        <f t="shared" si="29"/>
        <v>0</v>
      </c>
      <c r="BL200" s="9" t="s">
        <v>139</v>
      </c>
      <c r="BM200" s="147" t="s">
        <v>666</v>
      </c>
    </row>
    <row r="201" spans="2:65" s="25" customFormat="1" ht="16.5" customHeight="1">
      <c r="B201" s="135"/>
      <c r="C201" s="136" t="s">
        <v>318</v>
      </c>
      <c r="D201" s="136" t="s">
        <v>134</v>
      </c>
      <c r="E201" s="137" t="s">
        <v>667</v>
      </c>
      <c r="F201" s="138" t="s">
        <v>668</v>
      </c>
      <c r="G201" s="139" t="s">
        <v>669</v>
      </c>
      <c r="H201" s="140">
        <v>7</v>
      </c>
      <c r="I201" s="141"/>
      <c r="J201" s="142">
        <f t="shared" si="20"/>
        <v>0</v>
      </c>
      <c r="K201" s="138" t="s">
        <v>138</v>
      </c>
      <c r="L201" s="24"/>
      <c r="M201" s="143" t="s">
        <v>8</v>
      </c>
      <c r="N201" s="144" t="s">
        <v>46</v>
      </c>
      <c r="P201" s="145">
        <f t="shared" si="21"/>
        <v>0</v>
      </c>
      <c r="Q201" s="145">
        <v>4.2999999999999999E-4</v>
      </c>
      <c r="R201" s="145">
        <f t="shared" si="22"/>
        <v>3.0100000000000001E-3</v>
      </c>
      <c r="S201" s="145">
        <v>0</v>
      </c>
      <c r="T201" s="146">
        <f t="shared" si="23"/>
        <v>0</v>
      </c>
      <c r="AR201" s="147" t="s">
        <v>139</v>
      </c>
      <c r="AT201" s="147" t="s">
        <v>134</v>
      </c>
      <c r="AU201" s="147" t="s">
        <v>91</v>
      </c>
      <c r="AY201" s="9" t="s">
        <v>131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9" t="s">
        <v>89</v>
      </c>
      <c r="BK201" s="148">
        <f t="shared" si="29"/>
        <v>0</v>
      </c>
      <c r="BL201" s="9" t="s">
        <v>139</v>
      </c>
      <c r="BM201" s="147" t="s">
        <v>670</v>
      </c>
    </row>
    <row r="202" spans="2:65" s="25" customFormat="1" ht="16.5" customHeight="1">
      <c r="B202" s="135"/>
      <c r="C202" s="136" t="s">
        <v>322</v>
      </c>
      <c r="D202" s="136" t="s">
        <v>134</v>
      </c>
      <c r="E202" s="137" t="s">
        <v>148</v>
      </c>
      <c r="F202" s="138" t="s">
        <v>149</v>
      </c>
      <c r="G202" s="139" t="s">
        <v>137</v>
      </c>
      <c r="H202" s="140">
        <v>2</v>
      </c>
      <c r="I202" s="141"/>
      <c r="J202" s="142">
        <f t="shared" si="20"/>
        <v>0</v>
      </c>
      <c r="K202" s="138" t="s">
        <v>138</v>
      </c>
      <c r="L202" s="24"/>
      <c r="M202" s="143" t="s">
        <v>8</v>
      </c>
      <c r="N202" s="144" t="s">
        <v>46</v>
      </c>
      <c r="P202" s="145">
        <f t="shared" si="21"/>
        <v>0</v>
      </c>
      <c r="Q202" s="145">
        <v>2.9E-4</v>
      </c>
      <c r="R202" s="145">
        <f t="shared" si="22"/>
        <v>5.8E-4</v>
      </c>
      <c r="S202" s="145">
        <v>0</v>
      </c>
      <c r="T202" s="146">
        <f t="shared" si="23"/>
        <v>0</v>
      </c>
      <c r="AR202" s="147" t="s">
        <v>139</v>
      </c>
      <c r="AT202" s="147" t="s">
        <v>134</v>
      </c>
      <c r="AU202" s="147" t="s">
        <v>91</v>
      </c>
      <c r="AY202" s="9" t="s">
        <v>131</v>
      </c>
      <c r="BE202" s="148">
        <f t="shared" si="24"/>
        <v>0</v>
      </c>
      <c r="BF202" s="148">
        <f t="shared" si="25"/>
        <v>0</v>
      </c>
      <c r="BG202" s="148">
        <f t="shared" si="26"/>
        <v>0</v>
      </c>
      <c r="BH202" s="148">
        <f t="shared" si="27"/>
        <v>0</v>
      </c>
      <c r="BI202" s="148">
        <f t="shared" si="28"/>
        <v>0</v>
      </c>
      <c r="BJ202" s="9" t="s">
        <v>89</v>
      </c>
      <c r="BK202" s="148">
        <f t="shared" si="29"/>
        <v>0</v>
      </c>
      <c r="BL202" s="9" t="s">
        <v>139</v>
      </c>
      <c r="BM202" s="147" t="s">
        <v>671</v>
      </c>
    </row>
    <row r="203" spans="2:65" s="25" customFormat="1" ht="21.75" customHeight="1">
      <c r="B203" s="135"/>
      <c r="C203" s="136" t="s">
        <v>326</v>
      </c>
      <c r="D203" s="136" t="s">
        <v>134</v>
      </c>
      <c r="E203" s="137" t="s">
        <v>672</v>
      </c>
      <c r="F203" s="138" t="s">
        <v>673</v>
      </c>
      <c r="G203" s="139" t="s">
        <v>137</v>
      </c>
      <c r="H203" s="140">
        <v>6</v>
      </c>
      <c r="I203" s="141"/>
      <c r="J203" s="142">
        <f t="shared" si="20"/>
        <v>0</v>
      </c>
      <c r="K203" s="138" t="s">
        <v>138</v>
      </c>
      <c r="L203" s="24"/>
      <c r="M203" s="143" t="s">
        <v>8</v>
      </c>
      <c r="N203" s="144" t="s">
        <v>46</v>
      </c>
      <c r="P203" s="145">
        <f t="shared" si="21"/>
        <v>0</v>
      </c>
      <c r="Q203" s="145">
        <v>3.4000000000000002E-4</v>
      </c>
      <c r="R203" s="145">
        <f t="shared" si="22"/>
        <v>2.0400000000000001E-3</v>
      </c>
      <c r="S203" s="145">
        <v>0</v>
      </c>
      <c r="T203" s="146">
        <f t="shared" si="23"/>
        <v>0</v>
      </c>
      <c r="AR203" s="147" t="s">
        <v>139</v>
      </c>
      <c r="AT203" s="147" t="s">
        <v>134</v>
      </c>
      <c r="AU203" s="147" t="s">
        <v>91</v>
      </c>
      <c r="AY203" s="9" t="s">
        <v>131</v>
      </c>
      <c r="BE203" s="148">
        <f t="shared" si="24"/>
        <v>0</v>
      </c>
      <c r="BF203" s="148">
        <f t="shared" si="25"/>
        <v>0</v>
      </c>
      <c r="BG203" s="148">
        <f t="shared" si="26"/>
        <v>0</v>
      </c>
      <c r="BH203" s="148">
        <f t="shared" si="27"/>
        <v>0</v>
      </c>
      <c r="BI203" s="148">
        <f t="shared" si="28"/>
        <v>0</v>
      </c>
      <c r="BJ203" s="9" t="s">
        <v>89</v>
      </c>
      <c r="BK203" s="148">
        <f t="shared" si="29"/>
        <v>0</v>
      </c>
      <c r="BL203" s="9" t="s">
        <v>139</v>
      </c>
      <c r="BM203" s="147" t="s">
        <v>674</v>
      </c>
    </row>
    <row r="204" spans="2:65" s="25" customFormat="1" ht="21.75" customHeight="1">
      <c r="B204" s="135"/>
      <c r="C204" s="136" t="s">
        <v>330</v>
      </c>
      <c r="D204" s="136" t="s">
        <v>134</v>
      </c>
      <c r="E204" s="137" t="s">
        <v>675</v>
      </c>
      <c r="F204" s="138" t="s">
        <v>676</v>
      </c>
      <c r="G204" s="139" t="s">
        <v>237</v>
      </c>
      <c r="H204" s="140">
        <v>24</v>
      </c>
      <c r="I204" s="141"/>
      <c r="J204" s="142">
        <f t="shared" si="20"/>
        <v>0</v>
      </c>
      <c r="K204" s="138" t="s">
        <v>138</v>
      </c>
      <c r="L204" s="24"/>
      <c r="M204" s="143" t="s">
        <v>8</v>
      </c>
      <c r="N204" s="144" t="s">
        <v>46</v>
      </c>
      <c r="P204" s="145">
        <f t="shared" si="21"/>
        <v>0</v>
      </c>
      <c r="Q204" s="145">
        <v>1.0000000000000001E-5</v>
      </c>
      <c r="R204" s="145">
        <f t="shared" si="22"/>
        <v>2.4000000000000003E-4</v>
      </c>
      <c r="S204" s="145">
        <v>0</v>
      </c>
      <c r="T204" s="146">
        <f t="shared" si="23"/>
        <v>0</v>
      </c>
      <c r="AR204" s="147" t="s">
        <v>139</v>
      </c>
      <c r="AT204" s="147" t="s">
        <v>134</v>
      </c>
      <c r="AU204" s="147" t="s">
        <v>91</v>
      </c>
      <c r="AY204" s="9" t="s">
        <v>131</v>
      </c>
      <c r="BE204" s="148">
        <f t="shared" si="24"/>
        <v>0</v>
      </c>
      <c r="BF204" s="148">
        <f t="shared" si="25"/>
        <v>0</v>
      </c>
      <c r="BG204" s="148">
        <f t="shared" si="26"/>
        <v>0</v>
      </c>
      <c r="BH204" s="148">
        <f t="shared" si="27"/>
        <v>0</v>
      </c>
      <c r="BI204" s="148">
        <f t="shared" si="28"/>
        <v>0</v>
      </c>
      <c r="BJ204" s="9" t="s">
        <v>89</v>
      </c>
      <c r="BK204" s="148">
        <f t="shared" si="29"/>
        <v>0</v>
      </c>
      <c r="BL204" s="9" t="s">
        <v>139</v>
      </c>
      <c r="BM204" s="147" t="s">
        <v>677</v>
      </c>
    </row>
    <row r="205" spans="2:65" s="25" customFormat="1" ht="24.2" customHeight="1">
      <c r="B205" s="135"/>
      <c r="C205" s="136" t="s">
        <v>334</v>
      </c>
      <c r="D205" s="136" t="s">
        <v>134</v>
      </c>
      <c r="E205" s="137" t="s">
        <v>678</v>
      </c>
      <c r="F205" s="138" t="s">
        <v>679</v>
      </c>
      <c r="G205" s="139" t="s">
        <v>237</v>
      </c>
      <c r="H205" s="140">
        <v>24</v>
      </c>
      <c r="I205" s="141"/>
      <c r="J205" s="142">
        <f t="shared" si="20"/>
        <v>0</v>
      </c>
      <c r="K205" s="138" t="s">
        <v>138</v>
      </c>
      <c r="L205" s="24"/>
      <c r="M205" s="143" t="s">
        <v>8</v>
      </c>
      <c r="N205" s="144" t="s">
        <v>46</v>
      </c>
      <c r="P205" s="145">
        <f t="shared" si="21"/>
        <v>0</v>
      </c>
      <c r="Q205" s="145">
        <v>2.0000000000000002E-5</v>
      </c>
      <c r="R205" s="145">
        <f t="shared" si="22"/>
        <v>4.8000000000000007E-4</v>
      </c>
      <c r="S205" s="145">
        <v>0</v>
      </c>
      <c r="T205" s="146">
        <f t="shared" si="23"/>
        <v>0</v>
      </c>
      <c r="AR205" s="147" t="s">
        <v>139</v>
      </c>
      <c r="AT205" s="147" t="s">
        <v>134</v>
      </c>
      <c r="AU205" s="147" t="s">
        <v>91</v>
      </c>
      <c r="AY205" s="9" t="s">
        <v>131</v>
      </c>
      <c r="BE205" s="148">
        <f t="shared" si="24"/>
        <v>0</v>
      </c>
      <c r="BF205" s="148">
        <f t="shared" si="25"/>
        <v>0</v>
      </c>
      <c r="BG205" s="148">
        <f t="shared" si="26"/>
        <v>0</v>
      </c>
      <c r="BH205" s="148">
        <f t="shared" si="27"/>
        <v>0</v>
      </c>
      <c r="BI205" s="148">
        <f t="shared" si="28"/>
        <v>0</v>
      </c>
      <c r="BJ205" s="9" t="s">
        <v>89</v>
      </c>
      <c r="BK205" s="148">
        <f t="shared" si="29"/>
        <v>0</v>
      </c>
      <c r="BL205" s="9" t="s">
        <v>139</v>
      </c>
      <c r="BM205" s="147" t="s">
        <v>680</v>
      </c>
    </row>
    <row r="206" spans="2:65" s="25" customFormat="1" ht="24.2" customHeight="1">
      <c r="B206" s="135"/>
      <c r="C206" s="136" t="s">
        <v>338</v>
      </c>
      <c r="D206" s="136" t="s">
        <v>134</v>
      </c>
      <c r="E206" s="137" t="s">
        <v>681</v>
      </c>
      <c r="F206" s="138" t="s">
        <v>682</v>
      </c>
      <c r="G206" s="139" t="s">
        <v>143</v>
      </c>
      <c r="H206" s="140">
        <v>4.2000000000000003E-2</v>
      </c>
      <c r="I206" s="141"/>
      <c r="J206" s="142">
        <f t="shared" si="20"/>
        <v>0</v>
      </c>
      <c r="K206" s="138" t="s">
        <v>138</v>
      </c>
      <c r="L206" s="24"/>
      <c r="M206" s="143" t="s">
        <v>8</v>
      </c>
      <c r="N206" s="144" t="s">
        <v>46</v>
      </c>
      <c r="P206" s="145">
        <f t="shared" si="21"/>
        <v>0</v>
      </c>
      <c r="Q206" s="145">
        <v>0</v>
      </c>
      <c r="R206" s="145">
        <f t="shared" si="22"/>
        <v>0</v>
      </c>
      <c r="S206" s="145">
        <v>0</v>
      </c>
      <c r="T206" s="146">
        <f t="shared" si="23"/>
        <v>0</v>
      </c>
      <c r="AR206" s="147" t="s">
        <v>139</v>
      </c>
      <c r="AT206" s="147" t="s">
        <v>134</v>
      </c>
      <c r="AU206" s="147" t="s">
        <v>91</v>
      </c>
      <c r="AY206" s="9" t="s">
        <v>131</v>
      </c>
      <c r="BE206" s="148">
        <f t="shared" si="24"/>
        <v>0</v>
      </c>
      <c r="BF206" s="148">
        <f t="shared" si="25"/>
        <v>0</v>
      </c>
      <c r="BG206" s="148">
        <f t="shared" si="26"/>
        <v>0</v>
      </c>
      <c r="BH206" s="148">
        <f t="shared" si="27"/>
        <v>0</v>
      </c>
      <c r="BI206" s="148">
        <f t="shared" si="28"/>
        <v>0</v>
      </c>
      <c r="BJ206" s="9" t="s">
        <v>89</v>
      </c>
      <c r="BK206" s="148">
        <f t="shared" si="29"/>
        <v>0</v>
      </c>
      <c r="BL206" s="9" t="s">
        <v>139</v>
      </c>
      <c r="BM206" s="147" t="s">
        <v>683</v>
      </c>
    </row>
    <row r="207" spans="2:65" s="123" customFormat="1" ht="22.9" customHeight="1">
      <c r="B207" s="122"/>
      <c r="D207" s="124" t="s">
        <v>80</v>
      </c>
      <c r="E207" s="133" t="s">
        <v>155</v>
      </c>
      <c r="F207" s="133" t="s">
        <v>156</v>
      </c>
      <c r="I207" s="126"/>
      <c r="J207" s="134">
        <f>BK207</f>
        <v>0</v>
      </c>
      <c r="L207" s="122"/>
      <c r="M207" s="128"/>
      <c r="P207" s="129">
        <f>SUM(P208:P213)</f>
        <v>0</v>
      </c>
      <c r="R207" s="129">
        <f>SUM(R208:R213)</f>
        <v>0</v>
      </c>
      <c r="T207" s="130">
        <f>SUM(T208:T213)</f>
        <v>0.15405999999999997</v>
      </c>
      <c r="AR207" s="124" t="s">
        <v>91</v>
      </c>
      <c r="AT207" s="131" t="s">
        <v>80</v>
      </c>
      <c r="AU207" s="131" t="s">
        <v>89</v>
      </c>
      <c r="AY207" s="124" t="s">
        <v>131</v>
      </c>
      <c r="BK207" s="132">
        <f>SUM(BK208:BK213)</f>
        <v>0</v>
      </c>
    </row>
    <row r="208" spans="2:65" s="25" customFormat="1" ht="16.5" customHeight="1">
      <c r="B208" s="135"/>
      <c r="C208" s="136" t="s">
        <v>342</v>
      </c>
      <c r="D208" s="136" t="s">
        <v>134</v>
      </c>
      <c r="E208" s="137" t="s">
        <v>684</v>
      </c>
      <c r="F208" s="138" t="s">
        <v>685</v>
      </c>
      <c r="G208" s="139" t="s">
        <v>159</v>
      </c>
      <c r="H208" s="140">
        <v>1</v>
      </c>
      <c r="I208" s="141"/>
      <c r="J208" s="142">
        <f t="shared" ref="J208:J213" si="30">ROUND(I208*H208,2)</f>
        <v>0</v>
      </c>
      <c r="K208" s="138" t="s">
        <v>138</v>
      </c>
      <c r="L208" s="24"/>
      <c r="M208" s="143" t="s">
        <v>8</v>
      </c>
      <c r="N208" s="144" t="s">
        <v>46</v>
      </c>
      <c r="P208" s="145">
        <f t="shared" ref="P208:P213" si="31">O208*H208</f>
        <v>0</v>
      </c>
      <c r="Q208" s="145">
        <v>0</v>
      </c>
      <c r="R208" s="145">
        <f t="shared" ref="R208:R213" si="32">Q208*H208</f>
        <v>0</v>
      </c>
      <c r="S208" s="145">
        <v>1.933E-2</v>
      </c>
      <c r="T208" s="146">
        <f t="shared" ref="T208:T213" si="33">S208*H208</f>
        <v>1.933E-2</v>
      </c>
      <c r="AR208" s="147" t="s">
        <v>139</v>
      </c>
      <c r="AT208" s="147" t="s">
        <v>134</v>
      </c>
      <c r="AU208" s="147" t="s">
        <v>91</v>
      </c>
      <c r="AY208" s="9" t="s">
        <v>131</v>
      </c>
      <c r="BE208" s="148">
        <f t="shared" ref="BE208:BE213" si="34">IF(N208="základní",J208,0)</f>
        <v>0</v>
      </c>
      <c r="BF208" s="148">
        <f t="shared" ref="BF208:BF213" si="35">IF(N208="snížená",J208,0)</f>
        <v>0</v>
      </c>
      <c r="BG208" s="148">
        <f t="shared" ref="BG208:BG213" si="36">IF(N208="zákl. přenesená",J208,0)</f>
        <v>0</v>
      </c>
      <c r="BH208" s="148">
        <f t="shared" ref="BH208:BH213" si="37">IF(N208="sníž. přenesená",J208,0)</f>
        <v>0</v>
      </c>
      <c r="BI208" s="148">
        <f t="shared" ref="BI208:BI213" si="38">IF(N208="nulová",J208,0)</f>
        <v>0</v>
      </c>
      <c r="BJ208" s="9" t="s">
        <v>89</v>
      </c>
      <c r="BK208" s="148">
        <f t="shared" ref="BK208:BK213" si="39">ROUND(I208*H208,2)</f>
        <v>0</v>
      </c>
      <c r="BL208" s="9" t="s">
        <v>139</v>
      </c>
      <c r="BM208" s="147" t="s">
        <v>686</v>
      </c>
    </row>
    <row r="209" spans="2:65" s="25" customFormat="1" ht="16.5" customHeight="1">
      <c r="B209" s="135"/>
      <c r="C209" s="136" t="s">
        <v>346</v>
      </c>
      <c r="D209" s="136" t="s">
        <v>134</v>
      </c>
      <c r="E209" s="137" t="s">
        <v>687</v>
      </c>
      <c r="F209" s="138" t="s">
        <v>688</v>
      </c>
      <c r="G209" s="139" t="s">
        <v>159</v>
      </c>
      <c r="H209" s="140">
        <v>1</v>
      </c>
      <c r="I209" s="141"/>
      <c r="J209" s="142">
        <f t="shared" si="30"/>
        <v>0</v>
      </c>
      <c r="K209" s="138" t="s">
        <v>138</v>
      </c>
      <c r="L209" s="24"/>
      <c r="M209" s="143" t="s">
        <v>8</v>
      </c>
      <c r="N209" s="144" t="s">
        <v>46</v>
      </c>
      <c r="P209" s="145">
        <f t="shared" si="31"/>
        <v>0</v>
      </c>
      <c r="Q209" s="145">
        <v>0</v>
      </c>
      <c r="R209" s="145">
        <f t="shared" si="32"/>
        <v>0</v>
      </c>
      <c r="S209" s="145">
        <v>1.9460000000000002E-2</v>
      </c>
      <c r="T209" s="146">
        <f t="shared" si="33"/>
        <v>1.9460000000000002E-2</v>
      </c>
      <c r="AR209" s="147" t="s">
        <v>139</v>
      </c>
      <c r="AT209" s="147" t="s">
        <v>134</v>
      </c>
      <c r="AU209" s="147" t="s">
        <v>91</v>
      </c>
      <c r="AY209" s="9" t="s">
        <v>131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9" t="s">
        <v>89</v>
      </c>
      <c r="BK209" s="148">
        <f t="shared" si="39"/>
        <v>0</v>
      </c>
      <c r="BL209" s="9" t="s">
        <v>139</v>
      </c>
      <c r="BM209" s="147" t="s">
        <v>689</v>
      </c>
    </row>
    <row r="210" spans="2:65" s="25" customFormat="1" ht="21.75" customHeight="1">
      <c r="B210" s="135"/>
      <c r="C210" s="136" t="s">
        <v>350</v>
      </c>
      <c r="D210" s="136" t="s">
        <v>134</v>
      </c>
      <c r="E210" s="137" t="s">
        <v>690</v>
      </c>
      <c r="F210" s="138" t="s">
        <v>691</v>
      </c>
      <c r="G210" s="139" t="s">
        <v>159</v>
      </c>
      <c r="H210" s="140">
        <v>1</v>
      </c>
      <c r="I210" s="141"/>
      <c r="J210" s="142">
        <f t="shared" si="30"/>
        <v>0</v>
      </c>
      <c r="K210" s="138" t="s">
        <v>138</v>
      </c>
      <c r="L210" s="24"/>
      <c r="M210" s="143" t="s">
        <v>8</v>
      </c>
      <c r="N210" s="144" t="s">
        <v>46</v>
      </c>
      <c r="P210" s="145">
        <f t="shared" si="31"/>
        <v>0</v>
      </c>
      <c r="Q210" s="145">
        <v>0</v>
      </c>
      <c r="R210" s="145">
        <f t="shared" si="32"/>
        <v>0</v>
      </c>
      <c r="S210" s="145">
        <v>8.7999999999999981E-2</v>
      </c>
      <c r="T210" s="146">
        <f t="shared" si="33"/>
        <v>8.7999999999999981E-2</v>
      </c>
      <c r="AR210" s="147" t="s">
        <v>139</v>
      </c>
      <c r="AT210" s="147" t="s">
        <v>134</v>
      </c>
      <c r="AU210" s="147" t="s">
        <v>91</v>
      </c>
      <c r="AY210" s="9" t="s">
        <v>131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9" t="s">
        <v>89</v>
      </c>
      <c r="BK210" s="148">
        <f t="shared" si="39"/>
        <v>0</v>
      </c>
      <c r="BL210" s="9" t="s">
        <v>139</v>
      </c>
      <c r="BM210" s="147" t="s">
        <v>692</v>
      </c>
    </row>
    <row r="211" spans="2:65" s="25" customFormat="1" ht="21.75" customHeight="1">
      <c r="B211" s="135"/>
      <c r="C211" s="136" t="s">
        <v>354</v>
      </c>
      <c r="D211" s="136" t="s">
        <v>134</v>
      </c>
      <c r="E211" s="137" t="s">
        <v>693</v>
      </c>
      <c r="F211" s="138" t="s">
        <v>694</v>
      </c>
      <c r="G211" s="139" t="s">
        <v>159</v>
      </c>
      <c r="H211" s="140">
        <v>1</v>
      </c>
      <c r="I211" s="141"/>
      <c r="J211" s="142">
        <f t="shared" si="30"/>
        <v>0</v>
      </c>
      <c r="K211" s="138" t="s">
        <v>138</v>
      </c>
      <c r="L211" s="24"/>
      <c r="M211" s="143" t="s">
        <v>8</v>
      </c>
      <c r="N211" s="144" t="s">
        <v>46</v>
      </c>
      <c r="P211" s="145">
        <f t="shared" si="31"/>
        <v>0</v>
      </c>
      <c r="Q211" s="145">
        <v>0</v>
      </c>
      <c r="R211" s="145">
        <f t="shared" si="32"/>
        <v>0</v>
      </c>
      <c r="S211" s="145">
        <v>2.4500000000000001E-2</v>
      </c>
      <c r="T211" s="146">
        <f t="shared" si="33"/>
        <v>2.4500000000000001E-2</v>
      </c>
      <c r="AR211" s="147" t="s">
        <v>139</v>
      </c>
      <c r="AT211" s="147" t="s">
        <v>134</v>
      </c>
      <c r="AU211" s="147" t="s">
        <v>91</v>
      </c>
      <c r="AY211" s="9" t="s">
        <v>131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9" t="s">
        <v>89</v>
      </c>
      <c r="BK211" s="148">
        <f t="shared" si="39"/>
        <v>0</v>
      </c>
      <c r="BL211" s="9" t="s">
        <v>139</v>
      </c>
      <c r="BM211" s="147" t="s">
        <v>695</v>
      </c>
    </row>
    <row r="212" spans="2:65" s="25" customFormat="1" ht="16.5" customHeight="1">
      <c r="B212" s="135"/>
      <c r="C212" s="136" t="s">
        <v>358</v>
      </c>
      <c r="D212" s="136" t="s">
        <v>134</v>
      </c>
      <c r="E212" s="137" t="s">
        <v>696</v>
      </c>
      <c r="F212" s="138" t="s">
        <v>697</v>
      </c>
      <c r="G212" s="139" t="s">
        <v>137</v>
      </c>
      <c r="H212" s="140">
        <v>1</v>
      </c>
      <c r="I212" s="141"/>
      <c r="J212" s="142">
        <f t="shared" si="30"/>
        <v>0</v>
      </c>
      <c r="K212" s="138" t="s">
        <v>138</v>
      </c>
      <c r="L212" s="24"/>
      <c r="M212" s="143" t="s">
        <v>8</v>
      </c>
      <c r="N212" s="144" t="s">
        <v>46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2.2499999999999998E-3</v>
      </c>
      <c r="T212" s="146">
        <f t="shared" si="33"/>
        <v>2.2499999999999998E-3</v>
      </c>
      <c r="AR212" s="147" t="s">
        <v>139</v>
      </c>
      <c r="AT212" s="147" t="s">
        <v>134</v>
      </c>
      <c r="AU212" s="147" t="s">
        <v>91</v>
      </c>
      <c r="AY212" s="9" t="s">
        <v>131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9" t="s">
        <v>89</v>
      </c>
      <c r="BK212" s="148">
        <f t="shared" si="39"/>
        <v>0</v>
      </c>
      <c r="BL212" s="9" t="s">
        <v>139</v>
      </c>
      <c r="BM212" s="147" t="s">
        <v>698</v>
      </c>
    </row>
    <row r="213" spans="2:65" s="25" customFormat="1" ht="21.75" customHeight="1">
      <c r="B213" s="135"/>
      <c r="C213" s="136" t="s">
        <v>362</v>
      </c>
      <c r="D213" s="136" t="s">
        <v>134</v>
      </c>
      <c r="E213" s="137" t="s">
        <v>699</v>
      </c>
      <c r="F213" s="138" t="s">
        <v>700</v>
      </c>
      <c r="G213" s="139" t="s">
        <v>137</v>
      </c>
      <c r="H213" s="140">
        <v>1</v>
      </c>
      <c r="I213" s="141"/>
      <c r="J213" s="142">
        <f t="shared" si="30"/>
        <v>0</v>
      </c>
      <c r="K213" s="138" t="s">
        <v>138</v>
      </c>
      <c r="L213" s="24"/>
      <c r="M213" s="143" t="s">
        <v>8</v>
      </c>
      <c r="N213" s="144" t="s">
        <v>46</v>
      </c>
      <c r="P213" s="145">
        <f t="shared" si="31"/>
        <v>0</v>
      </c>
      <c r="Q213" s="145">
        <v>0</v>
      </c>
      <c r="R213" s="145">
        <f t="shared" si="32"/>
        <v>0</v>
      </c>
      <c r="S213" s="145">
        <v>5.1999999999999995E-4</v>
      </c>
      <c r="T213" s="146">
        <f t="shared" si="33"/>
        <v>5.1999999999999995E-4</v>
      </c>
      <c r="AR213" s="147" t="s">
        <v>139</v>
      </c>
      <c r="AT213" s="147" t="s">
        <v>134</v>
      </c>
      <c r="AU213" s="147" t="s">
        <v>91</v>
      </c>
      <c r="AY213" s="9" t="s">
        <v>131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9" t="s">
        <v>89</v>
      </c>
      <c r="BK213" s="148">
        <f t="shared" si="39"/>
        <v>0</v>
      </c>
      <c r="BL213" s="9" t="s">
        <v>139</v>
      </c>
      <c r="BM213" s="147" t="s">
        <v>701</v>
      </c>
    </row>
    <row r="214" spans="2:65" s="123" customFormat="1" ht="22.9" customHeight="1">
      <c r="B214" s="122"/>
      <c r="D214" s="124" t="s">
        <v>80</v>
      </c>
      <c r="E214" s="133" t="s">
        <v>702</v>
      </c>
      <c r="F214" s="133" t="s">
        <v>703</v>
      </c>
      <c r="I214" s="126"/>
      <c r="J214" s="134">
        <f>BK214</f>
        <v>0</v>
      </c>
      <c r="L214" s="122"/>
      <c r="M214" s="128"/>
      <c r="P214" s="129">
        <f>SUM(P215:P236)</f>
        <v>0</v>
      </c>
      <c r="R214" s="129">
        <f>SUM(R215:R236)</f>
        <v>0.98312600000000006</v>
      </c>
      <c r="T214" s="130">
        <f>SUM(T215:T236)</f>
        <v>0</v>
      </c>
      <c r="AR214" s="124" t="s">
        <v>91</v>
      </c>
      <c r="AT214" s="131" t="s">
        <v>80</v>
      </c>
      <c r="AU214" s="131" t="s">
        <v>89</v>
      </c>
      <c r="AY214" s="124" t="s">
        <v>131</v>
      </c>
      <c r="BK214" s="132">
        <f>SUM(BK215:BK236)</f>
        <v>0</v>
      </c>
    </row>
    <row r="215" spans="2:65" s="25" customFormat="1" ht="24.2" customHeight="1">
      <c r="B215" s="135"/>
      <c r="C215" s="136" t="s">
        <v>366</v>
      </c>
      <c r="D215" s="136" t="s">
        <v>134</v>
      </c>
      <c r="E215" s="137" t="s">
        <v>704</v>
      </c>
      <c r="F215" s="138" t="s">
        <v>705</v>
      </c>
      <c r="G215" s="139" t="s">
        <v>449</v>
      </c>
      <c r="H215" s="140">
        <v>9</v>
      </c>
      <c r="I215" s="141"/>
      <c r="J215" s="142">
        <f t="shared" ref="J215:J220" si="40">ROUND(I215*H215,2)</f>
        <v>0</v>
      </c>
      <c r="K215" s="138" t="s">
        <v>138</v>
      </c>
      <c r="L215" s="24"/>
      <c r="M215" s="143" t="s">
        <v>8</v>
      </c>
      <c r="N215" s="144" t="s">
        <v>46</v>
      </c>
      <c r="P215" s="145">
        <f t="shared" ref="P215:P220" si="41">O215*H215</f>
        <v>0</v>
      </c>
      <c r="Q215" s="145">
        <v>2.5399999999999999E-2</v>
      </c>
      <c r="R215" s="145">
        <f t="shared" ref="R215:R220" si="42">Q215*H215</f>
        <v>0.2286</v>
      </c>
      <c r="S215" s="145">
        <v>0</v>
      </c>
      <c r="T215" s="146">
        <f t="shared" ref="T215:T220" si="43">S215*H215</f>
        <v>0</v>
      </c>
      <c r="AR215" s="147" t="s">
        <v>139</v>
      </c>
      <c r="AT215" s="147" t="s">
        <v>134</v>
      </c>
      <c r="AU215" s="147" t="s">
        <v>91</v>
      </c>
      <c r="AY215" s="9" t="s">
        <v>131</v>
      </c>
      <c r="BE215" s="148">
        <f t="shared" ref="BE215:BE220" si="44">IF(N215="základní",J215,0)</f>
        <v>0</v>
      </c>
      <c r="BF215" s="148">
        <f t="shared" ref="BF215:BF220" si="45">IF(N215="snížená",J215,0)</f>
        <v>0</v>
      </c>
      <c r="BG215" s="148">
        <f t="shared" ref="BG215:BG220" si="46">IF(N215="zákl. přenesená",J215,0)</f>
        <v>0</v>
      </c>
      <c r="BH215" s="148">
        <f t="shared" ref="BH215:BH220" si="47">IF(N215="sníž. přenesená",J215,0)</f>
        <v>0</v>
      </c>
      <c r="BI215" s="148">
        <f t="shared" ref="BI215:BI220" si="48">IF(N215="nulová",J215,0)</f>
        <v>0</v>
      </c>
      <c r="BJ215" s="9" t="s">
        <v>89</v>
      </c>
      <c r="BK215" s="148">
        <f t="shared" ref="BK215:BK220" si="49">ROUND(I215*H215,2)</f>
        <v>0</v>
      </c>
      <c r="BL215" s="9" t="s">
        <v>139</v>
      </c>
      <c r="BM215" s="147" t="s">
        <v>706</v>
      </c>
    </row>
    <row r="216" spans="2:65" s="25" customFormat="1" ht="21.75" customHeight="1">
      <c r="B216" s="135"/>
      <c r="C216" s="136" t="s">
        <v>370</v>
      </c>
      <c r="D216" s="136" t="s">
        <v>134</v>
      </c>
      <c r="E216" s="137" t="s">
        <v>710</v>
      </c>
      <c r="F216" s="138" t="s">
        <v>711</v>
      </c>
      <c r="G216" s="139" t="s">
        <v>449</v>
      </c>
      <c r="H216" s="140">
        <v>18</v>
      </c>
      <c r="I216" s="141"/>
      <c r="J216" s="142">
        <f t="shared" si="40"/>
        <v>0</v>
      </c>
      <c r="K216" s="138" t="s">
        <v>138</v>
      </c>
      <c r="L216" s="24"/>
      <c r="M216" s="143" t="s">
        <v>8</v>
      </c>
      <c r="N216" s="144" t="s">
        <v>46</v>
      </c>
      <c r="P216" s="145">
        <f t="shared" si="41"/>
        <v>0</v>
      </c>
      <c r="Q216" s="145">
        <v>2.0000000000000001E-4</v>
      </c>
      <c r="R216" s="145">
        <f t="shared" si="42"/>
        <v>3.6000000000000003E-3</v>
      </c>
      <c r="S216" s="145">
        <v>0</v>
      </c>
      <c r="T216" s="146">
        <f t="shared" si="43"/>
        <v>0</v>
      </c>
      <c r="AR216" s="147" t="s">
        <v>139</v>
      </c>
      <c r="AT216" s="147" t="s">
        <v>134</v>
      </c>
      <c r="AU216" s="147" t="s">
        <v>91</v>
      </c>
      <c r="AY216" s="9" t="s">
        <v>131</v>
      </c>
      <c r="BE216" s="148">
        <f t="shared" si="44"/>
        <v>0</v>
      </c>
      <c r="BF216" s="148">
        <f t="shared" si="45"/>
        <v>0</v>
      </c>
      <c r="BG216" s="148">
        <f t="shared" si="46"/>
        <v>0</v>
      </c>
      <c r="BH216" s="148">
        <f t="shared" si="47"/>
        <v>0</v>
      </c>
      <c r="BI216" s="148">
        <f t="shared" si="48"/>
        <v>0</v>
      </c>
      <c r="BJ216" s="9" t="s">
        <v>89</v>
      </c>
      <c r="BK216" s="148">
        <f t="shared" si="49"/>
        <v>0</v>
      </c>
      <c r="BL216" s="9" t="s">
        <v>139</v>
      </c>
      <c r="BM216" s="147" t="s">
        <v>712</v>
      </c>
    </row>
    <row r="217" spans="2:65" s="25" customFormat="1" ht="21.75" customHeight="1">
      <c r="B217" s="135"/>
      <c r="C217" s="136" t="s">
        <v>374</v>
      </c>
      <c r="D217" s="136" t="s">
        <v>134</v>
      </c>
      <c r="E217" s="137" t="s">
        <v>713</v>
      </c>
      <c r="F217" s="138" t="s">
        <v>714</v>
      </c>
      <c r="G217" s="139" t="s">
        <v>449</v>
      </c>
      <c r="H217" s="140">
        <v>2</v>
      </c>
      <c r="I217" s="141"/>
      <c r="J217" s="142">
        <f t="shared" si="40"/>
        <v>0</v>
      </c>
      <c r="K217" s="138" t="s">
        <v>138</v>
      </c>
      <c r="L217" s="24"/>
      <c r="M217" s="143" t="s">
        <v>8</v>
      </c>
      <c r="N217" s="144" t="s">
        <v>46</v>
      </c>
      <c r="P217" s="145">
        <f t="shared" si="41"/>
        <v>0</v>
      </c>
      <c r="Q217" s="145">
        <v>0</v>
      </c>
      <c r="R217" s="145">
        <f t="shared" si="42"/>
        <v>0</v>
      </c>
      <c r="S217" s="145">
        <v>0</v>
      </c>
      <c r="T217" s="146">
        <f t="shared" si="43"/>
        <v>0</v>
      </c>
      <c r="AR217" s="147" t="s">
        <v>139</v>
      </c>
      <c r="AT217" s="147" t="s">
        <v>134</v>
      </c>
      <c r="AU217" s="147" t="s">
        <v>91</v>
      </c>
      <c r="AY217" s="9" t="s">
        <v>131</v>
      </c>
      <c r="BE217" s="148">
        <f t="shared" si="44"/>
        <v>0</v>
      </c>
      <c r="BF217" s="148">
        <f t="shared" si="45"/>
        <v>0</v>
      </c>
      <c r="BG217" s="148">
        <f t="shared" si="46"/>
        <v>0</v>
      </c>
      <c r="BH217" s="148">
        <f t="shared" si="47"/>
        <v>0</v>
      </c>
      <c r="BI217" s="148">
        <f t="shared" si="48"/>
        <v>0</v>
      </c>
      <c r="BJ217" s="9" t="s">
        <v>89</v>
      </c>
      <c r="BK217" s="148">
        <f t="shared" si="49"/>
        <v>0</v>
      </c>
      <c r="BL217" s="9" t="s">
        <v>139</v>
      </c>
      <c r="BM217" s="147" t="s">
        <v>715</v>
      </c>
    </row>
    <row r="218" spans="2:65" s="25" customFormat="1" ht="33" customHeight="1">
      <c r="B218" s="135"/>
      <c r="C218" s="136" t="s">
        <v>378</v>
      </c>
      <c r="D218" s="136" t="s">
        <v>134</v>
      </c>
      <c r="E218" s="137" t="s">
        <v>716</v>
      </c>
      <c r="F218" s="138" t="s">
        <v>717</v>
      </c>
      <c r="G218" s="139" t="s">
        <v>449</v>
      </c>
      <c r="H218" s="140">
        <v>2.2000000000000002</v>
      </c>
      <c r="I218" s="141"/>
      <c r="J218" s="142">
        <f t="shared" si="40"/>
        <v>0</v>
      </c>
      <c r="K218" s="138" t="s">
        <v>138</v>
      </c>
      <c r="L218" s="24"/>
      <c r="M218" s="143" t="s">
        <v>8</v>
      </c>
      <c r="N218" s="144" t="s">
        <v>46</v>
      </c>
      <c r="P218" s="145">
        <f t="shared" si="41"/>
        <v>0</v>
      </c>
      <c r="Q218" s="145">
        <v>1.2880000000000001E-2</v>
      </c>
      <c r="R218" s="145">
        <f t="shared" si="42"/>
        <v>2.8336000000000004E-2</v>
      </c>
      <c r="S218" s="145">
        <v>0</v>
      </c>
      <c r="T218" s="146">
        <f t="shared" si="43"/>
        <v>0</v>
      </c>
      <c r="AR218" s="147" t="s">
        <v>139</v>
      </c>
      <c r="AT218" s="147" t="s">
        <v>134</v>
      </c>
      <c r="AU218" s="147" t="s">
        <v>91</v>
      </c>
      <c r="AY218" s="9" t="s">
        <v>131</v>
      </c>
      <c r="BE218" s="148">
        <f t="shared" si="44"/>
        <v>0</v>
      </c>
      <c r="BF218" s="148">
        <f t="shared" si="45"/>
        <v>0</v>
      </c>
      <c r="BG218" s="148">
        <f t="shared" si="46"/>
        <v>0</v>
      </c>
      <c r="BH218" s="148">
        <f t="shared" si="47"/>
        <v>0</v>
      </c>
      <c r="BI218" s="148">
        <f t="shared" si="48"/>
        <v>0</v>
      </c>
      <c r="BJ218" s="9" t="s">
        <v>89</v>
      </c>
      <c r="BK218" s="148">
        <f t="shared" si="49"/>
        <v>0</v>
      </c>
      <c r="BL218" s="9" t="s">
        <v>139</v>
      </c>
      <c r="BM218" s="147" t="s">
        <v>718</v>
      </c>
    </row>
    <row r="219" spans="2:65" s="25" customFormat="1" ht="16.5" customHeight="1">
      <c r="B219" s="135"/>
      <c r="C219" s="136" t="s">
        <v>382</v>
      </c>
      <c r="D219" s="136" t="s">
        <v>134</v>
      </c>
      <c r="E219" s="137" t="s">
        <v>719</v>
      </c>
      <c r="F219" s="138" t="s">
        <v>720</v>
      </c>
      <c r="G219" s="139" t="s">
        <v>449</v>
      </c>
      <c r="H219" s="140">
        <v>2.2000000000000002</v>
      </c>
      <c r="I219" s="141"/>
      <c r="J219" s="142">
        <f t="shared" si="40"/>
        <v>0</v>
      </c>
      <c r="K219" s="138" t="s">
        <v>138</v>
      </c>
      <c r="L219" s="24"/>
      <c r="M219" s="143" t="s">
        <v>8</v>
      </c>
      <c r="N219" s="144" t="s">
        <v>46</v>
      </c>
      <c r="P219" s="145">
        <f t="shared" si="41"/>
        <v>0</v>
      </c>
      <c r="Q219" s="145">
        <v>1E-4</v>
      </c>
      <c r="R219" s="145">
        <f t="shared" si="42"/>
        <v>2.2000000000000003E-4</v>
      </c>
      <c r="S219" s="145">
        <v>0</v>
      </c>
      <c r="T219" s="146">
        <f t="shared" si="43"/>
        <v>0</v>
      </c>
      <c r="AR219" s="147" t="s">
        <v>139</v>
      </c>
      <c r="AT219" s="147" t="s">
        <v>134</v>
      </c>
      <c r="AU219" s="147" t="s">
        <v>91</v>
      </c>
      <c r="AY219" s="9" t="s">
        <v>131</v>
      </c>
      <c r="BE219" s="148">
        <f t="shared" si="44"/>
        <v>0</v>
      </c>
      <c r="BF219" s="148">
        <f t="shared" si="45"/>
        <v>0</v>
      </c>
      <c r="BG219" s="148">
        <f t="shared" si="46"/>
        <v>0</v>
      </c>
      <c r="BH219" s="148">
        <f t="shared" si="47"/>
        <v>0</v>
      </c>
      <c r="BI219" s="148">
        <f t="shared" si="48"/>
        <v>0</v>
      </c>
      <c r="BJ219" s="9" t="s">
        <v>89</v>
      </c>
      <c r="BK219" s="148">
        <f t="shared" si="49"/>
        <v>0</v>
      </c>
      <c r="BL219" s="9" t="s">
        <v>139</v>
      </c>
      <c r="BM219" s="147" t="s">
        <v>721</v>
      </c>
    </row>
    <row r="220" spans="2:65" s="25" customFormat="1" ht="24.2" customHeight="1">
      <c r="B220" s="135"/>
      <c r="C220" s="136" t="s">
        <v>386</v>
      </c>
      <c r="D220" s="136" t="s">
        <v>134</v>
      </c>
      <c r="E220" s="137" t="s">
        <v>722</v>
      </c>
      <c r="F220" s="138" t="s">
        <v>723</v>
      </c>
      <c r="G220" s="139" t="s">
        <v>449</v>
      </c>
      <c r="H220" s="140">
        <v>50</v>
      </c>
      <c r="I220" s="141"/>
      <c r="J220" s="142">
        <f t="shared" si="40"/>
        <v>0</v>
      </c>
      <c r="K220" s="138" t="s">
        <v>138</v>
      </c>
      <c r="L220" s="24"/>
      <c r="M220" s="143" t="s">
        <v>8</v>
      </c>
      <c r="N220" s="144" t="s">
        <v>46</v>
      </c>
      <c r="P220" s="145">
        <f t="shared" si="41"/>
        <v>0</v>
      </c>
      <c r="Q220" s="145">
        <v>1.26E-2</v>
      </c>
      <c r="R220" s="145">
        <f t="shared" si="42"/>
        <v>0.63</v>
      </c>
      <c r="S220" s="145">
        <v>0</v>
      </c>
      <c r="T220" s="146">
        <f t="shared" si="43"/>
        <v>0</v>
      </c>
      <c r="AR220" s="147" t="s">
        <v>139</v>
      </c>
      <c r="AT220" s="147" t="s">
        <v>134</v>
      </c>
      <c r="AU220" s="147" t="s">
        <v>91</v>
      </c>
      <c r="AY220" s="9" t="s">
        <v>131</v>
      </c>
      <c r="BE220" s="148">
        <f t="shared" si="44"/>
        <v>0</v>
      </c>
      <c r="BF220" s="148">
        <f t="shared" si="45"/>
        <v>0</v>
      </c>
      <c r="BG220" s="148">
        <f t="shared" si="46"/>
        <v>0</v>
      </c>
      <c r="BH220" s="148">
        <f t="shared" si="47"/>
        <v>0</v>
      </c>
      <c r="BI220" s="148">
        <f t="shared" si="48"/>
        <v>0</v>
      </c>
      <c r="BJ220" s="9" t="s">
        <v>89</v>
      </c>
      <c r="BK220" s="148">
        <f t="shared" si="49"/>
        <v>0</v>
      </c>
      <c r="BL220" s="9" t="s">
        <v>139</v>
      </c>
      <c r="BM220" s="147" t="s">
        <v>1032</v>
      </c>
    </row>
    <row r="221" spans="2:65" s="150" customFormat="1">
      <c r="B221" s="149"/>
      <c r="D221" s="151" t="s">
        <v>151</v>
      </c>
      <c r="E221" s="152" t="s">
        <v>8</v>
      </c>
      <c r="F221" s="153" t="s">
        <v>350</v>
      </c>
      <c r="H221" s="154">
        <v>50</v>
      </c>
      <c r="I221" s="155"/>
      <c r="L221" s="149"/>
      <c r="M221" s="156"/>
      <c r="T221" s="157"/>
      <c r="AT221" s="152" t="s">
        <v>151</v>
      </c>
      <c r="AU221" s="152" t="s">
        <v>91</v>
      </c>
      <c r="AV221" s="150" t="s">
        <v>91</v>
      </c>
      <c r="AW221" s="150" t="s">
        <v>39</v>
      </c>
      <c r="AX221" s="150" t="s">
        <v>81</v>
      </c>
      <c r="AY221" s="152" t="s">
        <v>131</v>
      </c>
    </row>
    <row r="222" spans="2:65" s="159" customFormat="1">
      <c r="B222" s="158"/>
      <c r="D222" s="151" t="s">
        <v>151</v>
      </c>
      <c r="E222" s="160" t="s">
        <v>8</v>
      </c>
      <c r="F222" s="161" t="s">
        <v>153</v>
      </c>
      <c r="H222" s="162">
        <v>50</v>
      </c>
      <c r="I222" s="163"/>
      <c r="L222" s="158"/>
      <c r="M222" s="164"/>
      <c r="T222" s="165"/>
      <c r="AT222" s="160" t="s">
        <v>151</v>
      </c>
      <c r="AU222" s="160" t="s">
        <v>91</v>
      </c>
      <c r="AV222" s="159" t="s">
        <v>154</v>
      </c>
      <c r="AW222" s="159" t="s">
        <v>39</v>
      </c>
      <c r="AX222" s="159" t="s">
        <v>89</v>
      </c>
      <c r="AY222" s="160" t="s">
        <v>131</v>
      </c>
    </row>
    <row r="223" spans="2:65" s="25" customFormat="1" ht="16.5" customHeight="1">
      <c r="B223" s="135"/>
      <c r="C223" s="136" t="s">
        <v>390</v>
      </c>
      <c r="D223" s="136" t="s">
        <v>134</v>
      </c>
      <c r="E223" s="137" t="s">
        <v>726</v>
      </c>
      <c r="F223" s="138" t="s">
        <v>727</v>
      </c>
      <c r="G223" s="139" t="s">
        <v>449</v>
      </c>
      <c r="H223" s="140">
        <v>50</v>
      </c>
      <c r="I223" s="141"/>
      <c r="J223" s="142">
        <f t="shared" ref="J223:J236" si="50">ROUND(I223*H223,2)</f>
        <v>0</v>
      </c>
      <c r="K223" s="138" t="s">
        <v>138</v>
      </c>
      <c r="L223" s="24"/>
      <c r="M223" s="143" t="s">
        <v>8</v>
      </c>
      <c r="N223" s="144" t="s">
        <v>46</v>
      </c>
      <c r="P223" s="145">
        <f t="shared" ref="P223:P236" si="51">O223*H223</f>
        <v>0</v>
      </c>
      <c r="Q223" s="145">
        <v>1E-4</v>
      </c>
      <c r="R223" s="145">
        <f t="shared" ref="R223:R236" si="52">Q223*H223</f>
        <v>5.0000000000000001E-3</v>
      </c>
      <c r="S223" s="145">
        <v>0</v>
      </c>
      <c r="T223" s="146">
        <f t="shared" ref="T223:T236" si="53">S223*H223</f>
        <v>0</v>
      </c>
      <c r="AR223" s="147" t="s">
        <v>139</v>
      </c>
      <c r="AT223" s="147" t="s">
        <v>134</v>
      </c>
      <c r="AU223" s="147" t="s">
        <v>91</v>
      </c>
      <c r="AY223" s="9" t="s">
        <v>131</v>
      </c>
      <c r="BE223" s="148">
        <f t="shared" ref="BE223:BE236" si="54">IF(N223="základní",J223,0)</f>
        <v>0</v>
      </c>
      <c r="BF223" s="148">
        <f t="shared" ref="BF223:BF236" si="55">IF(N223="snížená",J223,0)</f>
        <v>0</v>
      </c>
      <c r="BG223" s="148">
        <f t="shared" ref="BG223:BG236" si="56">IF(N223="zákl. přenesená",J223,0)</f>
        <v>0</v>
      </c>
      <c r="BH223" s="148">
        <f t="shared" ref="BH223:BH236" si="57">IF(N223="sníž. přenesená",J223,0)</f>
        <v>0</v>
      </c>
      <c r="BI223" s="148">
        <f t="shared" ref="BI223:BI236" si="58">IF(N223="nulová",J223,0)</f>
        <v>0</v>
      </c>
      <c r="BJ223" s="9" t="s">
        <v>89</v>
      </c>
      <c r="BK223" s="148">
        <f t="shared" ref="BK223:BK236" si="59">ROUND(I223*H223,2)</f>
        <v>0</v>
      </c>
      <c r="BL223" s="9" t="s">
        <v>139</v>
      </c>
      <c r="BM223" s="147" t="s">
        <v>1033</v>
      </c>
    </row>
    <row r="224" spans="2:65" s="25" customFormat="1" ht="33" customHeight="1">
      <c r="B224" s="135"/>
      <c r="C224" s="136" t="s">
        <v>394</v>
      </c>
      <c r="D224" s="136" t="s">
        <v>134</v>
      </c>
      <c r="E224" s="137" t="s">
        <v>1034</v>
      </c>
      <c r="F224" s="138" t="s">
        <v>1035</v>
      </c>
      <c r="G224" s="139" t="s">
        <v>137</v>
      </c>
      <c r="H224" s="140">
        <v>2</v>
      </c>
      <c r="I224" s="141"/>
      <c r="J224" s="142">
        <f t="shared" si="50"/>
        <v>0</v>
      </c>
      <c r="K224" s="138" t="s">
        <v>138</v>
      </c>
      <c r="L224" s="24"/>
      <c r="M224" s="143" t="s">
        <v>8</v>
      </c>
      <c r="N224" s="144" t="s">
        <v>46</v>
      </c>
      <c r="P224" s="145">
        <f t="shared" si="51"/>
        <v>0</v>
      </c>
      <c r="Q224" s="145">
        <v>1.2E-4</v>
      </c>
      <c r="R224" s="145">
        <f t="shared" si="52"/>
        <v>2.4000000000000001E-4</v>
      </c>
      <c r="S224" s="145">
        <v>0</v>
      </c>
      <c r="T224" s="146">
        <f t="shared" si="53"/>
        <v>0</v>
      </c>
      <c r="AR224" s="147" t="s">
        <v>139</v>
      </c>
      <c r="AT224" s="147" t="s">
        <v>134</v>
      </c>
      <c r="AU224" s="147" t="s">
        <v>91</v>
      </c>
      <c r="AY224" s="9" t="s">
        <v>131</v>
      </c>
      <c r="BE224" s="148">
        <f t="shared" si="54"/>
        <v>0</v>
      </c>
      <c r="BF224" s="148">
        <f t="shared" si="55"/>
        <v>0</v>
      </c>
      <c r="BG224" s="148">
        <f t="shared" si="56"/>
        <v>0</v>
      </c>
      <c r="BH224" s="148">
        <f t="shared" si="57"/>
        <v>0</v>
      </c>
      <c r="BI224" s="148">
        <f t="shared" si="58"/>
        <v>0</v>
      </c>
      <c r="BJ224" s="9" t="s">
        <v>89</v>
      </c>
      <c r="BK224" s="148">
        <f t="shared" si="59"/>
        <v>0</v>
      </c>
      <c r="BL224" s="9" t="s">
        <v>139</v>
      </c>
      <c r="BM224" s="147" t="s">
        <v>1036</v>
      </c>
    </row>
    <row r="225" spans="2:65" s="25" customFormat="1" ht="24.2" customHeight="1">
      <c r="B225" s="135"/>
      <c r="C225" s="166" t="s">
        <v>398</v>
      </c>
      <c r="D225" s="166" t="s">
        <v>240</v>
      </c>
      <c r="E225" s="167" t="s">
        <v>1037</v>
      </c>
      <c r="F225" s="168" t="s">
        <v>1038</v>
      </c>
      <c r="G225" s="169" t="s">
        <v>137</v>
      </c>
      <c r="H225" s="170">
        <v>2</v>
      </c>
      <c r="I225" s="171"/>
      <c r="J225" s="172">
        <f t="shared" si="50"/>
        <v>0</v>
      </c>
      <c r="K225" s="168" t="s">
        <v>138</v>
      </c>
      <c r="L225" s="173"/>
      <c r="M225" s="174" t="s">
        <v>8</v>
      </c>
      <c r="N225" s="175" t="s">
        <v>46</v>
      </c>
      <c r="P225" s="145">
        <f t="shared" si="51"/>
        <v>0</v>
      </c>
      <c r="Q225" s="145">
        <v>6.0000000000000001E-3</v>
      </c>
      <c r="R225" s="145">
        <f t="shared" si="52"/>
        <v>1.2E-2</v>
      </c>
      <c r="S225" s="145">
        <v>0</v>
      </c>
      <c r="T225" s="146">
        <f t="shared" si="53"/>
        <v>0</v>
      </c>
      <c r="AR225" s="147" t="s">
        <v>243</v>
      </c>
      <c r="AT225" s="147" t="s">
        <v>240</v>
      </c>
      <c r="AU225" s="147" t="s">
        <v>91</v>
      </c>
      <c r="AY225" s="9" t="s">
        <v>131</v>
      </c>
      <c r="BE225" s="148">
        <f t="shared" si="54"/>
        <v>0</v>
      </c>
      <c r="BF225" s="148">
        <f t="shared" si="55"/>
        <v>0</v>
      </c>
      <c r="BG225" s="148">
        <f t="shared" si="56"/>
        <v>0</v>
      </c>
      <c r="BH225" s="148">
        <f t="shared" si="57"/>
        <v>0</v>
      </c>
      <c r="BI225" s="148">
        <f t="shared" si="58"/>
        <v>0</v>
      </c>
      <c r="BJ225" s="9" t="s">
        <v>89</v>
      </c>
      <c r="BK225" s="148">
        <f t="shared" si="59"/>
        <v>0</v>
      </c>
      <c r="BL225" s="9" t="s">
        <v>139</v>
      </c>
      <c r="BM225" s="147" t="s">
        <v>1039</v>
      </c>
    </row>
    <row r="226" spans="2:65" s="25" customFormat="1" ht="33" customHeight="1">
      <c r="B226" s="135"/>
      <c r="C226" s="136" t="s">
        <v>402</v>
      </c>
      <c r="D226" s="136" t="s">
        <v>134</v>
      </c>
      <c r="E226" s="137" t="s">
        <v>1040</v>
      </c>
      <c r="F226" s="138" t="s">
        <v>1041</v>
      </c>
      <c r="G226" s="139" t="s">
        <v>137</v>
      </c>
      <c r="H226" s="140">
        <v>1</v>
      </c>
      <c r="I226" s="141"/>
      <c r="J226" s="142">
        <f t="shared" si="50"/>
        <v>0</v>
      </c>
      <c r="K226" s="138" t="s">
        <v>138</v>
      </c>
      <c r="L226" s="24"/>
      <c r="M226" s="143" t="s">
        <v>8</v>
      </c>
      <c r="N226" s="144" t="s">
        <v>46</v>
      </c>
      <c r="P226" s="145">
        <f t="shared" si="51"/>
        <v>0</v>
      </c>
      <c r="Q226" s="145">
        <v>2.7E-4</v>
      </c>
      <c r="R226" s="145">
        <f t="shared" si="52"/>
        <v>2.7E-4</v>
      </c>
      <c r="S226" s="145">
        <v>0</v>
      </c>
      <c r="T226" s="146">
        <f t="shared" si="53"/>
        <v>0</v>
      </c>
      <c r="AR226" s="147" t="s">
        <v>139</v>
      </c>
      <c r="AT226" s="147" t="s">
        <v>134</v>
      </c>
      <c r="AU226" s="147" t="s">
        <v>91</v>
      </c>
      <c r="AY226" s="9" t="s">
        <v>131</v>
      </c>
      <c r="BE226" s="148">
        <f t="shared" si="54"/>
        <v>0</v>
      </c>
      <c r="BF226" s="148">
        <f t="shared" si="55"/>
        <v>0</v>
      </c>
      <c r="BG226" s="148">
        <f t="shared" si="56"/>
        <v>0</v>
      </c>
      <c r="BH226" s="148">
        <f t="shared" si="57"/>
        <v>0</v>
      </c>
      <c r="BI226" s="148">
        <f t="shared" si="58"/>
        <v>0</v>
      </c>
      <c r="BJ226" s="9" t="s">
        <v>89</v>
      </c>
      <c r="BK226" s="148">
        <f t="shared" si="59"/>
        <v>0</v>
      </c>
      <c r="BL226" s="9" t="s">
        <v>139</v>
      </c>
      <c r="BM226" s="147" t="s">
        <v>1042</v>
      </c>
    </row>
    <row r="227" spans="2:65" s="25" customFormat="1" ht="24.2" customHeight="1">
      <c r="B227" s="135"/>
      <c r="C227" s="166" t="s">
        <v>406</v>
      </c>
      <c r="D227" s="166" t="s">
        <v>240</v>
      </c>
      <c r="E227" s="167" t="s">
        <v>1043</v>
      </c>
      <c r="F227" s="168" t="s">
        <v>1044</v>
      </c>
      <c r="G227" s="169" t="s">
        <v>137</v>
      </c>
      <c r="H227" s="170">
        <v>1</v>
      </c>
      <c r="I227" s="171"/>
      <c r="J227" s="172">
        <f t="shared" si="50"/>
        <v>0</v>
      </c>
      <c r="K227" s="168" t="s">
        <v>138</v>
      </c>
      <c r="L227" s="173"/>
      <c r="M227" s="174" t="s">
        <v>8</v>
      </c>
      <c r="N227" s="175" t="s">
        <v>46</v>
      </c>
      <c r="P227" s="145">
        <f t="shared" si="51"/>
        <v>0</v>
      </c>
      <c r="Q227" s="145">
        <v>4.7000000000000002E-3</v>
      </c>
      <c r="R227" s="145">
        <f t="shared" si="52"/>
        <v>4.7000000000000002E-3</v>
      </c>
      <c r="S227" s="145">
        <v>0</v>
      </c>
      <c r="T227" s="146">
        <f t="shared" si="53"/>
        <v>0</v>
      </c>
      <c r="AR227" s="147" t="s">
        <v>243</v>
      </c>
      <c r="AT227" s="147" t="s">
        <v>240</v>
      </c>
      <c r="AU227" s="147" t="s">
        <v>91</v>
      </c>
      <c r="AY227" s="9" t="s">
        <v>131</v>
      </c>
      <c r="BE227" s="148">
        <f t="shared" si="54"/>
        <v>0</v>
      </c>
      <c r="BF227" s="148">
        <f t="shared" si="55"/>
        <v>0</v>
      </c>
      <c r="BG227" s="148">
        <f t="shared" si="56"/>
        <v>0</v>
      </c>
      <c r="BH227" s="148">
        <f t="shared" si="57"/>
        <v>0</v>
      </c>
      <c r="BI227" s="148">
        <f t="shared" si="58"/>
        <v>0</v>
      </c>
      <c r="BJ227" s="9" t="s">
        <v>89</v>
      </c>
      <c r="BK227" s="148">
        <f t="shared" si="59"/>
        <v>0</v>
      </c>
      <c r="BL227" s="9" t="s">
        <v>139</v>
      </c>
      <c r="BM227" s="147" t="s">
        <v>1045</v>
      </c>
    </row>
    <row r="228" spans="2:65" s="25" customFormat="1" ht="33" customHeight="1">
      <c r="B228" s="135"/>
      <c r="C228" s="136" t="s">
        <v>410</v>
      </c>
      <c r="D228" s="136" t="s">
        <v>134</v>
      </c>
      <c r="E228" s="137" t="s">
        <v>729</v>
      </c>
      <c r="F228" s="138" t="s">
        <v>730</v>
      </c>
      <c r="G228" s="139" t="s">
        <v>137</v>
      </c>
      <c r="H228" s="140">
        <v>1</v>
      </c>
      <c r="I228" s="141"/>
      <c r="J228" s="142">
        <f t="shared" si="50"/>
        <v>0</v>
      </c>
      <c r="K228" s="138" t="s">
        <v>138</v>
      </c>
      <c r="L228" s="24"/>
      <c r="M228" s="143" t="s">
        <v>8</v>
      </c>
      <c r="N228" s="144" t="s">
        <v>46</v>
      </c>
      <c r="P228" s="145">
        <f t="shared" si="51"/>
        <v>0</v>
      </c>
      <c r="Q228" s="145">
        <v>4.4000000000000002E-4</v>
      </c>
      <c r="R228" s="145">
        <f t="shared" si="52"/>
        <v>4.4000000000000002E-4</v>
      </c>
      <c r="S228" s="145">
        <v>0</v>
      </c>
      <c r="T228" s="146">
        <f t="shared" si="53"/>
        <v>0</v>
      </c>
      <c r="AR228" s="147" t="s">
        <v>139</v>
      </c>
      <c r="AT228" s="147" t="s">
        <v>134</v>
      </c>
      <c r="AU228" s="147" t="s">
        <v>91</v>
      </c>
      <c r="AY228" s="9" t="s">
        <v>131</v>
      </c>
      <c r="BE228" s="148">
        <f t="shared" si="54"/>
        <v>0</v>
      </c>
      <c r="BF228" s="148">
        <f t="shared" si="55"/>
        <v>0</v>
      </c>
      <c r="BG228" s="148">
        <f t="shared" si="56"/>
        <v>0</v>
      </c>
      <c r="BH228" s="148">
        <f t="shared" si="57"/>
        <v>0</v>
      </c>
      <c r="BI228" s="148">
        <f t="shared" si="58"/>
        <v>0</v>
      </c>
      <c r="BJ228" s="9" t="s">
        <v>89</v>
      </c>
      <c r="BK228" s="148">
        <f t="shared" si="59"/>
        <v>0</v>
      </c>
      <c r="BL228" s="9" t="s">
        <v>139</v>
      </c>
      <c r="BM228" s="147" t="s">
        <v>1046</v>
      </c>
    </row>
    <row r="229" spans="2:65" s="25" customFormat="1" ht="24.2" customHeight="1">
      <c r="B229" s="135"/>
      <c r="C229" s="166" t="s">
        <v>416</v>
      </c>
      <c r="D229" s="166" t="s">
        <v>240</v>
      </c>
      <c r="E229" s="167" t="s">
        <v>732</v>
      </c>
      <c r="F229" s="168" t="s">
        <v>733</v>
      </c>
      <c r="G229" s="169" t="s">
        <v>137</v>
      </c>
      <c r="H229" s="170">
        <v>1</v>
      </c>
      <c r="I229" s="171"/>
      <c r="J229" s="172">
        <f t="shared" si="50"/>
        <v>0</v>
      </c>
      <c r="K229" s="168" t="s">
        <v>138</v>
      </c>
      <c r="L229" s="173"/>
      <c r="M229" s="174" t="s">
        <v>8</v>
      </c>
      <c r="N229" s="175" t="s">
        <v>46</v>
      </c>
      <c r="P229" s="145">
        <f t="shared" si="51"/>
        <v>0</v>
      </c>
      <c r="Q229" s="145">
        <v>6.1999999999999998E-3</v>
      </c>
      <c r="R229" s="145">
        <f t="shared" si="52"/>
        <v>6.1999999999999998E-3</v>
      </c>
      <c r="S229" s="145">
        <v>0</v>
      </c>
      <c r="T229" s="146">
        <f t="shared" si="53"/>
        <v>0</v>
      </c>
      <c r="AR229" s="147" t="s">
        <v>243</v>
      </c>
      <c r="AT229" s="147" t="s">
        <v>240</v>
      </c>
      <c r="AU229" s="147" t="s">
        <v>91</v>
      </c>
      <c r="AY229" s="9" t="s">
        <v>131</v>
      </c>
      <c r="BE229" s="148">
        <f t="shared" si="54"/>
        <v>0</v>
      </c>
      <c r="BF229" s="148">
        <f t="shared" si="55"/>
        <v>0</v>
      </c>
      <c r="BG229" s="148">
        <f t="shared" si="56"/>
        <v>0</v>
      </c>
      <c r="BH229" s="148">
        <f t="shared" si="57"/>
        <v>0</v>
      </c>
      <c r="BI229" s="148">
        <f t="shared" si="58"/>
        <v>0</v>
      </c>
      <c r="BJ229" s="9" t="s">
        <v>89</v>
      </c>
      <c r="BK229" s="148">
        <f t="shared" si="59"/>
        <v>0</v>
      </c>
      <c r="BL229" s="9" t="s">
        <v>139</v>
      </c>
      <c r="BM229" s="147" t="s">
        <v>1047</v>
      </c>
    </row>
    <row r="230" spans="2:65" s="25" customFormat="1" ht="33" customHeight="1">
      <c r="B230" s="135"/>
      <c r="C230" s="136" t="s">
        <v>420</v>
      </c>
      <c r="D230" s="136" t="s">
        <v>134</v>
      </c>
      <c r="E230" s="137" t="s">
        <v>1048</v>
      </c>
      <c r="F230" s="138" t="s">
        <v>1049</v>
      </c>
      <c r="G230" s="139" t="s">
        <v>137</v>
      </c>
      <c r="H230" s="140">
        <v>1</v>
      </c>
      <c r="I230" s="141"/>
      <c r="J230" s="142">
        <f t="shared" si="50"/>
        <v>0</v>
      </c>
      <c r="K230" s="138" t="s">
        <v>138</v>
      </c>
      <c r="L230" s="24"/>
      <c r="M230" s="143" t="s">
        <v>8</v>
      </c>
      <c r="N230" s="144" t="s">
        <v>46</v>
      </c>
      <c r="P230" s="145">
        <f t="shared" si="51"/>
        <v>0</v>
      </c>
      <c r="Q230" s="145">
        <v>8.8000000000000003E-4</v>
      </c>
      <c r="R230" s="145">
        <f t="shared" si="52"/>
        <v>8.8000000000000003E-4</v>
      </c>
      <c r="S230" s="145">
        <v>0</v>
      </c>
      <c r="T230" s="146">
        <f t="shared" si="53"/>
        <v>0</v>
      </c>
      <c r="AR230" s="147" t="s">
        <v>139</v>
      </c>
      <c r="AT230" s="147" t="s">
        <v>134</v>
      </c>
      <c r="AU230" s="147" t="s">
        <v>91</v>
      </c>
      <c r="AY230" s="9" t="s">
        <v>131</v>
      </c>
      <c r="BE230" s="148">
        <f t="shared" si="54"/>
        <v>0</v>
      </c>
      <c r="BF230" s="148">
        <f t="shared" si="55"/>
        <v>0</v>
      </c>
      <c r="BG230" s="148">
        <f t="shared" si="56"/>
        <v>0</v>
      </c>
      <c r="BH230" s="148">
        <f t="shared" si="57"/>
        <v>0</v>
      </c>
      <c r="BI230" s="148">
        <f t="shared" si="58"/>
        <v>0</v>
      </c>
      <c r="BJ230" s="9" t="s">
        <v>89</v>
      </c>
      <c r="BK230" s="148">
        <f t="shared" si="59"/>
        <v>0</v>
      </c>
      <c r="BL230" s="9" t="s">
        <v>139</v>
      </c>
      <c r="BM230" s="147" t="s">
        <v>1050</v>
      </c>
    </row>
    <row r="231" spans="2:65" s="25" customFormat="1" ht="24.2" customHeight="1">
      <c r="B231" s="135"/>
      <c r="C231" s="166" t="s">
        <v>424</v>
      </c>
      <c r="D231" s="166" t="s">
        <v>240</v>
      </c>
      <c r="E231" s="167" t="s">
        <v>1051</v>
      </c>
      <c r="F231" s="168" t="s">
        <v>1052</v>
      </c>
      <c r="G231" s="169" t="s">
        <v>137</v>
      </c>
      <c r="H231" s="170">
        <v>1</v>
      </c>
      <c r="I231" s="171"/>
      <c r="J231" s="172">
        <f t="shared" si="50"/>
        <v>0</v>
      </c>
      <c r="K231" s="168" t="s">
        <v>138</v>
      </c>
      <c r="L231" s="173"/>
      <c r="M231" s="174" t="s">
        <v>8</v>
      </c>
      <c r="N231" s="175" t="s">
        <v>46</v>
      </c>
      <c r="P231" s="145">
        <f t="shared" si="51"/>
        <v>0</v>
      </c>
      <c r="Q231" s="145">
        <v>1.1799999999999998E-2</v>
      </c>
      <c r="R231" s="145">
        <f t="shared" si="52"/>
        <v>1.1799999999999998E-2</v>
      </c>
      <c r="S231" s="145">
        <v>0</v>
      </c>
      <c r="T231" s="146">
        <f t="shared" si="53"/>
        <v>0</v>
      </c>
      <c r="AR231" s="147" t="s">
        <v>243</v>
      </c>
      <c r="AT231" s="147" t="s">
        <v>240</v>
      </c>
      <c r="AU231" s="147" t="s">
        <v>91</v>
      </c>
      <c r="AY231" s="9" t="s">
        <v>131</v>
      </c>
      <c r="BE231" s="148">
        <f t="shared" si="54"/>
        <v>0</v>
      </c>
      <c r="BF231" s="148">
        <f t="shared" si="55"/>
        <v>0</v>
      </c>
      <c r="BG231" s="148">
        <f t="shared" si="56"/>
        <v>0</v>
      </c>
      <c r="BH231" s="148">
        <f t="shared" si="57"/>
        <v>0</v>
      </c>
      <c r="BI231" s="148">
        <f t="shared" si="58"/>
        <v>0</v>
      </c>
      <c r="BJ231" s="9" t="s">
        <v>89</v>
      </c>
      <c r="BK231" s="148">
        <f t="shared" si="59"/>
        <v>0</v>
      </c>
      <c r="BL231" s="9" t="s">
        <v>139</v>
      </c>
      <c r="BM231" s="147" t="s">
        <v>1053</v>
      </c>
    </row>
    <row r="232" spans="2:65" s="25" customFormat="1" ht="21.75" customHeight="1">
      <c r="B232" s="135"/>
      <c r="C232" s="136" t="s">
        <v>428</v>
      </c>
      <c r="D232" s="136" t="s">
        <v>134</v>
      </c>
      <c r="E232" s="137" t="s">
        <v>735</v>
      </c>
      <c r="F232" s="138" t="s">
        <v>736</v>
      </c>
      <c r="G232" s="139" t="s">
        <v>137</v>
      </c>
      <c r="H232" s="140">
        <v>4</v>
      </c>
      <c r="I232" s="141"/>
      <c r="J232" s="142">
        <f t="shared" si="50"/>
        <v>0</v>
      </c>
      <c r="K232" s="138" t="s">
        <v>138</v>
      </c>
      <c r="L232" s="24"/>
      <c r="M232" s="143" t="s">
        <v>8</v>
      </c>
      <c r="N232" s="144" t="s">
        <v>46</v>
      </c>
      <c r="P232" s="145">
        <f t="shared" si="51"/>
        <v>0</v>
      </c>
      <c r="Q232" s="145">
        <v>2.2000000000000001E-4</v>
      </c>
      <c r="R232" s="145">
        <f t="shared" si="52"/>
        <v>8.8000000000000003E-4</v>
      </c>
      <c r="S232" s="145">
        <v>0</v>
      </c>
      <c r="T232" s="146">
        <f t="shared" si="53"/>
        <v>0</v>
      </c>
      <c r="AR232" s="147" t="s">
        <v>139</v>
      </c>
      <c r="AT232" s="147" t="s">
        <v>134</v>
      </c>
      <c r="AU232" s="147" t="s">
        <v>91</v>
      </c>
      <c r="AY232" s="9" t="s">
        <v>131</v>
      </c>
      <c r="BE232" s="148">
        <f t="shared" si="54"/>
        <v>0</v>
      </c>
      <c r="BF232" s="148">
        <f t="shared" si="55"/>
        <v>0</v>
      </c>
      <c r="BG232" s="148">
        <f t="shared" si="56"/>
        <v>0</v>
      </c>
      <c r="BH232" s="148">
        <f t="shared" si="57"/>
        <v>0</v>
      </c>
      <c r="BI232" s="148">
        <f t="shared" si="58"/>
        <v>0</v>
      </c>
      <c r="BJ232" s="9" t="s">
        <v>89</v>
      </c>
      <c r="BK232" s="148">
        <f t="shared" si="59"/>
        <v>0</v>
      </c>
      <c r="BL232" s="9" t="s">
        <v>139</v>
      </c>
      <c r="BM232" s="147" t="s">
        <v>737</v>
      </c>
    </row>
    <row r="233" spans="2:65" s="25" customFormat="1" ht="33" customHeight="1">
      <c r="B233" s="135"/>
      <c r="C233" s="166" t="s">
        <v>432</v>
      </c>
      <c r="D233" s="166" t="s">
        <v>240</v>
      </c>
      <c r="E233" s="167" t="s">
        <v>738</v>
      </c>
      <c r="F233" s="168" t="s">
        <v>739</v>
      </c>
      <c r="G233" s="169" t="s">
        <v>137</v>
      </c>
      <c r="H233" s="170">
        <v>4</v>
      </c>
      <c r="I233" s="171"/>
      <c r="J233" s="172">
        <f t="shared" si="50"/>
        <v>0</v>
      </c>
      <c r="K233" s="168" t="s">
        <v>138</v>
      </c>
      <c r="L233" s="173"/>
      <c r="M233" s="174" t="s">
        <v>8</v>
      </c>
      <c r="N233" s="175" t="s">
        <v>46</v>
      </c>
      <c r="P233" s="145">
        <f t="shared" si="51"/>
        <v>0</v>
      </c>
      <c r="Q233" s="145">
        <v>1.2489999999999999E-2</v>
      </c>
      <c r="R233" s="145">
        <f t="shared" si="52"/>
        <v>4.9959999999999997E-2</v>
      </c>
      <c r="S233" s="145">
        <v>0</v>
      </c>
      <c r="T233" s="146">
        <f t="shared" si="53"/>
        <v>0</v>
      </c>
      <c r="AR233" s="147" t="s">
        <v>243</v>
      </c>
      <c r="AT233" s="147" t="s">
        <v>240</v>
      </c>
      <c r="AU233" s="147" t="s">
        <v>91</v>
      </c>
      <c r="AY233" s="9" t="s">
        <v>131</v>
      </c>
      <c r="BE233" s="148">
        <f t="shared" si="54"/>
        <v>0</v>
      </c>
      <c r="BF233" s="148">
        <f t="shared" si="55"/>
        <v>0</v>
      </c>
      <c r="BG233" s="148">
        <f t="shared" si="56"/>
        <v>0</v>
      </c>
      <c r="BH233" s="148">
        <f t="shared" si="57"/>
        <v>0</v>
      </c>
      <c r="BI233" s="148">
        <f t="shared" si="58"/>
        <v>0</v>
      </c>
      <c r="BJ233" s="9" t="s">
        <v>89</v>
      </c>
      <c r="BK233" s="148">
        <f t="shared" si="59"/>
        <v>0</v>
      </c>
      <c r="BL233" s="9" t="s">
        <v>139</v>
      </c>
      <c r="BM233" s="147" t="s">
        <v>740</v>
      </c>
    </row>
    <row r="234" spans="2:65" s="25" customFormat="1" ht="16.5" customHeight="1">
      <c r="B234" s="135"/>
      <c r="C234" s="136" t="s">
        <v>436</v>
      </c>
      <c r="D234" s="136" t="s">
        <v>134</v>
      </c>
      <c r="E234" s="137" t="s">
        <v>741</v>
      </c>
      <c r="F234" s="138" t="s">
        <v>742</v>
      </c>
      <c r="G234" s="139" t="s">
        <v>159</v>
      </c>
      <c r="H234" s="140">
        <v>1</v>
      </c>
      <c r="I234" s="141"/>
      <c r="J234" s="142">
        <f t="shared" si="50"/>
        <v>0</v>
      </c>
      <c r="K234" s="138" t="s">
        <v>8</v>
      </c>
      <c r="L234" s="24"/>
      <c r="M234" s="143" t="s">
        <v>8</v>
      </c>
      <c r="N234" s="144" t="s">
        <v>46</v>
      </c>
      <c r="P234" s="145">
        <f t="shared" si="51"/>
        <v>0</v>
      </c>
      <c r="Q234" s="145">
        <v>0</v>
      </c>
      <c r="R234" s="145">
        <f t="shared" si="52"/>
        <v>0</v>
      </c>
      <c r="S234" s="145">
        <v>0</v>
      </c>
      <c r="T234" s="146">
        <f t="shared" si="53"/>
        <v>0</v>
      </c>
      <c r="AR234" s="147" t="s">
        <v>139</v>
      </c>
      <c r="AT234" s="147" t="s">
        <v>134</v>
      </c>
      <c r="AU234" s="147" t="s">
        <v>91</v>
      </c>
      <c r="AY234" s="9" t="s">
        <v>131</v>
      </c>
      <c r="BE234" s="148">
        <f t="shared" si="54"/>
        <v>0</v>
      </c>
      <c r="BF234" s="148">
        <f t="shared" si="55"/>
        <v>0</v>
      </c>
      <c r="BG234" s="148">
        <f t="shared" si="56"/>
        <v>0</v>
      </c>
      <c r="BH234" s="148">
        <f t="shared" si="57"/>
        <v>0</v>
      </c>
      <c r="BI234" s="148">
        <f t="shared" si="58"/>
        <v>0</v>
      </c>
      <c r="BJ234" s="9" t="s">
        <v>89</v>
      </c>
      <c r="BK234" s="148">
        <f t="shared" si="59"/>
        <v>0</v>
      </c>
      <c r="BL234" s="9" t="s">
        <v>139</v>
      </c>
      <c r="BM234" s="147" t="s">
        <v>743</v>
      </c>
    </row>
    <row r="235" spans="2:65" s="25" customFormat="1" ht="16.5" customHeight="1">
      <c r="B235" s="135"/>
      <c r="C235" s="136" t="s">
        <v>440</v>
      </c>
      <c r="D235" s="136" t="s">
        <v>134</v>
      </c>
      <c r="E235" s="137" t="s">
        <v>1054</v>
      </c>
      <c r="F235" s="138" t="s">
        <v>1055</v>
      </c>
      <c r="G235" s="139" t="s">
        <v>449</v>
      </c>
      <c r="H235" s="140">
        <v>1.2</v>
      </c>
      <c r="I235" s="141"/>
      <c r="J235" s="142">
        <f t="shared" si="50"/>
        <v>0</v>
      </c>
      <c r="K235" s="138" t="s">
        <v>8</v>
      </c>
      <c r="L235" s="24"/>
      <c r="M235" s="143" t="s">
        <v>8</v>
      </c>
      <c r="N235" s="144" t="s">
        <v>46</v>
      </c>
      <c r="P235" s="145">
        <f t="shared" si="51"/>
        <v>0</v>
      </c>
      <c r="Q235" s="145">
        <v>0</v>
      </c>
      <c r="R235" s="145">
        <f t="shared" si="52"/>
        <v>0</v>
      </c>
      <c r="S235" s="145">
        <v>0</v>
      </c>
      <c r="T235" s="146">
        <f t="shared" si="53"/>
        <v>0</v>
      </c>
      <c r="AR235" s="147" t="s">
        <v>139</v>
      </c>
      <c r="AT235" s="147" t="s">
        <v>134</v>
      </c>
      <c r="AU235" s="147" t="s">
        <v>91</v>
      </c>
      <c r="AY235" s="9" t="s">
        <v>131</v>
      </c>
      <c r="BE235" s="148">
        <f t="shared" si="54"/>
        <v>0</v>
      </c>
      <c r="BF235" s="148">
        <f t="shared" si="55"/>
        <v>0</v>
      </c>
      <c r="BG235" s="148">
        <f t="shared" si="56"/>
        <v>0</v>
      </c>
      <c r="BH235" s="148">
        <f t="shared" si="57"/>
        <v>0</v>
      </c>
      <c r="BI235" s="148">
        <f t="shared" si="58"/>
        <v>0</v>
      </c>
      <c r="BJ235" s="9" t="s">
        <v>89</v>
      </c>
      <c r="BK235" s="148">
        <f t="shared" si="59"/>
        <v>0</v>
      </c>
      <c r="BL235" s="9" t="s">
        <v>139</v>
      </c>
      <c r="BM235" s="147" t="s">
        <v>1056</v>
      </c>
    </row>
    <row r="236" spans="2:65" s="25" customFormat="1" ht="24.2" customHeight="1">
      <c r="B236" s="135"/>
      <c r="C236" s="136" t="s">
        <v>446</v>
      </c>
      <c r="D236" s="136" t="s">
        <v>134</v>
      </c>
      <c r="E236" s="137" t="s">
        <v>744</v>
      </c>
      <c r="F236" s="138" t="s">
        <v>745</v>
      </c>
      <c r="G236" s="139" t="s">
        <v>143</v>
      </c>
      <c r="H236" s="140">
        <v>0.98299999999999998</v>
      </c>
      <c r="I236" s="141"/>
      <c r="J236" s="142">
        <f t="shared" si="50"/>
        <v>0</v>
      </c>
      <c r="K236" s="138" t="s">
        <v>138</v>
      </c>
      <c r="L236" s="24"/>
      <c r="M236" s="143" t="s">
        <v>8</v>
      </c>
      <c r="N236" s="144" t="s">
        <v>46</v>
      </c>
      <c r="P236" s="145">
        <f t="shared" si="51"/>
        <v>0</v>
      </c>
      <c r="Q236" s="145">
        <v>0</v>
      </c>
      <c r="R236" s="145">
        <f t="shared" si="52"/>
        <v>0</v>
      </c>
      <c r="S236" s="145">
        <v>0</v>
      </c>
      <c r="T236" s="146">
        <f t="shared" si="53"/>
        <v>0</v>
      </c>
      <c r="AR236" s="147" t="s">
        <v>139</v>
      </c>
      <c r="AT236" s="147" t="s">
        <v>134</v>
      </c>
      <c r="AU236" s="147" t="s">
        <v>91</v>
      </c>
      <c r="AY236" s="9" t="s">
        <v>131</v>
      </c>
      <c r="BE236" s="148">
        <f t="shared" si="54"/>
        <v>0</v>
      </c>
      <c r="BF236" s="148">
        <f t="shared" si="55"/>
        <v>0</v>
      </c>
      <c r="BG236" s="148">
        <f t="shared" si="56"/>
        <v>0</v>
      </c>
      <c r="BH236" s="148">
        <f t="shared" si="57"/>
        <v>0</v>
      </c>
      <c r="BI236" s="148">
        <f t="shared" si="58"/>
        <v>0</v>
      </c>
      <c r="BJ236" s="9" t="s">
        <v>89</v>
      </c>
      <c r="BK236" s="148">
        <f t="shared" si="59"/>
        <v>0</v>
      </c>
      <c r="BL236" s="9" t="s">
        <v>139</v>
      </c>
      <c r="BM236" s="147" t="s">
        <v>746</v>
      </c>
    </row>
    <row r="237" spans="2:65" s="123" customFormat="1" ht="22.9" customHeight="1">
      <c r="B237" s="122"/>
      <c r="D237" s="124" t="s">
        <v>80</v>
      </c>
      <c r="E237" s="133" t="s">
        <v>747</v>
      </c>
      <c r="F237" s="133" t="s">
        <v>748</v>
      </c>
      <c r="I237" s="126"/>
      <c r="J237" s="134">
        <f>BK237</f>
        <v>0</v>
      </c>
      <c r="L237" s="122"/>
      <c r="M237" s="128"/>
      <c r="P237" s="129">
        <f>SUM(P238:P253)</f>
        <v>0</v>
      </c>
      <c r="R237" s="129">
        <f>SUM(R238:R253)</f>
        <v>9.0279999999999999E-2</v>
      </c>
      <c r="T237" s="130">
        <f>SUM(T238:T253)</f>
        <v>1.7531999999999999</v>
      </c>
      <c r="AR237" s="124" t="s">
        <v>91</v>
      </c>
      <c r="AT237" s="131" t="s">
        <v>80</v>
      </c>
      <c r="AU237" s="131" t="s">
        <v>89</v>
      </c>
      <c r="AY237" s="124" t="s">
        <v>131</v>
      </c>
      <c r="BK237" s="132">
        <f>SUM(BK238:BK253)</f>
        <v>0</v>
      </c>
    </row>
    <row r="238" spans="2:65" s="25" customFormat="1" ht="24.2" customHeight="1">
      <c r="B238" s="135"/>
      <c r="C238" s="136" t="s">
        <v>451</v>
      </c>
      <c r="D238" s="136" t="s">
        <v>134</v>
      </c>
      <c r="E238" s="137" t="s">
        <v>749</v>
      </c>
      <c r="F238" s="138" t="s">
        <v>750</v>
      </c>
      <c r="G238" s="139" t="s">
        <v>137</v>
      </c>
      <c r="H238" s="140">
        <v>4</v>
      </c>
      <c r="I238" s="141"/>
      <c r="J238" s="142">
        <f t="shared" ref="J238:J253" si="60">ROUND(I238*H238,2)</f>
        <v>0</v>
      </c>
      <c r="K238" s="138" t="s">
        <v>138</v>
      </c>
      <c r="L238" s="24"/>
      <c r="M238" s="143" t="s">
        <v>8</v>
      </c>
      <c r="N238" s="144" t="s">
        <v>46</v>
      </c>
      <c r="P238" s="145">
        <f t="shared" ref="P238:P253" si="61">O238*H238</f>
        <v>0</v>
      </c>
      <c r="Q238" s="145">
        <v>0</v>
      </c>
      <c r="R238" s="145">
        <f t="shared" ref="R238:R253" si="62">Q238*H238</f>
        <v>0</v>
      </c>
      <c r="S238" s="145">
        <v>0</v>
      </c>
      <c r="T238" s="146">
        <f t="shared" ref="T238:T253" si="63">S238*H238</f>
        <v>0</v>
      </c>
      <c r="AR238" s="147" t="s">
        <v>139</v>
      </c>
      <c r="AT238" s="147" t="s">
        <v>134</v>
      </c>
      <c r="AU238" s="147" t="s">
        <v>91</v>
      </c>
      <c r="AY238" s="9" t="s">
        <v>131</v>
      </c>
      <c r="BE238" s="148">
        <f t="shared" ref="BE238:BE253" si="64">IF(N238="základní",J238,0)</f>
        <v>0</v>
      </c>
      <c r="BF238" s="148">
        <f t="shared" ref="BF238:BF253" si="65">IF(N238="snížená",J238,0)</f>
        <v>0</v>
      </c>
      <c r="BG238" s="148">
        <f t="shared" ref="BG238:BG253" si="66">IF(N238="zákl. přenesená",J238,0)</f>
        <v>0</v>
      </c>
      <c r="BH238" s="148">
        <f t="shared" ref="BH238:BH253" si="67">IF(N238="sníž. přenesená",J238,0)</f>
        <v>0</v>
      </c>
      <c r="BI238" s="148">
        <f t="shared" ref="BI238:BI253" si="68">IF(N238="nulová",J238,0)</f>
        <v>0</v>
      </c>
      <c r="BJ238" s="9" t="s">
        <v>89</v>
      </c>
      <c r="BK238" s="148">
        <f t="shared" ref="BK238:BK253" si="69">ROUND(I238*H238,2)</f>
        <v>0</v>
      </c>
      <c r="BL238" s="9" t="s">
        <v>139</v>
      </c>
      <c r="BM238" s="147" t="s">
        <v>751</v>
      </c>
    </row>
    <row r="239" spans="2:65" s="25" customFormat="1" ht="24.2" customHeight="1">
      <c r="B239" s="135"/>
      <c r="C239" s="166" t="s">
        <v>455</v>
      </c>
      <c r="D239" s="166" t="s">
        <v>240</v>
      </c>
      <c r="E239" s="167" t="s">
        <v>752</v>
      </c>
      <c r="F239" s="168" t="s">
        <v>753</v>
      </c>
      <c r="G239" s="169" t="s">
        <v>137</v>
      </c>
      <c r="H239" s="170">
        <v>2</v>
      </c>
      <c r="I239" s="171"/>
      <c r="J239" s="172">
        <f t="shared" si="60"/>
        <v>0</v>
      </c>
      <c r="K239" s="168" t="s">
        <v>138</v>
      </c>
      <c r="L239" s="173"/>
      <c r="M239" s="174" t="s">
        <v>8</v>
      </c>
      <c r="N239" s="175" t="s">
        <v>46</v>
      </c>
      <c r="P239" s="145">
        <f t="shared" si="61"/>
        <v>0</v>
      </c>
      <c r="Q239" s="145">
        <v>1.95E-2</v>
      </c>
      <c r="R239" s="145">
        <f t="shared" si="62"/>
        <v>3.9E-2</v>
      </c>
      <c r="S239" s="145">
        <v>0</v>
      </c>
      <c r="T239" s="146">
        <f t="shared" si="63"/>
        <v>0</v>
      </c>
      <c r="AR239" s="147" t="s">
        <v>243</v>
      </c>
      <c r="AT239" s="147" t="s">
        <v>240</v>
      </c>
      <c r="AU239" s="147" t="s">
        <v>91</v>
      </c>
      <c r="AY239" s="9" t="s">
        <v>131</v>
      </c>
      <c r="BE239" s="148">
        <f t="shared" si="64"/>
        <v>0</v>
      </c>
      <c r="BF239" s="148">
        <f t="shared" si="65"/>
        <v>0</v>
      </c>
      <c r="BG239" s="148">
        <f t="shared" si="66"/>
        <v>0</v>
      </c>
      <c r="BH239" s="148">
        <f t="shared" si="67"/>
        <v>0</v>
      </c>
      <c r="BI239" s="148">
        <f t="shared" si="68"/>
        <v>0</v>
      </c>
      <c r="BJ239" s="9" t="s">
        <v>89</v>
      </c>
      <c r="BK239" s="148">
        <f t="shared" si="69"/>
        <v>0</v>
      </c>
      <c r="BL239" s="9" t="s">
        <v>139</v>
      </c>
      <c r="BM239" s="147" t="s">
        <v>754</v>
      </c>
    </row>
    <row r="240" spans="2:65" s="25" customFormat="1" ht="24.2" customHeight="1">
      <c r="B240" s="135"/>
      <c r="C240" s="166" t="s">
        <v>459</v>
      </c>
      <c r="D240" s="166" t="s">
        <v>240</v>
      </c>
      <c r="E240" s="167" t="s">
        <v>755</v>
      </c>
      <c r="F240" s="168" t="s">
        <v>756</v>
      </c>
      <c r="G240" s="169" t="s">
        <v>137</v>
      </c>
      <c r="H240" s="170">
        <v>2</v>
      </c>
      <c r="I240" s="171"/>
      <c r="J240" s="172">
        <f t="shared" si="60"/>
        <v>0</v>
      </c>
      <c r="K240" s="168" t="s">
        <v>138</v>
      </c>
      <c r="L240" s="173"/>
      <c r="M240" s="174" t="s">
        <v>8</v>
      </c>
      <c r="N240" s="175" t="s">
        <v>46</v>
      </c>
      <c r="P240" s="145">
        <f t="shared" si="61"/>
        <v>0</v>
      </c>
      <c r="Q240" s="145">
        <v>2.1000000000000001E-2</v>
      </c>
      <c r="R240" s="145">
        <f t="shared" si="62"/>
        <v>4.2000000000000003E-2</v>
      </c>
      <c r="S240" s="145">
        <v>0</v>
      </c>
      <c r="T240" s="146">
        <f t="shared" si="63"/>
        <v>0</v>
      </c>
      <c r="AR240" s="147" t="s">
        <v>243</v>
      </c>
      <c r="AT240" s="147" t="s">
        <v>240</v>
      </c>
      <c r="AU240" s="147" t="s">
        <v>91</v>
      </c>
      <c r="AY240" s="9" t="s">
        <v>131</v>
      </c>
      <c r="BE240" s="148">
        <f t="shared" si="64"/>
        <v>0</v>
      </c>
      <c r="BF240" s="148">
        <f t="shared" si="65"/>
        <v>0</v>
      </c>
      <c r="BG240" s="148">
        <f t="shared" si="66"/>
        <v>0</v>
      </c>
      <c r="BH240" s="148">
        <f t="shared" si="67"/>
        <v>0</v>
      </c>
      <c r="BI240" s="148">
        <f t="shared" si="68"/>
        <v>0</v>
      </c>
      <c r="BJ240" s="9" t="s">
        <v>89</v>
      </c>
      <c r="BK240" s="148">
        <f t="shared" si="69"/>
        <v>0</v>
      </c>
      <c r="BL240" s="9" t="s">
        <v>139</v>
      </c>
      <c r="BM240" s="147" t="s">
        <v>757</v>
      </c>
    </row>
    <row r="241" spans="2:65" s="25" customFormat="1" ht="16.5" customHeight="1">
      <c r="B241" s="135"/>
      <c r="C241" s="136" t="s">
        <v>463</v>
      </c>
      <c r="D241" s="136" t="s">
        <v>134</v>
      </c>
      <c r="E241" s="137" t="s">
        <v>758</v>
      </c>
      <c r="F241" s="138" t="s">
        <v>759</v>
      </c>
      <c r="G241" s="139" t="s">
        <v>137</v>
      </c>
      <c r="H241" s="140">
        <v>2</v>
      </c>
      <c r="I241" s="141"/>
      <c r="J241" s="142">
        <f t="shared" si="60"/>
        <v>0</v>
      </c>
      <c r="K241" s="138" t="s">
        <v>138</v>
      </c>
      <c r="L241" s="24"/>
      <c r="M241" s="143" t="s">
        <v>8</v>
      </c>
      <c r="N241" s="144" t="s">
        <v>46</v>
      </c>
      <c r="P241" s="145">
        <f t="shared" si="61"/>
        <v>0</v>
      </c>
      <c r="Q241" s="145">
        <v>0</v>
      </c>
      <c r="R241" s="145">
        <f t="shared" si="62"/>
        <v>0</v>
      </c>
      <c r="S241" s="145">
        <v>0</v>
      </c>
      <c r="T241" s="146">
        <f t="shared" si="63"/>
        <v>0</v>
      </c>
      <c r="AR241" s="147" t="s">
        <v>139</v>
      </c>
      <c r="AT241" s="147" t="s">
        <v>134</v>
      </c>
      <c r="AU241" s="147" t="s">
        <v>91</v>
      </c>
      <c r="AY241" s="9" t="s">
        <v>131</v>
      </c>
      <c r="BE241" s="148">
        <f t="shared" si="64"/>
        <v>0</v>
      </c>
      <c r="BF241" s="148">
        <f t="shared" si="65"/>
        <v>0</v>
      </c>
      <c r="BG241" s="148">
        <f t="shared" si="66"/>
        <v>0</v>
      </c>
      <c r="BH241" s="148">
        <f t="shared" si="67"/>
        <v>0</v>
      </c>
      <c r="BI241" s="148">
        <f t="shared" si="68"/>
        <v>0</v>
      </c>
      <c r="BJ241" s="9" t="s">
        <v>89</v>
      </c>
      <c r="BK241" s="148">
        <f t="shared" si="69"/>
        <v>0</v>
      </c>
      <c r="BL241" s="9" t="s">
        <v>139</v>
      </c>
      <c r="BM241" s="147" t="s">
        <v>760</v>
      </c>
    </row>
    <row r="242" spans="2:65" s="25" customFormat="1" ht="21.75" customHeight="1">
      <c r="B242" s="135"/>
      <c r="C242" s="166" t="s">
        <v>467</v>
      </c>
      <c r="D242" s="166" t="s">
        <v>240</v>
      </c>
      <c r="E242" s="167" t="s">
        <v>761</v>
      </c>
      <c r="F242" s="168" t="s">
        <v>762</v>
      </c>
      <c r="G242" s="169" t="s">
        <v>137</v>
      </c>
      <c r="H242" s="170">
        <v>2</v>
      </c>
      <c r="I242" s="171"/>
      <c r="J242" s="172">
        <f t="shared" si="60"/>
        <v>0</v>
      </c>
      <c r="K242" s="168" t="s">
        <v>138</v>
      </c>
      <c r="L242" s="173"/>
      <c r="M242" s="174" t="s">
        <v>8</v>
      </c>
      <c r="N242" s="175" t="s">
        <v>46</v>
      </c>
      <c r="P242" s="145">
        <f t="shared" si="61"/>
        <v>0</v>
      </c>
      <c r="Q242" s="145">
        <v>2.4000000000000001E-4</v>
      </c>
      <c r="R242" s="145">
        <f t="shared" si="62"/>
        <v>4.8000000000000001E-4</v>
      </c>
      <c r="S242" s="145">
        <v>0</v>
      </c>
      <c r="T242" s="146">
        <f t="shared" si="63"/>
        <v>0</v>
      </c>
      <c r="AR242" s="147" t="s">
        <v>243</v>
      </c>
      <c r="AT242" s="147" t="s">
        <v>240</v>
      </c>
      <c r="AU242" s="147" t="s">
        <v>91</v>
      </c>
      <c r="AY242" s="9" t="s">
        <v>131</v>
      </c>
      <c r="BE242" s="148">
        <f t="shared" si="64"/>
        <v>0</v>
      </c>
      <c r="BF242" s="148">
        <f t="shared" si="65"/>
        <v>0</v>
      </c>
      <c r="BG242" s="148">
        <f t="shared" si="66"/>
        <v>0</v>
      </c>
      <c r="BH242" s="148">
        <f t="shared" si="67"/>
        <v>0</v>
      </c>
      <c r="BI242" s="148">
        <f t="shared" si="68"/>
        <v>0</v>
      </c>
      <c r="BJ242" s="9" t="s">
        <v>89</v>
      </c>
      <c r="BK242" s="148">
        <f t="shared" si="69"/>
        <v>0</v>
      </c>
      <c r="BL242" s="9" t="s">
        <v>139</v>
      </c>
      <c r="BM242" s="147" t="s">
        <v>763</v>
      </c>
    </row>
    <row r="243" spans="2:65" s="25" customFormat="1" ht="24.2" customHeight="1">
      <c r="B243" s="135"/>
      <c r="C243" s="136" t="s">
        <v>472</v>
      </c>
      <c r="D243" s="136" t="s">
        <v>134</v>
      </c>
      <c r="E243" s="137" t="s">
        <v>764</v>
      </c>
      <c r="F243" s="138" t="s">
        <v>765</v>
      </c>
      <c r="G243" s="139" t="s">
        <v>137</v>
      </c>
      <c r="H243" s="140">
        <v>4</v>
      </c>
      <c r="I243" s="141"/>
      <c r="J243" s="142">
        <f t="shared" si="60"/>
        <v>0</v>
      </c>
      <c r="K243" s="138" t="s">
        <v>138</v>
      </c>
      <c r="L243" s="24"/>
      <c r="M243" s="143" t="s">
        <v>8</v>
      </c>
      <c r="N243" s="144" t="s">
        <v>46</v>
      </c>
      <c r="P243" s="145">
        <f t="shared" si="61"/>
        <v>0</v>
      </c>
      <c r="Q243" s="145">
        <v>0</v>
      </c>
      <c r="R243" s="145">
        <f t="shared" si="62"/>
        <v>0</v>
      </c>
      <c r="S243" s="145">
        <v>0</v>
      </c>
      <c r="T243" s="146">
        <f t="shared" si="63"/>
        <v>0</v>
      </c>
      <c r="AR243" s="147" t="s">
        <v>139</v>
      </c>
      <c r="AT243" s="147" t="s">
        <v>134</v>
      </c>
      <c r="AU243" s="147" t="s">
        <v>91</v>
      </c>
      <c r="AY243" s="9" t="s">
        <v>131</v>
      </c>
      <c r="BE243" s="148">
        <f t="shared" si="64"/>
        <v>0</v>
      </c>
      <c r="BF243" s="148">
        <f t="shared" si="65"/>
        <v>0</v>
      </c>
      <c r="BG243" s="148">
        <f t="shared" si="66"/>
        <v>0</v>
      </c>
      <c r="BH243" s="148">
        <f t="shared" si="67"/>
        <v>0</v>
      </c>
      <c r="BI243" s="148">
        <f t="shared" si="68"/>
        <v>0</v>
      </c>
      <c r="BJ243" s="9" t="s">
        <v>89</v>
      </c>
      <c r="BK243" s="148">
        <f t="shared" si="69"/>
        <v>0</v>
      </c>
      <c r="BL243" s="9" t="s">
        <v>139</v>
      </c>
      <c r="BM243" s="147" t="s">
        <v>766</v>
      </c>
    </row>
    <row r="244" spans="2:65" s="25" customFormat="1" ht="16.5" customHeight="1">
      <c r="B244" s="135"/>
      <c r="C244" s="166" t="s">
        <v>476</v>
      </c>
      <c r="D244" s="166" t="s">
        <v>240</v>
      </c>
      <c r="E244" s="167" t="s">
        <v>767</v>
      </c>
      <c r="F244" s="168" t="s">
        <v>768</v>
      </c>
      <c r="G244" s="169" t="s">
        <v>137</v>
      </c>
      <c r="H244" s="170">
        <v>4</v>
      </c>
      <c r="I244" s="171"/>
      <c r="J244" s="172">
        <f t="shared" si="60"/>
        <v>0</v>
      </c>
      <c r="K244" s="168" t="s">
        <v>138</v>
      </c>
      <c r="L244" s="173"/>
      <c r="M244" s="174" t="s">
        <v>8</v>
      </c>
      <c r="N244" s="175" t="s">
        <v>46</v>
      </c>
      <c r="P244" s="145">
        <f t="shared" si="61"/>
        <v>0</v>
      </c>
      <c r="Q244" s="145">
        <v>2.2000000000000001E-3</v>
      </c>
      <c r="R244" s="145">
        <f t="shared" si="62"/>
        <v>8.8000000000000005E-3</v>
      </c>
      <c r="S244" s="145">
        <v>0</v>
      </c>
      <c r="T244" s="146">
        <f t="shared" si="63"/>
        <v>0</v>
      </c>
      <c r="AR244" s="147" t="s">
        <v>243</v>
      </c>
      <c r="AT244" s="147" t="s">
        <v>240</v>
      </c>
      <c r="AU244" s="147" t="s">
        <v>91</v>
      </c>
      <c r="AY244" s="9" t="s">
        <v>131</v>
      </c>
      <c r="BE244" s="148">
        <f t="shared" si="64"/>
        <v>0</v>
      </c>
      <c r="BF244" s="148">
        <f t="shared" si="65"/>
        <v>0</v>
      </c>
      <c r="BG244" s="148">
        <f t="shared" si="66"/>
        <v>0</v>
      </c>
      <c r="BH244" s="148">
        <f t="shared" si="67"/>
        <v>0</v>
      </c>
      <c r="BI244" s="148">
        <f t="shared" si="68"/>
        <v>0</v>
      </c>
      <c r="BJ244" s="9" t="s">
        <v>89</v>
      </c>
      <c r="BK244" s="148">
        <f t="shared" si="69"/>
        <v>0</v>
      </c>
      <c r="BL244" s="9" t="s">
        <v>139</v>
      </c>
      <c r="BM244" s="147" t="s">
        <v>769</v>
      </c>
    </row>
    <row r="245" spans="2:65" s="25" customFormat="1" ht="24.2" customHeight="1">
      <c r="B245" s="135"/>
      <c r="C245" s="136" t="s">
        <v>481</v>
      </c>
      <c r="D245" s="136" t="s">
        <v>134</v>
      </c>
      <c r="E245" s="137" t="s">
        <v>770</v>
      </c>
      <c r="F245" s="138" t="s">
        <v>771</v>
      </c>
      <c r="G245" s="139" t="s">
        <v>137</v>
      </c>
      <c r="H245" s="140">
        <v>6</v>
      </c>
      <c r="I245" s="141"/>
      <c r="J245" s="142">
        <f t="shared" si="60"/>
        <v>0</v>
      </c>
      <c r="K245" s="138" t="s">
        <v>138</v>
      </c>
      <c r="L245" s="24"/>
      <c r="M245" s="143" t="s">
        <v>8</v>
      </c>
      <c r="N245" s="144" t="s">
        <v>46</v>
      </c>
      <c r="P245" s="145">
        <f t="shared" si="61"/>
        <v>0</v>
      </c>
      <c r="Q245" s="145">
        <v>0</v>
      </c>
      <c r="R245" s="145">
        <f t="shared" si="62"/>
        <v>0</v>
      </c>
      <c r="S245" s="145">
        <v>2.4E-2</v>
      </c>
      <c r="T245" s="146">
        <f t="shared" si="63"/>
        <v>0.14400000000000002</v>
      </c>
      <c r="AR245" s="147" t="s">
        <v>139</v>
      </c>
      <c r="AT245" s="147" t="s">
        <v>134</v>
      </c>
      <c r="AU245" s="147" t="s">
        <v>91</v>
      </c>
      <c r="AY245" s="9" t="s">
        <v>131</v>
      </c>
      <c r="BE245" s="148">
        <f t="shared" si="64"/>
        <v>0</v>
      </c>
      <c r="BF245" s="148">
        <f t="shared" si="65"/>
        <v>0</v>
      </c>
      <c r="BG245" s="148">
        <f t="shared" si="66"/>
        <v>0</v>
      </c>
      <c r="BH245" s="148">
        <f t="shared" si="67"/>
        <v>0</v>
      </c>
      <c r="BI245" s="148">
        <f t="shared" si="68"/>
        <v>0</v>
      </c>
      <c r="BJ245" s="9" t="s">
        <v>89</v>
      </c>
      <c r="BK245" s="148">
        <f t="shared" si="69"/>
        <v>0</v>
      </c>
      <c r="BL245" s="9" t="s">
        <v>139</v>
      </c>
      <c r="BM245" s="147" t="s">
        <v>772</v>
      </c>
    </row>
    <row r="246" spans="2:65" s="25" customFormat="1" ht="24.2" customHeight="1">
      <c r="B246" s="135"/>
      <c r="C246" s="136" t="s">
        <v>485</v>
      </c>
      <c r="D246" s="136" t="s">
        <v>134</v>
      </c>
      <c r="E246" s="137" t="s">
        <v>773</v>
      </c>
      <c r="F246" s="138" t="s">
        <v>774</v>
      </c>
      <c r="G246" s="139" t="s">
        <v>137</v>
      </c>
      <c r="H246" s="140">
        <v>1</v>
      </c>
      <c r="I246" s="141"/>
      <c r="J246" s="142">
        <f t="shared" si="60"/>
        <v>0</v>
      </c>
      <c r="K246" s="138" t="s">
        <v>138</v>
      </c>
      <c r="L246" s="24"/>
      <c r="M246" s="143" t="s">
        <v>8</v>
      </c>
      <c r="N246" s="144" t="s">
        <v>46</v>
      </c>
      <c r="P246" s="145">
        <f t="shared" si="61"/>
        <v>0</v>
      </c>
      <c r="Q246" s="145">
        <v>0</v>
      </c>
      <c r="R246" s="145">
        <f t="shared" si="62"/>
        <v>0</v>
      </c>
      <c r="S246" s="145">
        <v>0.17399999999999999</v>
      </c>
      <c r="T246" s="146">
        <f t="shared" si="63"/>
        <v>0.17399999999999999</v>
      </c>
      <c r="AR246" s="147" t="s">
        <v>139</v>
      </c>
      <c r="AT246" s="147" t="s">
        <v>134</v>
      </c>
      <c r="AU246" s="147" t="s">
        <v>91</v>
      </c>
      <c r="AY246" s="9" t="s">
        <v>131</v>
      </c>
      <c r="BE246" s="148">
        <f t="shared" si="64"/>
        <v>0</v>
      </c>
      <c r="BF246" s="148">
        <f t="shared" si="65"/>
        <v>0</v>
      </c>
      <c r="BG246" s="148">
        <f t="shared" si="66"/>
        <v>0</v>
      </c>
      <c r="BH246" s="148">
        <f t="shared" si="67"/>
        <v>0</v>
      </c>
      <c r="BI246" s="148">
        <f t="shared" si="68"/>
        <v>0</v>
      </c>
      <c r="BJ246" s="9" t="s">
        <v>89</v>
      </c>
      <c r="BK246" s="148">
        <f t="shared" si="69"/>
        <v>0</v>
      </c>
      <c r="BL246" s="9" t="s">
        <v>139</v>
      </c>
      <c r="BM246" s="147" t="s">
        <v>775</v>
      </c>
    </row>
    <row r="247" spans="2:65" s="25" customFormat="1" ht="16.5" customHeight="1">
      <c r="B247" s="135"/>
      <c r="C247" s="136" t="s">
        <v>491</v>
      </c>
      <c r="D247" s="136" t="s">
        <v>134</v>
      </c>
      <c r="E247" s="137" t="s">
        <v>776</v>
      </c>
      <c r="F247" s="138" t="s">
        <v>777</v>
      </c>
      <c r="G247" s="139" t="s">
        <v>137</v>
      </c>
      <c r="H247" s="140">
        <v>4</v>
      </c>
      <c r="I247" s="141"/>
      <c r="J247" s="142">
        <f t="shared" si="60"/>
        <v>0</v>
      </c>
      <c r="K247" s="138" t="s">
        <v>138</v>
      </c>
      <c r="L247" s="24"/>
      <c r="M247" s="143" t="s">
        <v>8</v>
      </c>
      <c r="N247" s="144" t="s">
        <v>46</v>
      </c>
      <c r="P247" s="145">
        <f t="shared" si="61"/>
        <v>0</v>
      </c>
      <c r="Q247" s="145">
        <v>0</v>
      </c>
      <c r="R247" s="145">
        <f t="shared" si="62"/>
        <v>0</v>
      </c>
      <c r="S247" s="145">
        <v>0</v>
      </c>
      <c r="T247" s="146">
        <f t="shared" si="63"/>
        <v>0</v>
      </c>
      <c r="AR247" s="147" t="s">
        <v>139</v>
      </c>
      <c r="AT247" s="147" t="s">
        <v>134</v>
      </c>
      <c r="AU247" s="147" t="s">
        <v>91</v>
      </c>
      <c r="AY247" s="9" t="s">
        <v>131</v>
      </c>
      <c r="BE247" s="148">
        <f t="shared" si="64"/>
        <v>0</v>
      </c>
      <c r="BF247" s="148">
        <f t="shared" si="65"/>
        <v>0</v>
      </c>
      <c r="BG247" s="148">
        <f t="shared" si="66"/>
        <v>0</v>
      </c>
      <c r="BH247" s="148">
        <f t="shared" si="67"/>
        <v>0</v>
      </c>
      <c r="BI247" s="148">
        <f t="shared" si="68"/>
        <v>0</v>
      </c>
      <c r="BJ247" s="9" t="s">
        <v>89</v>
      </c>
      <c r="BK247" s="148">
        <f t="shared" si="69"/>
        <v>0</v>
      </c>
      <c r="BL247" s="9" t="s">
        <v>139</v>
      </c>
      <c r="BM247" s="147" t="s">
        <v>778</v>
      </c>
    </row>
    <row r="248" spans="2:65" s="25" customFormat="1" ht="16.5" customHeight="1">
      <c r="B248" s="135"/>
      <c r="C248" s="166" t="s">
        <v>502</v>
      </c>
      <c r="D248" s="166" t="s">
        <v>240</v>
      </c>
      <c r="E248" s="167" t="s">
        <v>339</v>
      </c>
      <c r="F248" s="168" t="s">
        <v>779</v>
      </c>
      <c r="G248" s="169" t="s">
        <v>137</v>
      </c>
      <c r="H248" s="170">
        <v>4</v>
      </c>
      <c r="I248" s="171"/>
      <c r="J248" s="172">
        <f t="shared" si="60"/>
        <v>0</v>
      </c>
      <c r="K248" s="168" t="s">
        <v>8</v>
      </c>
      <c r="L248" s="173"/>
      <c r="M248" s="174" t="s">
        <v>8</v>
      </c>
      <c r="N248" s="175" t="s">
        <v>46</v>
      </c>
      <c r="P248" s="145">
        <f t="shared" si="61"/>
        <v>0</v>
      </c>
      <c r="Q248" s="145">
        <v>0</v>
      </c>
      <c r="R248" s="145">
        <f t="shared" si="62"/>
        <v>0</v>
      </c>
      <c r="S248" s="145">
        <v>0</v>
      </c>
      <c r="T248" s="146">
        <f t="shared" si="63"/>
        <v>0</v>
      </c>
      <c r="AR248" s="147" t="s">
        <v>243</v>
      </c>
      <c r="AT248" s="147" t="s">
        <v>240</v>
      </c>
      <c r="AU248" s="147" t="s">
        <v>91</v>
      </c>
      <c r="AY248" s="9" t="s">
        <v>131</v>
      </c>
      <c r="BE248" s="148">
        <f t="shared" si="64"/>
        <v>0</v>
      </c>
      <c r="BF248" s="148">
        <f t="shared" si="65"/>
        <v>0</v>
      </c>
      <c r="BG248" s="148">
        <f t="shared" si="66"/>
        <v>0</v>
      </c>
      <c r="BH248" s="148">
        <f t="shared" si="67"/>
        <v>0</v>
      </c>
      <c r="BI248" s="148">
        <f t="shared" si="68"/>
        <v>0</v>
      </c>
      <c r="BJ248" s="9" t="s">
        <v>89</v>
      </c>
      <c r="BK248" s="148">
        <f t="shared" si="69"/>
        <v>0</v>
      </c>
      <c r="BL248" s="9" t="s">
        <v>139</v>
      </c>
      <c r="BM248" s="147" t="s">
        <v>780</v>
      </c>
    </row>
    <row r="249" spans="2:65" s="25" customFormat="1" ht="24.2" customHeight="1">
      <c r="B249" s="135"/>
      <c r="C249" s="136" t="s">
        <v>509</v>
      </c>
      <c r="D249" s="136" t="s">
        <v>134</v>
      </c>
      <c r="E249" s="137" t="s">
        <v>781</v>
      </c>
      <c r="F249" s="138" t="s">
        <v>782</v>
      </c>
      <c r="G249" s="139" t="s">
        <v>237</v>
      </c>
      <c r="H249" s="140">
        <v>6</v>
      </c>
      <c r="I249" s="141"/>
      <c r="J249" s="142">
        <f t="shared" si="60"/>
        <v>0</v>
      </c>
      <c r="K249" s="138" t="s">
        <v>8</v>
      </c>
      <c r="L249" s="24"/>
      <c r="M249" s="143" t="s">
        <v>8</v>
      </c>
      <c r="N249" s="144" t="s">
        <v>46</v>
      </c>
      <c r="P249" s="145">
        <f t="shared" si="61"/>
        <v>0</v>
      </c>
      <c r="Q249" s="145">
        <v>0</v>
      </c>
      <c r="R249" s="145">
        <f t="shared" si="62"/>
        <v>0</v>
      </c>
      <c r="S249" s="145">
        <v>0.11039999999999998</v>
      </c>
      <c r="T249" s="146">
        <f t="shared" si="63"/>
        <v>0.66239999999999988</v>
      </c>
      <c r="AR249" s="147" t="s">
        <v>139</v>
      </c>
      <c r="AT249" s="147" t="s">
        <v>134</v>
      </c>
      <c r="AU249" s="147" t="s">
        <v>91</v>
      </c>
      <c r="AY249" s="9" t="s">
        <v>131</v>
      </c>
      <c r="BE249" s="148">
        <f t="shared" si="64"/>
        <v>0</v>
      </c>
      <c r="BF249" s="148">
        <f t="shared" si="65"/>
        <v>0</v>
      </c>
      <c r="BG249" s="148">
        <f t="shared" si="66"/>
        <v>0</v>
      </c>
      <c r="BH249" s="148">
        <f t="shared" si="67"/>
        <v>0</v>
      </c>
      <c r="BI249" s="148">
        <f t="shared" si="68"/>
        <v>0</v>
      </c>
      <c r="BJ249" s="9" t="s">
        <v>89</v>
      </c>
      <c r="BK249" s="148">
        <f t="shared" si="69"/>
        <v>0</v>
      </c>
      <c r="BL249" s="9" t="s">
        <v>139</v>
      </c>
      <c r="BM249" s="147" t="s">
        <v>783</v>
      </c>
    </row>
    <row r="250" spans="2:65" s="25" customFormat="1" ht="16.5" customHeight="1">
      <c r="B250" s="135"/>
      <c r="C250" s="136" t="s">
        <v>514</v>
      </c>
      <c r="D250" s="136" t="s">
        <v>134</v>
      </c>
      <c r="E250" s="137" t="s">
        <v>784</v>
      </c>
      <c r="F250" s="138" t="s">
        <v>785</v>
      </c>
      <c r="G250" s="139" t="s">
        <v>137</v>
      </c>
      <c r="H250" s="140">
        <v>2</v>
      </c>
      <c r="I250" s="141"/>
      <c r="J250" s="142">
        <f t="shared" si="60"/>
        <v>0</v>
      </c>
      <c r="K250" s="138" t="s">
        <v>8</v>
      </c>
      <c r="L250" s="24"/>
      <c r="M250" s="143" t="s">
        <v>8</v>
      </c>
      <c r="N250" s="144" t="s">
        <v>46</v>
      </c>
      <c r="P250" s="145">
        <f t="shared" si="61"/>
        <v>0</v>
      </c>
      <c r="Q250" s="145">
        <v>0</v>
      </c>
      <c r="R250" s="145">
        <f t="shared" si="62"/>
        <v>0</v>
      </c>
      <c r="S250" s="145">
        <v>0.11039999999999998</v>
      </c>
      <c r="T250" s="146">
        <f t="shared" si="63"/>
        <v>0.22079999999999997</v>
      </c>
      <c r="AR250" s="147" t="s">
        <v>139</v>
      </c>
      <c r="AT250" s="147" t="s">
        <v>134</v>
      </c>
      <c r="AU250" s="147" t="s">
        <v>91</v>
      </c>
      <c r="AY250" s="9" t="s">
        <v>131</v>
      </c>
      <c r="BE250" s="148">
        <f t="shared" si="64"/>
        <v>0</v>
      </c>
      <c r="BF250" s="148">
        <f t="shared" si="65"/>
        <v>0</v>
      </c>
      <c r="BG250" s="148">
        <f t="shared" si="66"/>
        <v>0</v>
      </c>
      <c r="BH250" s="148">
        <f t="shared" si="67"/>
        <v>0</v>
      </c>
      <c r="BI250" s="148">
        <f t="shared" si="68"/>
        <v>0</v>
      </c>
      <c r="BJ250" s="9" t="s">
        <v>89</v>
      </c>
      <c r="BK250" s="148">
        <f t="shared" si="69"/>
        <v>0</v>
      </c>
      <c r="BL250" s="9" t="s">
        <v>139</v>
      </c>
      <c r="BM250" s="147" t="s">
        <v>786</v>
      </c>
    </row>
    <row r="251" spans="2:65" s="25" customFormat="1" ht="16.5" customHeight="1">
      <c r="B251" s="135"/>
      <c r="C251" s="136" t="s">
        <v>812</v>
      </c>
      <c r="D251" s="136" t="s">
        <v>134</v>
      </c>
      <c r="E251" s="137" t="s">
        <v>787</v>
      </c>
      <c r="F251" s="138" t="s">
        <v>788</v>
      </c>
      <c r="G251" s="139" t="s">
        <v>159</v>
      </c>
      <c r="H251" s="140">
        <v>1</v>
      </c>
      <c r="I251" s="141"/>
      <c r="J251" s="142">
        <f t="shared" si="60"/>
        <v>0</v>
      </c>
      <c r="K251" s="138" t="s">
        <v>8</v>
      </c>
      <c r="L251" s="24"/>
      <c r="M251" s="143" t="s">
        <v>8</v>
      </c>
      <c r="N251" s="144" t="s">
        <v>46</v>
      </c>
      <c r="P251" s="145">
        <f t="shared" si="61"/>
        <v>0</v>
      </c>
      <c r="Q251" s="145">
        <v>0</v>
      </c>
      <c r="R251" s="145">
        <f t="shared" si="62"/>
        <v>0</v>
      </c>
      <c r="S251" s="145">
        <v>0.11039999999999998</v>
      </c>
      <c r="T251" s="146">
        <f t="shared" si="63"/>
        <v>0.11039999999999998</v>
      </c>
      <c r="AR251" s="147" t="s">
        <v>139</v>
      </c>
      <c r="AT251" s="147" t="s">
        <v>134</v>
      </c>
      <c r="AU251" s="147" t="s">
        <v>91</v>
      </c>
      <c r="AY251" s="9" t="s">
        <v>131</v>
      </c>
      <c r="BE251" s="148">
        <f t="shared" si="64"/>
        <v>0</v>
      </c>
      <c r="BF251" s="148">
        <f t="shared" si="65"/>
        <v>0</v>
      </c>
      <c r="BG251" s="148">
        <f t="shared" si="66"/>
        <v>0</v>
      </c>
      <c r="BH251" s="148">
        <f t="shared" si="67"/>
        <v>0</v>
      </c>
      <c r="BI251" s="148">
        <f t="shared" si="68"/>
        <v>0</v>
      </c>
      <c r="BJ251" s="9" t="s">
        <v>89</v>
      </c>
      <c r="BK251" s="148">
        <f t="shared" si="69"/>
        <v>0</v>
      </c>
      <c r="BL251" s="9" t="s">
        <v>139</v>
      </c>
      <c r="BM251" s="147" t="s">
        <v>789</v>
      </c>
    </row>
    <row r="252" spans="2:65" s="25" customFormat="1" ht="16.5" customHeight="1">
      <c r="B252" s="135"/>
      <c r="C252" s="136" t="s">
        <v>816</v>
      </c>
      <c r="D252" s="136" t="s">
        <v>134</v>
      </c>
      <c r="E252" s="137" t="s">
        <v>790</v>
      </c>
      <c r="F252" s="138" t="s">
        <v>791</v>
      </c>
      <c r="G252" s="139" t="s">
        <v>137</v>
      </c>
      <c r="H252" s="140">
        <v>4</v>
      </c>
      <c r="I252" s="141"/>
      <c r="J252" s="142">
        <f t="shared" si="60"/>
        <v>0</v>
      </c>
      <c r="K252" s="138" t="s">
        <v>8</v>
      </c>
      <c r="L252" s="24"/>
      <c r="M252" s="143" t="s">
        <v>8</v>
      </c>
      <c r="N252" s="144" t="s">
        <v>46</v>
      </c>
      <c r="P252" s="145">
        <f t="shared" si="61"/>
        <v>0</v>
      </c>
      <c r="Q252" s="145">
        <v>0</v>
      </c>
      <c r="R252" s="145">
        <f t="shared" si="62"/>
        <v>0</v>
      </c>
      <c r="S252" s="145">
        <v>0.11039999999999998</v>
      </c>
      <c r="T252" s="146">
        <f t="shared" si="63"/>
        <v>0.44159999999999994</v>
      </c>
      <c r="AR252" s="147" t="s">
        <v>139</v>
      </c>
      <c r="AT252" s="147" t="s">
        <v>134</v>
      </c>
      <c r="AU252" s="147" t="s">
        <v>91</v>
      </c>
      <c r="AY252" s="9" t="s">
        <v>131</v>
      </c>
      <c r="BE252" s="148">
        <f t="shared" si="64"/>
        <v>0</v>
      </c>
      <c r="BF252" s="148">
        <f t="shared" si="65"/>
        <v>0</v>
      </c>
      <c r="BG252" s="148">
        <f t="shared" si="66"/>
        <v>0</v>
      </c>
      <c r="BH252" s="148">
        <f t="shared" si="67"/>
        <v>0</v>
      </c>
      <c r="BI252" s="148">
        <f t="shared" si="68"/>
        <v>0</v>
      </c>
      <c r="BJ252" s="9" t="s">
        <v>89</v>
      </c>
      <c r="BK252" s="148">
        <f t="shared" si="69"/>
        <v>0</v>
      </c>
      <c r="BL252" s="9" t="s">
        <v>139</v>
      </c>
      <c r="BM252" s="147" t="s">
        <v>792</v>
      </c>
    </row>
    <row r="253" spans="2:65" s="25" customFormat="1" ht="24.2" customHeight="1">
      <c r="B253" s="135"/>
      <c r="C253" s="136" t="s">
        <v>821</v>
      </c>
      <c r="D253" s="136" t="s">
        <v>134</v>
      </c>
      <c r="E253" s="137" t="s">
        <v>793</v>
      </c>
      <c r="F253" s="138" t="s">
        <v>794</v>
      </c>
      <c r="G253" s="139" t="s">
        <v>143</v>
      </c>
      <c r="H253" s="140">
        <v>0.09</v>
      </c>
      <c r="I253" s="141"/>
      <c r="J253" s="142">
        <f t="shared" si="60"/>
        <v>0</v>
      </c>
      <c r="K253" s="138" t="s">
        <v>138</v>
      </c>
      <c r="L253" s="24"/>
      <c r="M253" s="143" t="s">
        <v>8</v>
      </c>
      <c r="N253" s="144" t="s">
        <v>46</v>
      </c>
      <c r="P253" s="145">
        <f t="shared" si="61"/>
        <v>0</v>
      </c>
      <c r="Q253" s="145">
        <v>0</v>
      </c>
      <c r="R253" s="145">
        <f t="shared" si="62"/>
        <v>0</v>
      </c>
      <c r="S253" s="145">
        <v>0</v>
      </c>
      <c r="T253" s="146">
        <f t="shared" si="63"/>
        <v>0</v>
      </c>
      <c r="AR253" s="147" t="s">
        <v>139</v>
      </c>
      <c r="AT253" s="147" t="s">
        <v>134</v>
      </c>
      <c r="AU253" s="147" t="s">
        <v>91</v>
      </c>
      <c r="AY253" s="9" t="s">
        <v>131</v>
      </c>
      <c r="BE253" s="148">
        <f t="shared" si="64"/>
        <v>0</v>
      </c>
      <c r="BF253" s="148">
        <f t="shared" si="65"/>
        <v>0</v>
      </c>
      <c r="BG253" s="148">
        <f t="shared" si="66"/>
        <v>0</v>
      </c>
      <c r="BH253" s="148">
        <f t="shared" si="67"/>
        <v>0</v>
      </c>
      <c r="BI253" s="148">
        <f t="shared" si="68"/>
        <v>0</v>
      </c>
      <c r="BJ253" s="9" t="s">
        <v>89</v>
      </c>
      <c r="BK253" s="148">
        <f t="shared" si="69"/>
        <v>0</v>
      </c>
      <c r="BL253" s="9" t="s">
        <v>139</v>
      </c>
      <c r="BM253" s="147" t="s">
        <v>795</v>
      </c>
    </row>
    <row r="254" spans="2:65" s="123" customFormat="1" ht="22.9" customHeight="1">
      <c r="B254" s="122"/>
      <c r="D254" s="124" t="s">
        <v>80</v>
      </c>
      <c r="E254" s="133" t="s">
        <v>801</v>
      </c>
      <c r="F254" s="133" t="s">
        <v>802</v>
      </c>
      <c r="I254" s="126"/>
      <c r="J254" s="134">
        <f>BK254</f>
        <v>0</v>
      </c>
      <c r="L254" s="122"/>
      <c r="M254" s="128"/>
      <c r="P254" s="129">
        <f>SUM(P255:P265)</f>
        <v>0</v>
      </c>
      <c r="R254" s="129">
        <f>SUM(R255:R265)</f>
        <v>8.0380000000000007E-2</v>
      </c>
      <c r="T254" s="130">
        <f>SUM(T255:T265)</f>
        <v>0</v>
      </c>
      <c r="AR254" s="124" t="s">
        <v>91</v>
      </c>
      <c r="AT254" s="131" t="s">
        <v>80</v>
      </c>
      <c r="AU254" s="131" t="s">
        <v>89</v>
      </c>
      <c r="AY254" s="124" t="s">
        <v>131</v>
      </c>
      <c r="BK254" s="132">
        <f>SUM(BK255:BK265)</f>
        <v>0</v>
      </c>
    </row>
    <row r="255" spans="2:65" s="25" customFormat="1" ht="16.5" customHeight="1">
      <c r="B255" s="135"/>
      <c r="C255" s="136" t="s">
        <v>825</v>
      </c>
      <c r="D255" s="136" t="s">
        <v>134</v>
      </c>
      <c r="E255" s="137" t="s">
        <v>803</v>
      </c>
      <c r="F255" s="138" t="s">
        <v>804</v>
      </c>
      <c r="G255" s="139" t="s">
        <v>449</v>
      </c>
      <c r="H255" s="140">
        <v>6</v>
      </c>
      <c r="I255" s="141"/>
      <c r="J255" s="142">
        <f>ROUND(I255*H255,2)</f>
        <v>0</v>
      </c>
      <c r="K255" s="138" t="s">
        <v>138</v>
      </c>
      <c r="L255" s="24"/>
      <c r="M255" s="143" t="s">
        <v>8</v>
      </c>
      <c r="N255" s="144" t="s">
        <v>46</v>
      </c>
      <c r="P255" s="145">
        <f>O255*H255</f>
        <v>0</v>
      </c>
      <c r="Q255" s="145">
        <v>0</v>
      </c>
      <c r="R255" s="145">
        <f>Q255*H255</f>
        <v>0</v>
      </c>
      <c r="S255" s="145">
        <v>0</v>
      </c>
      <c r="T255" s="146">
        <f>S255*H255</f>
        <v>0</v>
      </c>
      <c r="AR255" s="147" t="s">
        <v>139</v>
      </c>
      <c r="AT255" s="147" t="s">
        <v>134</v>
      </c>
      <c r="AU255" s="147" t="s">
        <v>91</v>
      </c>
      <c r="AY255" s="9" t="s">
        <v>131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9" t="s">
        <v>89</v>
      </c>
      <c r="BK255" s="148">
        <f>ROUND(I255*H255,2)</f>
        <v>0</v>
      </c>
      <c r="BL255" s="9" t="s">
        <v>139</v>
      </c>
      <c r="BM255" s="147" t="s">
        <v>805</v>
      </c>
    </row>
    <row r="256" spans="2:65" s="25" customFormat="1" ht="16.5" customHeight="1">
      <c r="B256" s="135"/>
      <c r="C256" s="136" t="s">
        <v>830</v>
      </c>
      <c r="D256" s="136" t="s">
        <v>134</v>
      </c>
      <c r="E256" s="137" t="s">
        <v>806</v>
      </c>
      <c r="F256" s="138" t="s">
        <v>807</v>
      </c>
      <c r="G256" s="139" t="s">
        <v>449</v>
      </c>
      <c r="H256" s="140">
        <v>6</v>
      </c>
      <c r="I256" s="141"/>
      <c r="J256" s="142">
        <f>ROUND(I256*H256,2)</f>
        <v>0</v>
      </c>
      <c r="K256" s="138" t="s">
        <v>138</v>
      </c>
      <c r="L256" s="24"/>
      <c r="M256" s="143" t="s">
        <v>8</v>
      </c>
      <c r="N256" s="144" t="s">
        <v>46</v>
      </c>
      <c r="P256" s="145">
        <f>O256*H256</f>
        <v>0</v>
      </c>
      <c r="Q256" s="145">
        <v>2.9999999999999997E-4</v>
      </c>
      <c r="R256" s="145">
        <f>Q256*H256</f>
        <v>1.8E-3</v>
      </c>
      <c r="S256" s="145">
        <v>0</v>
      </c>
      <c r="T256" s="146">
        <f>S256*H256</f>
        <v>0</v>
      </c>
      <c r="AR256" s="147" t="s">
        <v>139</v>
      </c>
      <c r="AT256" s="147" t="s">
        <v>134</v>
      </c>
      <c r="AU256" s="147" t="s">
        <v>91</v>
      </c>
      <c r="AY256" s="9" t="s">
        <v>131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9" t="s">
        <v>89</v>
      </c>
      <c r="BK256" s="148">
        <f>ROUND(I256*H256,2)</f>
        <v>0</v>
      </c>
      <c r="BL256" s="9" t="s">
        <v>139</v>
      </c>
      <c r="BM256" s="147" t="s">
        <v>808</v>
      </c>
    </row>
    <row r="257" spans="2:65" s="25" customFormat="1" ht="24.2" customHeight="1">
      <c r="B257" s="135"/>
      <c r="C257" s="136" t="s">
        <v>834</v>
      </c>
      <c r="D257" s="136" t="s">
        <v>134</v>
      </c>
      <c r="E257" s="137" t="s">
        <v>809</v>
      </c>
      <c r="F257" s="138" t="s">
        <v>810</v>
      </c>
      <c r="G257" s="139" t="s">
        <v>449</v>
      </c>
      <c r="H257" s="140">
        <v>6</v>
      </c>
      <c r="I257" s="141"/>
      <c r="J257" s="142">
        <f>ROUND(I257*H257,2)</f>
        <v>0</v>
      </c>
      <c r="K257" s="138" t="s">
        <v>138</v>
      </c>
      <c r="L257" s="24"/>
      <c r="M257" s="143" t="s">
        <v>8</v>
      </c>
      <c r="N257" s="144" t="s">
        <v>46</v>
      </c>
      <c r="P257" s="145">
        <f>O257*H257</f>
        <v>0</v>
      </c>
      <c r="Q257" s="145">
        <v>7.4999999999999997E-3</v>
      </c>
      <c r="R257" s="145">
        <f>Q257*H257</f>
        <v>4.4999999999999998E-2</v>
      </c>
      <c r="S257" s="145">
        <v>0</v>
      </c>
      <c r="T257" s="146">
        <f>S257*H257</f>
        <v>0</v>
      </c>
      <c r="AR257" s="147" t="s">
        <v>139</v>
      </c>
      <c r="AT257" s="147" t="s">
        <v>134</v>
      </c>
      <c r="AU257" s="147" t="s">
        <v>91</v>
      </c>
      <c r="AY257" s="9" t="s">
        <v>131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9" t="s">
        <v>89</v>
      </c>
      <c r="BK257" s="148">
        <f>ROUND(I257*H257,2)</f>
        <v>0</v>
      </c>
      <c r="BL257" s="9" t="s">
        <v>139</v>
      </c>
      <c r="BM257" s="147" t="s">
        <v>811</v>
      </c>
    </row>
    <row r="258" spans="2:65" s="25" customFormat="1" ht="37.9" customHeight="1">
      <c r="B258" s="135"/>
      <c r="C258" s="136" t="s">
        <v>838</v>
      </c>
      <c r="D258" s="136" t="s">
        <v>134</v>
      </c>
      <c r="E258" s="137" t="s">
        <v>813</v>
      </c>
      <c r="F258" s="138" t="s">
        <v>814</v>
      </c>
      <c r="G258" s="139" t="s">
        <v>449</v>
      </c>
      <c r="H258" s="140">
        <v>5</v>
      </c>
      <c r="I258" s="141"/>
      <c r="J258" s="142">
        <f>ROUND(I258*H258,2)</f>
        <v>0</v>
      </c>
      <c r="K258" s="138" t="s">
        <v>138</v>
      </c>
      <c r="L258" s="24"/>
      <c r="M258" s="143" t="s">
        <v>8</v>
      </c>
      <c r="N258" s="144" t="s">
        <v>46</v>
      </c>
      <c r="P258" s="145">
        <f>O258*H258</f>
        <v>0</v>
      </c>
      <c r="Q258" s="145">
        <v>5.5300000000000002E-3</v>
      </c>
      <c r="R258" s="145">
        <f>Q258*H258</f>
        <v>2.7650000000000001E-2</v>
      </c>
      <c r="S258" s="145">
        <v>0</v>
      </c>
      <c r="T258" s="146">
        <f>S258*H258</f>
        <v>0</v>
      </c>
      <c r="AR258" s="147" t="s">
        <v>139</v>
      </c>
      <c r="AT258" s="147" t="s">
        <v>134</v>
      </c>
      <c r="AU258" s="147" t="s">
        <v>91</v>
      </c>
      <c r="AY258" s="9" t="s">
        <v>131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9" t="s">
        <v>89</v>
      </c>
      <c r="BK258" s="148">
        <f>ROUND(I258*H258,2)</f>
        <v>0</v>
      </c>
      <c r="BL258" s="9" t="s">
        <v>139</v>
      </c>
      <c r="BM258" s="147" t="s">
        <v>815</v>
      </c>
    </row>
    <row r="259" spans="2:65" s="25" customFormat="1" ht="16.5" customHeight="1">
      <c r="B259" s="135"/>
      <c r="C259" s="166" t="s">
        <v>842</v>
      </c>
      <c r="D259" s="166" t="s">
        <v>240</v>
      </c>
      <c r="E259" s="167" t="s">
        <v>817</v>
      </c>
      <c r="F259" s="168" t="s">
        <v>1057</v>
      </c>
      <c r="G259" s="169" t="s">
        <v>449</v>
      </c>
      <c r="H259" s="170">
        <v>5.5</v>
      </c>
      <c r="I259" s="171"/>
      <c r="J259" s="172">
        <f>ROUND(I259*H259,2)</f>
        <v>0</v>
      </c>
      <c r="K259" s="168" t="s">
        <v>8</v>
      </c>
      <c r="L259" s="173"/>
      <c r="M259" s="174" t="s">
        <v>8</v>
      </c>
      <c r="N259" s="175" t="s">
        <v>46</v>
      </c>
      <c r="P259" s="145">
        <f>O259*H259</f>
        <v>0</v>
      </c>
      <c r="Q259" s="145">
        <v>0</v>
      </c>
      <c r="R259" s="145">
        <f>Q259*H259</f>
        <v>0</v>
      </c>
      <c r="S259" s="145">
        <v>0</v>
      </c>
      <c r="T259" s="146">
        <f>S259*H259</f>
        <v>0</v>
      </c>
      <c r="AR259" s="147" t="s">
        <v>243</v>
      </c>
      <c r="AT259" s="147" t="s">
        <v>240</v>
      </c>
      <c r="AU259" s="147" t="s">
        <v>91</v>
      </c>
      <c r="AY259" s="9" t="s">
        <v>131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9" t="s">
        <v>89</v>
      </c>
      <c r="BK259" s="148">
        <f>ROUND(I259*H259,2)</f>
        <v>0</v>
      </c>
      <c r="BL259" s="9" t="s">
        <v>139</v>
      </c>
      <c r="BM259" s="147" t="s">
        <v>819</v>
      </c>
    </row>
    <row r="260" spans="2:65" s="150" customFormat="1">
      <c r="B260" s="149"/>
      <c r="D260" s="151" t="s">
        <v>151</v>
      </c>
      <c r="F260" s="153" t="s">
        <v>1058</v>
      </c>
      <c r="H260" s="154">
        <v>5.5</v>
      </c>
      <c r="I260" s="155"/>
      <c r="L260" s="149"/>
      <c r="M260" s="156"/>
      <c r="T260" s="157"/>
      <c r="AT260" s="152" t="s">
        <v>151</v>
      </c>
      <c r="AU260" s="152" t="s">
        <v>91</v>
      </c>
      <c r="AV260" s="150" t="s">
        <v>91</v>
      </c>
      <c r="AW260" s="150" t="s">
        <v>10</v>
      </c>
      <c r="AX260" s="150" t="s">
        <v>89</v>
      </c>
      <c r="AY260" s="152" t="s">
        <v>131</v>
      </c>
    </row>
    <row r="261" spans="2:65" s="25" customFormat="1" ht="37.9" customHeight="1">
      <c r="B261" s="135"/>
      <c r="C261" s="136" t="s">
        <v>846</v>
      </c>
      <c r="D261" s="136" t="s">
        <v>134</v>
      </c>
      <c r="E261" s="137" t="s">
        <v>822</v>
      </c>
      <c r="F261" s="138" t="s">
        <v>823</v>
      </c>
      <c r="G261" s="139" t="s">
        <v>449</v>
      </c>
      <c r="H261" s="140">
        <v>1</v>
      </c>
      <c r="I261" s="141"/>
      <c r="J261" s="142">
        <f>ROUND(I261*H261,2)</f>
        <v>0</v>
      </c>
      <c r="K261" s="138" t="s">
        <v>138</v>
      </c>
      <c r="L261" s="24"/>
      <c r="M261" s="143" t="s">
        <v>8</v>
      </c>
      <c r="N261" s="144" t="s">
        <v>46</v>
      </c>
      <c r="P261" s="145">
        <f>O261*H261</f>
        <v>0</v>
      </c>
      <c r="Q261" s="145">
        <v>5.9300000000000004E-3</v>
      </c>
      <c r="R261" s="145">
        <f>Q261*H261</f>
        <v>5.9300000000000004E-3</v>
      </c>
      <c r="S261" s="145">
        <v>0</v>
      </c>
      <c r="T261" s="146">
        <f>S261*H261</f>
        <v>0</v>
      </c>
      <c r="AR261" s="147" t="s">
        <v>139</v>
      </c>
      <c r="AT261" s="147" t="s">
        <v>134</v>
      </c>
      <c r="AU261" s="147" t="s">
        <v>91</v>
      </c>
      <c r="AY261" s="9" t="s">
        <v>131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9" t="s">
        <v>89</v>
      </c>
      <c r="BK261" s="148">
        <f>ROUND(I261*H261,2)</f>
        <v>0</v>
      </c>
      <c r="BL261" s="9" t="s">
        <v>139</v>
      </c>
      <c r="BM261" s="147" t="s">
        <v>824</v>
      </c>
    </row>
    <row r="262" spans="2:65" s="25" customFormat="1" ht="16.5" customHeight="1">
      <c r="B262" s="135"/>
      <c r="C262" s="166" t="s">
        <v>850</v>
      </c>
      <c r="D262" s="166" t="s">
        <v>240</v>
      </c>
      <c r="E262" s="167" t="s">
        <v>826</v>
      </c>
      <c r="F262" s="168" t="s">
        <v>827</v>
      </c>
      <c r="G262" s="169" t="s">
        <v>449</v>
      </c>
      <c r="H262" s="170">
        <v>1.2</v>
      </c>
      <c r="I262" s="171"/>
      <c r="J262" s="172">
        <f>ROUND(I262*H262,2)</f>
        <v>0</v>
      </c>
      <c r="K262" s="168" t="s">
        <v>8</v>
      </c>
      <c r="L262" s="173"/>
      <c r="M262" s="174" t="s">
        <v>8</v>
      </c>
      <c r="N262" s="175" t="s">
        <v>46</v>
      </c>
      <c r="P262" s="145">
        <f>O262*H262</f>
        <v>0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243</v>
      </c>
      <c r="AT262" s="147" t="s">
        <v>240</v>
      </c>
      <c r="AU262" s="147" t="s">
        <v>91</v>
      </c>
      <c r="AY262" s="9" t="s">
        <v>131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9" t="s">
        <v>89</v>
      </c>
      <c r="BK262" s="148">
        <f>ROUND(I262*H262,2)</f>
        <v>0</v>
      </c>
      <c r="BL262" s="9" t="s">
        <v>139</v>
      </c>
      <c r="BM262" s="147" t="s">
        <v>828</v>
      </c>
    </row>
    <row r="263" spans="2:65" s="150" customFormat="1">
      <c r="B263" s="149"/>
      <c r="D263" s="151" t="s">
        <v>151</v>
      </c>
      <c r="F263" s="153" t="s">
        <v>1059</v>
      </c>
      <c r="H263" s="154">
        <v>1.2</v>
      </c>
      <c r="I263" s="155"/>
      <c r="L263" s="149"/>
      <c r="M263" s="156"/>
      <c r="T263" s="157"/>
      <c r="AT263" s="152" t="s">
        <v>151</v>
      </c>
      <c r="AU263" s="152" t="s">
        <v>91</v>
      </c>
      <c r="AV263" s="150" t="s">
        <v>91</v>
      </c>
      <c r="AW263" s="150" t="s">
        <v>10</v>
      </c>
      <c r="AX263" s="150" t="s">
        <v>89</v>
      </c>
      <c r="AY263" s="152" t="s">
        <v>131</v>
      </c>
    </row>
    <row r="264" spans="2:65" s="25" customFormat="1" ht="33" customHeight="1">
      <c r="B264" s="135"/>
      <c r="C264" s="136" t="s">
        <v>854</v>
      </c>
      <c r="D264" s="136" t="s">
        <v>134</v>
      </c>
      <c r="E264" s="137" t="s">
        <v>831</v>
      </c>
      <c r="F264" s="138" t="s">
        <v>832</v>
      </c>
      <c r="G264" s="139" t="s">
        <v>449</v>
      </c>
      <c r="H264" s="140">
        <v>6</v>
      </c>
      <c r="I264" s="141"/>
      <c r="J264" s="142">
        <f>ROUND(I264*H264,2)</f>
        <v>0</v>
      </c>
      <c r="K264" s="138" t="s">
        <v>138</v>
      </c>
      <c r="L264" s="24"/>
      <c r="M264" s="143" t="s">
        <v>8</v>
      </c>
      <c r="N264" s="144" t="s">
        <v>46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139</v>
      </c>
      <c r="AT264" s="147" t="s">
        <v>134</v>
      </c>
      <c r="AU264" s="147" t="s">
        <v>91</v>
      </c>
      <c r="AY264" s="9" t="s">
        <v>131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9" t="s">
        <v>89</v>
      </c>
      <c r="BK264" s="148">
        <f>ROUND(I264*H264,2)</f>
        <v>0</v>
      </c>
      <c r="BL264" s="9" t="s">
        <v>139</v>
      </c>
      <c r="BM264" s="147" t="s">
        <v>833</v>
      </c>
    </row>
    <row r="265" spans="2:65" s="25" customFormat="1" ht="24.2" customHeight="1">
      <c r="B265" s="135"/>
      <c r="C265" s="136" t="s">
        <v>859</v>
      </c>
      <c r="D265" s="136" t="s">
        <v>134</v>
      </c>
      <c r="E265" s="137" t="s">
        <v>835</v>
      </c>
      <c r="F265" s="138" t="s">
        <v>836</v>
      </c>
      <c r="G265" s="139" t="s">
        <v>143</v>
      </c>
      <c r="H265" s="140">
        <v>0.08</v>
      </c>
      <c r="I265" s="141"/>
      <c r="J265" s="142">
        <f>ROUND(I265*H265,2)</f>
        <v>0</v>
      </c>
      <c r="K265" s="138" t="s">
        <v>138</v>
      </c>
      <c r="L265" s="24"/>
      <c r="M265" s="143" t="s">
        <v>8</v>
      </c>
      <c r="N265" s="144" t="s">
        <v>46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139</v>
      </c>
      <c r="AT265" s="147" t="s">
        <v>134</v>
      </c>
      <c r="AU265" s="147" t="s">
        <v>91</v>
      </c>
      <c r="AY265" s="9" t="s">
        <v>131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9" t="s">
        <v>89</v>
      </c>
      <c r="BK265" s="148">
        <f>ROUND(I265*H265,2)</f>
        <v>0</v>
      </c>
      <c r="BL265" s="9" t="s">
        <v>139</v>
      </c>
      <c r="BM265" s="147" t="s">
        <v>837</v>
      </c>
    </row>
    <row r="266" spans="2:65" s="123" customFormat="1" ht="22.9" customHeight="1">
      <c r="B266" s="122"/>
      <c r="D266" s="124" t="s">
        <v>80</v>
      </c>
      <c r="E266" s="133" t="s">
        <v>444</v>
      </c>
      <c r="F266" s="133" t="s">
        <v>445</v>
      </c>
      <c r="I266" s="126"/>
      <c r="J266" s="134">
        <f>BK266</f>
        <v>0</v>
      </c>
      <c r="L266" s="122"/>
      <c r="M266" s="128"/>
      <c r="P266" s="129">
        <f>SUM(P267:P273)</f>
        <v>0</v>
      </c>
      <c r="R266" s="129">
        <f>SUM(R267:R273)</f>
        <v>2.4480000000000001E-3</v>
      </c>
      <c r="T266" s="130">
        <f>SUM(T267:T273)</f>
        <v>0.14550000000000002</v>
      </c>
      <c r="AR266" s="124" t="s">
        <v>91</v>
      </c>
      <c r="AT266" s="131" t="s">
        <v>80</v>
      </c>
      <c r="AU266" s="131" t="s">
        <v>89</v>
      </c>
      <c r="AY266" s="124" t="s">
        <v>131</v>
      </c>
      <c r="BK266" s="132">
        <f>SUM(BK267:BK273)</f>
        <v>0</v>
      </c>
    </row>
    <row r="267" spans="2:65" s="25" customFormat="1" ht="24.2" customHeight="1">
      <c r="B267" s="135"/>
      <c r="C267" s="136" t="s">
        <v>865</v>
      </c>
      <c r="D267" s="136" t="s">
        <v>134</v>
      </c>
      <c r="E267" s="137" t="s">
        <v>839</v>
      </c>
      <c r="F267" s="138" t="s">
        <v>840</v>
      </c>
      <c r="G267" s="139" t="s">
        <v>449</v>
      </c>
      <c r="H267" s="140">
        <v>44</v>
      </c>
      <c r="I267" s="141"/>
      <c r="J267" s="142">
        <f>ROUND(I267*H267,2)</f>
        <v>0</v>
      </c>
      <c r="K267" s="138" t="s">
        <v>138</v>
      </c>
      <c r="L267" s="24"/>
      <c r="M267" s="143" t="s">
        <v>8</v>
      </c>
      <c r="N267" s="144" t="s">
        <v>46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139</v>
      </c>
      <c r="AT267" s="147" t="s">
        <v>134</v>
      </c>
      <c r="AU267" s="147" t="s">
        <v>91</v>
      </c>
      <c r="AY267" s="9" t="s">
        <v>131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9" t="s">
        <v>89</v>
      </c>
      <c r="BK267" s="148">
        <f>ROUND(I267*H267,2)</f>
        <v>0</v>
      </c>
      <c r="BL267" s="9" t="s">
        <v>139</v>
      </c>
      <c r="BM267" s="147" t="s">
        <v>841</v>
      </c>
    </row>
    <row r="268" spans="2:65" s="25" customFormat="1" ht="24.2" customHeight="1">
      <c r="B268" s="135"/>
      <c r="C268" s="136" t="s">
        <v>869</v>
      </c>
      <c r="D268" s="136" t="s">
        <v>134</v>
      </c>
      <c r="E268" s="137" t="s">
        <v>843</v>
      </c>
      <c r="F268" s="138" t="s">
        <v>844</v>
      </c>
      <c r="G268" s="139" t="s">
        <v>449</v>
      </c>
      <c r="H268" s="140">
        <v>44</v>
      </c>
      <c r="I268" s="141"/>
      <c r="J268" s="142">
        <f>ROUND(I268*H268,2)</f>
        <v>0</v>
      </c>
      <c r="K268" s="138" t="s">
        <v>138</v>
      </c>
      <c r="L268" s="24"/>
      <c r="M268" s="143" t="s">
        <v>8</v>
      </c>
      <c r="N268" s="144" t="s">
        <v>46</v>
      </c>
      <c r="P268" s="145">
        <f>O268*H268</f>
        <v>0</v>
      </c>
      <c r="Q268" s="145">
        <v>0</v>
      </c>
      <c r="R268" s="145">
        <f>Q268*H268</f>
        <v>0</v>
      </c>
      <c r="S268" s="145">
        <v>3.0000000000000001E-3</v>
      </c>
      <c r="T268" s="146">
        <f>S268*H268</f>
        <v>0.13200000000000001</v>
      </c>
      <c r="AR268" s="147" t="s">
        <v>139</v>
      </c>
      <c r="AT268" s="147" t="s">
        <v>134</v>
      </c>
      <c r="AU268" s="147" t="s">
        <v>91</v>
      </c>
      <c r="AY268" s="9" t="s">
        <v>131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9" t="s">
        <v>89</v>
      </c>
      <c r="BK268" s="148">
        <f>ROUND(I268*H268,2)</f>
        <v>0</v>
      </c>
      <c r="BL268" s="9" t="s">
        <v>139</v>
      </c>
      <c r="BM268" s="147" t="s">
        <v>845</v>
      </c>
    </row>
    <row r="269" spans="2:65" s="25" customFormat="1" ht="21.75" customHeight="1">
      <c r="B269" s="135"/>
      <c r="C269" s="136" t="s">
        <v>873</v>
      </c>
      <c r="D269" s="136" t="s">
        <v>134</v>
      </c>
      <c r="E269" s="137" t="s">
        <v>847</v>
      </c>
      <c r="F269" s="138" t="s">
        <v>848</v>
      </c>
      <c r="G269" s="139" t="s">
        <v>237</v>
      </c>
      <c r="H269" s="140">
        <v>45</v>
      </c>
      <c r="I269" s="141"/>
      <c r="J269" s="142">
        <f>ROUND(I269*H269,2)</f>
        <v>0</v>
      </c>
      <c r="K269" s="138" t="s">
        <v>138</v>
      </c>
      <c r="L269" s="24"/>
      <c r="M269" s="143" t="s">
        <v>8</v>
      </c>
      <c r="N269" s="144" t="s">
        <v>46</v>
      </c>
      <c r="P269" s="145">
        <f>O269*H269</f>
        <v>0</v>
      </c>
      <c r="Q269" s="145">
        <v>0</v>
      </c>
      <c r="R269" s="145">
        <f>Q269*H269</f>
        <v>0</v>
      </c>
      <c r="S269" s="145">
        <v>2.9999999999999997E-4</v>
      </c>
      <c r="T269" s="146">
        <f>S269*H269</f>
        <v>1.3499999999999998E-2</v>
      </c>
      <c r="AR269" s="147" t="s">
        <v>139</v>
      </c>
      <c r="AT269" s="147" t="s">
        <v>134</v>
      </c>
      <c r="AU269" s="147" t="s">
        <v>91</v>
      </c>
      <c r="AY269" s="9" t="s">
        <v>131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9" t="s">
        <v>89</v>
      </c>
      <c r="BK269" s="148">
        <f>ROUND(I269*H269,2)</f>
        <v>0</v>
      </c>
      <c r="BL269" s="9" t="s">
        <v>139</v>
      </c>
      <c r="BM269" s="147" t="s">
        <v>849</v>
      </c>
    </row>
    <row r="270" spans="2:65" s="25" customFormat="1" ht="16.5" customHeight="1">
      <c r="B270" s="135"/>
      <c r="C270" s="136" t="s">
        <v>877</v>
      </c>
      <c r="D270" s="136" t="s">
        <v>134</v>
      </c>
      <c r="E270" s="137" t="s">
        <v>851</v>
      </c>
      <c r="F270" s="138" t="s">
        <v>852</v>
      </c>
      <c r="G270" s="139" t="s">
        <v>237</v>
      </c>
      <c r="H270" s="140">
        <v>6</v>
      </c>
      <c r="I270" s="141"/>
      <c r="J270" s="142">
        <f>ROUND(I270*H270,2)</f>
        <v>0</v>
      </c>
      <c r="K270" s="138" t="s">
        <v>138</v>
      </c>
      <c r="L270" s="24"/>
      <c r="M270" s="143" t="s">
        <v>8</v>
      </c>
      <c r="N270" s="144" t="s">
        <v>46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139</v>
      </c>
      <c r="AT270" s="147" t="s">
        <v>134</v>
      </c>
      <c r="AU270" s="147" t="s">
        <v>91</v>
      </c>
      <c r="AY270" s="9" t="s">
        <v>131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9" t="s">
        <v>89</v>
      </c>
      <c r="BK270" s="148">
        <f>ROUND(I270*H270,2)</f>
        <v>0</v>
      </c>
      <c r="BL270" s="9" t="s">
        <v>139</v>
      </c>
      <c r="BM270" s="147" t="s">
        <v>853</v>
      </c>
    </row>
    <row r="271" spans="2:65" s="25" customFormat="1" ht="16.5" customHeight="1">
      <c r="B271" s="135"/>
      <c r="C271" s="166" t="s">
        <v>881</v>
      </c>
      <c r="D271" s="166" t="s">
        <v>240</v>
      </c>
      <c r="E271" s="167" t="s">
        <v>855</v>
      </c>
      <c r="F271" s="168" t="s">
        <v>856</v>
      </c>
      <c r="G271" s="169" t="s">
        <v>237</v>
      </c>
      <c r="H271" s="170">
        <v>6.12</v>
      </c>
      <c r="I271" s="171"/>
      <c r="J271" s="172">
        <f>ROUND(I271*H271,2)</f>
        <v>0</v>
      </c>
      <c r="K271" s="168" t="s">
        <v>138</v>
      </c>
      <c r="L271" s="173"/>
      <c r="M271" s="174" t="s">
        <v>8</v>
      </c>
      <c r="N271" s="175" t="s">
        <v>46</v>
      </c>
      <c r="P271" s="145">
        <f>O271*H271</f>
        <v>0</v>
      </c>
      <c r="Q271" s="145">
        <v>4.0000000000000002E-4</v>
      </c>
      <c r="R271" s="145">
        <f>Q271*H271</f>
        <v>2.4480000000000001E-3</v>
      </c>
      <c r="S271" s="145">
        <v>0</v>
      </c>
      <c r="T271" s="146">
        <f>S271*H271</f>
        <v>0</v>
      </c>
      <c r="AR271" s="147" t="s">
        <v>243</v>
      </c>
      <c r="AT271" s="147" t="s">
        <v>240</v>
      </c>
      <c r="AU271" s="147" t="s">
        <v>91</v>
      </c>
      <c r="AY271" s="9" t="s">
        <v>131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9" t="s">
        <v>89</v>
      </c>
      <c r="BK271" s="148">
        <f>ROUND(I271*H271,2)</f>
        <v>0</v>
      </c>
      <c r="BL271" s="9" t="s">
        <v>139</v>
      </c>
      <c r="BM271" s="147" t="s">
        <v>857</v>
      </c>
    </row>
    <row r="272" spans="2:65" s="150" customFormat="1">
      <c r="B272" s="149"/>
      <c r="D272" s="151" t="s">
        <v>151</v>
      </c>
      <c r="F272" s="153" t="s">
        <v>858</v>
      </c>
      <c r="H272" s="154">
        <v>6.12</v>
      </c>
      <c r="I272" s="155"/>
      <c r="L272" s="149"/>
      <c r="M272" s="156"/>
      <c r="T272" s="157"/>
      <c r="AT272" s="152" t="s">
        <v>151</v>
      </c>
      <c r="AU272" s="152" t="s">
        <v>91</v>
      </c>
      <c r="AV272" s="150" t="s">
        <v>91</v>
      </c>
      <c r="AW272" s="150" t="s">
        <v>10</v>
      </c>
      <c r="AX272" s="150" t="s">
        <v>89</v>
      </c>
      <c r="AY272" s="152" t="s">
        <v>131</v>
      </c>
    </row>
    <row r="273" spans="2:65" s="25" customFormat="1" ht="24.2" customHeight="1">
      <c r="B273" s="135"/>
      <c r="C273" s="136" t="s">
        <v>885</v>
      </c>
      <c r="D273" s="136" t="s">
        <v>134</v>
      </c>
      <c r="E273" s="137" t="s">
        <v>860</v>
      </c>
      <c r="F273" s="138" t="s">
        <v>861</v>
      </c>
      <c r="G273" s="139" t="s">
        <v>143</v>
      </c>
      <c r="H273" s="140">
        <v>2E-3</v>
      </c>
      <c r="I273" s="141"/>
      <c r="J273" s="142">
        <f>ROUND(I273*H273,2)</f>
        <v>0</v>
      </c>
      <c r="K273" s="138" t="s">
        <v>138</v>
      </c>
      <c r="L273" s="24"/>
      <c r="M273" s="143" t="s">
        <v>8</v>
      </c>
      <c r="N273" s="144" t="s">
        <v>46</v>
      </c>
      <c r="P273" s="145">
        <f>O273*H273</f>
        <v>0</v>
      </c>
      <c r="Q273" s="145">
        <v>0</v>
      </c>
      <c r="R273" s="145">
        <f>Q273*H273</f>
        <v>0</v>
      </c>
      <c r="S273" s="145">
        <v>0</v>
      </c>
      <c r="T273" s="146">
        <f>S273*H273</f>
        <v>0</v>
      </c>
      <c r="AR273" s="147" t="s">
        <v>139</v>
      </c>
      <c r="AT273" s="147" t="s">
        <v>134</v>
      </c>
      <c r="AU273" s="147" t="s">
        <v>91</v>
      </c>
      <c r="AY273" s="9" t="s">
        <v>131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9" t="s">
        <v>89</v>
      </c>
      <c r="BK273" s="148">
        <f>ROUND(I273*H273,2)</f>
        <v>0</v>
      </c>
      <c r="BL273" s="9" t="s">
        <v>139</v>
      </c>
      <c r="BM273" s="147" t="s">
        <v>862</v>
      </c>
    </row>
    <row r="274" spans="2:65" s="123" customFormat="1" ht="22.9" customHeight="1">
      <c r="B274" s="122"/>
      <c r="D274" s="124" t="s">
        <v>80</v>
      </c>
      <c r="E274" s="133" t="s">
        <v>863</v>
      </c>
      <c r="F274" s="133" t="s">
        <v>864</v>
      </c>
      <c r="I274" s="126"/>
      <c r="J274" s="134">
        <f>BK274</f>
        <v>0</v>
      </c>
      <c r="L274" s="122"/>
      <c r="M274" s="128"/>
      <c r="P274" s="129">
        <f>SUM(P275:P287)</f>
        <v>0</v>
      </c>
      <c r="R274" s="129">
        <f>SUM(R275:R287)</f>
        <v>0.90051900000000007</v>
      </c>
      <c r="T274" s="130">
        <f>SUM(T275:T287)</f>
        <v>2.5265</v>
      </c>
      <c r="AR274" s="124" t="s">
        <v>91</v>
      </c>
      <c r="AT274" s="131" t="s">
        <v>80</v>
      </c>
      <c r="AU274" s="131" t="s">
        <v>89</v>
      </c>
      <c r="AY274" s="124" t="s">
        <v>131</v>
      </c>
      <c r="BK274" s="132">
        <f>SUM(BK275:BK287)</f>
        <v>0</v>
      </c>
    </row>
    <row r="275" spans="2:65" s="25" customFormat="1" ht="16.5" customHeight="1">
      <c r="B275" s="135"/>
      <c r="C275" s="136" t="s">
        <v>889</v>
      </c>
      <c r="D275" s="136" t="s">
        <v>134</v>
      </c>
      <c r="E275" s="137" t="s">
        <v>866</v>
      </c>
      <c r="F275" s="138" t="s">
        <v>867</v>
      </c>
      <c r="G275" s="139" t="s">
        <v>449</v>
      </c>
      <c r="H275" s="140">
        <v>31</v>
      </c>
      <c r="I275" s="141"/>
      <c r="J275" s="142">
        <f t="shared" ref="J275:J282" si="70">ROUND(I275*H275,2)</f>
        <v>0</v>
      </c>
      <c r="K275" s="138" t="s">
        <v>138</v>
      </c>
      <c r="L275" s="24"/>
      <c r="M275" s="143" t="s">
        <v>8</v>
      </c>
      <c r="N275" s="144" t="s">
        <v>46</v>
      </c>
      <c r="P275" s="145">
        <f t="shared" ref="P275:P282" si="71">O275*H275</f>
        <v>0</v>
      </c>
      <c r="Q275" s="145">
        <v>0</v>
      </c>
      <c r="R275" s="145">
        <f t="shared" ref="R275:R282" si="72">Q275*H275</f>
        <v>0</v>
      </c>
      <c r="S275" s="145">
        <v>0</v>
      </c>
      <c r="T275" s="146">
        <f t="shared" ref="T275:T282" si="73">S275*H275</f>
        <v>0</v>
      </c>
      <c r="AR275" s="147" t="s">
        <v>139</v>
      </c>
      <c r="AT275" s="147" t="s">
        <v>134</v>
      </c>
      <c r="AU275" s="147" t="s">
        <v>91</v>
      </c>
      <c r="AY275" s="9" t="s">
        <v>131</v>
      </c>
      <c r="BE275" s="148">
        <f t="shared" ref="BE275:BE282" si="74">IF(N275="základní",J275,0)</f>
        <v>0</v>
      </c>
      <c r="BF275" s="148">
        <f t="shared" ref="BF275:BF282" si="75">IF(N275="snížená",J275,0)</f>
        <v>0</v>
      </c>
      <c r="BG275" s="148">
        <f t="shared" ref="BG275:BG282" si="76">IF(N275="zákl. přenesená",J275,0)</f>
        <v>0</v>
      </c>
      <c r="BH275" s="148">
        <f t="shared" ref="BH275:BH282" si="77">IF(N275="sníž. přenesená",J275,0)</f>
        <v>0</v>
      </c>
      <c r="BI275" s="148">
        <f t="shared" ref="BI275:BI282" si="78">IF(N275="nulová",J275,0)</f>
        <v>0</v>
      </c>
      <c r="BJ275" s="9" t="s">
        <v>89</v>
      </c>
      <c r="BK275" s="148">
        <f t="shared" ref="BK275:BK282" si="79">ROUND(I275*H275,2)</f>
        <v>0</v>
      </c>
      <c r="BL275" s="9" t="s">
        <v>139</v>
      </c>
      <c r="BM275" s="147" t="s">
        <v>868</v>
      </c>
    </row>
    <row r="276" spans="2:65" s="25" customFormat="1" ht="16.5" customHeight="1">
      <c r="B276" s="135"/>
      <c r="C276" s="136" t="s">
        <v>893</v>
      </c>
      <c r="D276" s="136" t="s">
        <v>134</v>
      </c>
      <c r="E276" s="137" t="s">
        <v>870</v>
      </c>
      <c r="F276" s="138" t="s">
        <v>871</v>
      </c>
      <c r="G276" s="139" t="s">
        <v>449</v>
      </c>
      <c r="H276" s="140">
        <v>31</v>
      </c>
      <c r="I276" s="141"/>
      <c r="J276" s="142">
        <f t="shared" si="70"/>
        <v>0</v>
      </c>
      <c r="K276" s="138" t="s">
        <v>138</v>
      </c>
      <c r="L276" s="24"/>
      <c r="M276" s="143" t="s">
        <v>8</v>
      </c>
      <c r="N276" s="144" t="s">
        <v>46</v>
      </c>
      <c r="P276" s="145">
        <f t="shared" si="71"/>
        <v>0</v>
      </c>
      <c r="Q276" s="145">
        <v>2.9999999999999997E-4</v>
      </c>
      <c r="R276" s="145">
        <f t="shared" si="72"/>
        <v>9.2999999999999992E-3</v>
      </c>
      <c r="S276" s="145">
        <v>0</v>
      </c>
      <c r="T276" s="146">
        <f t="shared" si="73"/>
        <v>0</v>
      </c>
      <c r="AR276" s="147" t="s">
        <v>139</v>
      </c>
      <c r="AT276" s="147" t="s">
        <v>134</v>
      </c>
      <c r="AU276" s="147" t="s">
        <v>91</v>
      </c>
      <c r="AY276" s="9" t="s">
        <v>131</v>
      </c>
      <c r="BE276" s="148">
        <f t="shared" si="74"/>
        <v>0</v>
      </c>
      <c r="BF276" s="148">
        <f t="shared" si="75"/>
        <v>0</v>
      </c>
      <c r="BG276" s="148">
        <f t="shared" si="76"/>
        <v>0</v>
      </c>
      <c r="BH276" s="148">
        <f t="shared" si="77"/>
        <v>0</v>
      </c>
      <c r="BI276" s="148">
        <f t="shared" si="78"/>
        <v>0</v>
      </c>
      <c r="BJ276" s="9" t="s">
        <v>89</v>
      </c>
      <c r="BK276" s="148">
        <f t="shared" si="79"/>
        <v>0</v>
      </c>
      <c r="BL276" s="9" t="s">
        <v>139</v>
      </c>
      <c r="BM276" s="147" t="s">
        <v>872</v>
      </c>
    </row>
    <row r="277" spans="2:65" s="25" customFormat="1" ht="24.2" customHeight="1">
      <c r="B277" s="135"/>
      <c r="C277" s="136" t="s">
        <v>898</v>
      </c>
      <c r="D277" s="136" t="s">
        <v>134</v>
      </c>
      <c r="E277" s="137" t="s">
        <v>874</v>
      </c>
      <c r="F277" s="138" t="s">
        <v>875</v>
      </c>
      <c r="G277" s="139" t="s">
        <v>449</v>
      </c>
      <c r="H277" s="140">
        <v>31</v>
      </c>
      <c r="I277" s="141"/>
      <c r="J277" s="142">
        <f t="shared" si="70"/>
        <v>0</v>
      </c>
      <c r="K277" s="138" t="s">
        <v>138</v>
      </c>
      <c r="L277" s="24"/>
      <c r="M277" s="143" t="s">
        <v>8</v>
      </c>
      <c r="N277" s="144" t="s">
        <v>46</v>
      </c>
      <c r="P277" s="145">
        <f t="shared" si="71"/>
        <v>0</v>
      </c>
      <c r="Q277" s="145">
        <v>1.5E-3</v>
      </c>
      <c r="R277" s="145">
        <f t="shared" si="72"/>
        <v>4.65E-2</v>
      </c>
      <c r="S277" s="145">
        <v>0</v>
      </c>
      <c r="T277" s="146">
        <f t="shared" si="73"/>
        <v>0</v>
      </c>
      <c r="AR277" s="147" t="s">
        <v>139</v>
      </c>
      <c r="AT277" s="147" t="s">
        <v>134</v>
      </c>
      <c r="AU277" s="147" t="s">
        <v>91</v>
      </c>
      <c r="AY277" s="9" t="s">
        <v>131</v>
      </c>
      <c r="BE277" s="148">
        <f t="shared" si="74"/>
        <v>0</v>
      </c>
      <c r="BF277" s="148">
        <f t="shared" si="75"/>
        <v>0</v>
      </c>
      <c r="BG277" s="148">
        <f t="shared" si="76"/>
        <v>0</v>
      </c>
      <c r="BH277" s="148">
        <f t="shared" si="77"/>
        <v>0</v>
      </c>
      <c r="BI277" s="148">
        <f t="shared" si="78"/>
        <v>0</v>
      </c>
      <c r="BJ277" s="9" t="s">
        <v>89</v>
      </c>
      <c r="BK277" s="148">
        <f t="shared" si="79"/>
        <v>0</v>
      </c>
      <c r="BL277" s="9" t="s">
        <v>139</v>
      </c>
      <c r="BM277" s="147" t="s">
        <v>876</v>
      </c>
    </row>
    <row r="278" spans="2:65" s="25" customFormat="1" ht="16.5" customHeight="1">
      <c r="B278" s="135"/>
      <c r="C278" s="136" t="s">
        <v>902</v>
      </c>
      <c r="D278" s="136" t="s">
        <v>134</v>
      </c>
      <c r="E278" s="137" t="s">
        <v>878</v>
      </c>
      <c r="F278" s="138" t="s">
        <v>879</v>
      </c>
      <c r="G278" s="139" t="s">
        <v>449</v>
      </c>
      <c r="H278" s="140">
        <v>31</v>
      </c>
      <c r="I278" s="141"/>
      <c r="J278" s="142">
        <f t="shared" si="70"/>
        <v>0</v>
      </c>
      <c r="K278" s="138" t="s">
        <v>138</v>
      </c>
      <c r="L278" s="24"/>
      <c r="M278" s="143" t="s">
        <v>8</v>
      </c>
      <c r="N278" s="144" t="s">
        <v>46</v>
      </c>
      <c r="P278" s="145">
        <f t="shared" si="71"/>
        <v>0</v>
      </c>
      <c r="Q278" s="145">
        <v>4.4999999999999997E-3</v>
      </c>
      <c r="R278" s="145">
        <f t="shared" si="72"/>
        <v>0.13949999999999999</v>
      </c>
      <c r="S278" s="145">
        <v>0</v>
      </c>
      <c r="T278" s="146">
        <f t="shared" si="73"/>
        <v>0</v>
      </c>
      <c r="AR278" s="147" t="s">
        <v>139</v>
      </c>
      <c r="AT278" s="147" t="s">
        <v>134</v>
      </c>
      <c r="AU278" s="147" t="s">
        <v>91</v>
      </c>
      <c r="AY278" s="9" t="s">
        <v>131</v>
      </c>
      <c r="BE278" s="148">
        <f t="shared" si="74"/>
        <v>0</v>
      </c>
      <c r="BF278" s="148">
        <f t="shared" si="75"/>
        <v>0</v>
      </c>
      <c r="BG278" s="148">
        <f t="shared" si="76"/>
        <v>0</v>
      </c>
      <c r="BH278" s="148">
        <f t="shared" si="77"/>
        <v>0</v>
      </c>
      <c r="BI278" s="148">
        <f t="shared" si="78"/>
        <v>0</v>
      </c>
      <c r="BJ278" s="9" t="s">
        <v>89</v>
      </c>
      <c r="BK278" s="148">
        <f t="shared" si="79"/>
        <v>0</v>
      </c>
      <c r="BL278" s="9" t="s">
        <v>139</v>
      </c>
      <c r="BM278" s="147" t="s">
        <v>880</v>
      </c>
    </row>
    <row r="279" spans="2:65" s="25" customFormat="1" ht="24.2" customHeight="1">
      <c r="B279" s="135"/>
      <c r="C279" s="136" t="s">
        <v>906</v>
      </c>
      <c r="D279" s="136" t="s">
        <v>134</v>
      </c>
      <c r="E279" s="137" t="s">
        <v>882</v>
      </c>
      <c r="F279" s="138" t="s">
        <v>883</v>
      </c>
      <c r="G279" s="139" t="s">
        <v>449</v>
      </c>
      <c r="H279" s="140">
        <v>31</v>
      </c>
      <c r="I279" s="141"/>
      <c r="J279" s="142">
        <f t="shared" si="70"/>
        <v>0</v>
      </c>
      <c r="K279" s="138" t="s">
        <v>138</v>
      </c>
      <c r="L279" s="24"/>
      <c r="M279" s="143" t="s">
        <v>8</v>
      </c>
      <c r="N279" s="144" t="s">
        <v>46</v>
      </c>
      <c r="P279" s="145">
        <f t="shared" si="71"/>
        <v>0</v>
      </c>
      <c r="Q279" s="145">
        <v>1.4499999999999997E-3</v>
      </c>
      <c r="R279" s="145">
        <f t="shared" si="72"/>
        <v>4.494999999999999E-2</v>
      </c>
      <c r="S279" s="145">
        <v>0</v>
      </c>
      <c r="T279" s="146">
        <f t="shared" si="73"/>
        <v>0</v>
      </c>
      <c r="AR279" s="147" t="s">
        <v>139</v>
      </c>
      <c r="AT279" s="147" t="s">
        <v>134</v>
      </c>
      <c r="AU279" s="147" t="s">
        <v>91</v>
      </c>
      <c r="AY279" s="9" t="s">
        <v>131</v>
      </c>
      <c r="BE279" s="148">
        <f t="shared" si="74"/>
        <v>0</v>
      </c>
      <c r="BF279" s="148">
        <f t="shared" si="75"/>
        <v>0</v>
      </c>
      <c r="BG279" s="148">
        <f t="shared" si="76"/>
        <v>0</v>
      </c>
      <c r="BH279" s="148">
        <f t="shared" si="77"/>
        <v>0</v>
      </c>
      <c r="BI279" s="148">
        <f t="shared" si="78"/>
        <v>0</v>
      </c>
      <c r="BJ279" s="9" t="s">
        <v>89</v>
      </c>
      <c r="BK279" s="148">
        <f t="shared" si="79"/>
        <v>0</v>
      </c>
      <c r="BL279" s="9" t="s">
        <v>139</v>
      </c>
      <c r="BM279" s="147" t="s">
        <v>884</v>
      </c>
    </row>
    <row r="280" spans="2:65" s="25" customFormat="1" ht="24.2" customHeight="1">
      <c r="B280" s="135"/>
      <c r="C280" s="136" t="s">
        <v>910</v>
      </c>
      <c r="D280" s="136" t="s">
        <v>134</v>
      </c>
      <c r="E280" s="137" t="s">
        <v>886</v>
      </c>
      <c r="F280" s="138" t="s">
        <v>887</v>
      </c>
      <c r="G280" s="139" t="s">
        <v>449</v>
      </c>
      <c r="H280" s="140">
        <v>31</v>
      </c>
      <c r="I280" s="141"/>
      <c r="J280" s="142">
        <f t="shared" si="70"/>
        <v>0</v>
      </c>
      <c r="K280" s="138" t="s">
        <v>138</v>
      </c>
      <c r="L280" s="24"/>
      <c r="M280" s="143" t="s">
        <v>8</v>
      </c>
      <c r="N280" s="144" t="s">
        <v>46</v>
      </c>
      <c r="P280" s="145">
        <f t="shared" si="71"/>
        <v>0</v>
      </c>
      <c r="Q280" s="145">
        <v>0</v>
      </c>
      <c r="R280" s="145">
        <f t="shared" si="72"/>
        <v>0</v>
      </c>
      <c r="S280" s="145">
        <v>8.1500000000000003E-2</v>
      </c>
      <c r="T280" s="146">
        <f t="shared" si="73"/>
        <v>2.5265</v>
      </c>
      <c r="AR280" s="147" t="s">
        <v>139</v>
      </c>
      <c r="AT280" s="147" t="s">
        <v>134</v>
      </c>
      <c r="AU280" s="147" t="s">
        <v>91</v>
      </c>
      <c r="AY280" s="9" t="s">
        <v>131</v>
      </c>
      <c r="BE280" s="148">
        <f t="shared" si="74"/>
        <v>0</v>
      </c>
      <c r="BF280" s="148">
        <f t="shared" si="75"/>
        <v>0</v>
      </c>
      <c r="BG280" s="148">
        <f t="shared" si="76"/>
        <v>0</v>
      </c>
      <c r="BH280" s="148">
        <f t="shared" si="77"/>
        <v>0</v>
      </c>
      <c r="BI280" s="148">
        <f t="shared" si="78"/>
        <v>0</v>
      </c>
      <c r="BJ280" s="9" t="s">
        <v>89</v>
      </c>
      <c r="BK280" s="148">
        <f t="shared" si="79"/>
        <v>0</v>
      </c>
      <c r="BL280" s="9" t="s">
        <v>139</v>
      </c>
      <c r="BM280" s="147" t="s">
        <v>888</v>
      </c>
    </row>
    <row r="281" spans="2:65" s="25" customFormat="1" ht="33" customHeight="1">
      <c r="B281" s="135"/>
      <c r="C281" s="136" t="s">
        <v>916</v>
      </c>
      <c r="D281" s="136" t="s">
        <v>134</v>
      </c>
      <c r="E281" s="137" t="s">
        <v>890</v>
      </c>
      <c r="F281" s="138" t="s">
        <v>891</v>
      </c>
      <c r="G281" s="139" t="s">
        <v>449</v>
      </c>
      <c r="H281" s="140">
        <v>31</v>
      </c>
      <c r="I281" s="141"/>
      <c r="J281" s="142">
        <f t="shared" si="70"/>
        <v>0</v>
      </c>
      <c r="K281" s="138" t="s">
        <v>138</v>
      </c>
      <c r="L281" s="24"/>
      <c r="M281" s="143" t="s">
        <v>8</v>
      </c>
      <c r="N281" s="144" t="s">
        <v>46</v>
      </c>
      <c r="P281" s="145">
        <f t="shared" si="71"/>
        <v>0</v>
      </c>
      <c r="Q281" s="145">
        <v>5.5799999999999999E-3</v>
      </c>
      <c r="R281" s="145">
        <f t="shared" si="72"/>
        <v>0.17297999999999999</v>
      </c>
      <c r="S281" s="145">
        <v>0</v>
      </c>
      <c r="T281" s="146">
        <f t="shared" si="73"/>
        <v>0</v>
      </c>
      <c r="AR281" s="147" t="s">
        <v>139</v>
      </c>
      <c r="AT281" s="147" t="s">
        <v>134</v>
      </c>
      <c r="AU281" s="147" t="s">
        <v>91</v>
      </c>
      <c r="AY281" s="9" t="s">
        <v>131</v>
      </c>
      <c r="BE281" s="148">
        <f t="shared" si="74"/>
        <v>0</v>
      </c>
      <c r="BF281" s="148">
        <f t="shared" si="75"/>
        <v>0</v>
      </c>
      <c r="BG281" s="148">
        <f t="shared" si="76"/>
        <v>0</v>
      </c>
      <c r="BH281" s="148">
        <f t="shared" si="77"/>
        <v>0</v>
      </c>
      <c r="BI281" s="148">
        <f t="shared" si="78"/>
        <v>0</v>
      </c>
      <c r="BJ281" s="9" t="s">
        <v>89</v>
      </c>
      <c r="BK281" s="148">
        <f t="shared" si="79"/>
        <v>0</v>
      </c>
      <c r="BL281" s="9" t="s">
        <v>139</v>
      </c>
      <c r="BM281" s="147" t="s">
        <v>892</v>
      </c>
    </row>
    <row r="282" spans="2:65" s="25" customFormat="1" ht="24.2" customHeight="1">
      <c r="B282" s="135"/>
      <c r="C282" s="166" t="s">
        <v>920</v>
      </c>
      <c r="D282" s="166" t="s">
        <v>240</v>
      </c>
      <c r="E282" s="167" t="s">
        <v>894</v>
      </c>
      <c r="F282" s="168" t="s">
        <v>895</v>
      </c>
      <c r="G282" s="169" t="s">
        <v>449</v>
      </c>
      <c r="H282" s="170">
        <v>34.1</v>
      </c>
      <c r="I282" s="171"/>
      <c r="J282" s="172">
        <f t="shared" si="70"/>
        <v>0</v>
      </c>
      <c r="K282" s="168" t="s">
        <v>138</v>
      </c>
      <c r="L282" s="173"/>
      <c r="M282" s="174" t="s">
        <v>8</v>
      </c>
      <c r="N282" s="175" t="s">
        <v>46</v>
      </c>
      <c r="P282" s="145">
        <f t="shared" si="71"/>
        <v>0</v>
      </c>
      <c r="Q282" s="145">
        <v>1.4290000000000002E-2</v>
      </c>
      <c r="R282" s="145">
        <f t="shared" si="72"/>
        <v>0.48728900000000008</v>
      </c>
      <c r="S282" s="145">
        <v>0</v>
      </c>
      <c r="T282" s="146">
        <f t="shared" si="73"/>
        <v>0</v>
      </c>
      <c r="AR282" s="147" t="s">
        <v>243</v>
      </c>
      <c r="AT282" s="147" t="s">
        <v>240</v>
      </c>
      <c r="AU282" s="147" t="s">
        <v>91</v>
      </c>
      <c r="AY282" s="9" t="s">
        <v>131</v>
      </c>
      <c r="BE282" s="148">
        <f t="shared" si="74"/>
        <v>0</v>
      </c>
      <c r="BF282" s="148">
        <f t="shared" si="75"/>
        <v>0</v>
      </c>
      <c r="BG282" s="148">
        <f t="shared" si="76"/>
        <v>0</v>
      </c>
      <c r="BH282" s="148">
        <f t="shared" si="77"/>
        <v>0</v>
      </c>
      <c r="BI282" s="148">
        <f t="shared" si="78"/>
        <v>0</v>
      </c>
      <c r="BJ282" s="9" t="s">
        <v>89</v>
      </c>
      <c r="BK282" s="148">
        <f t="shared" si="79"/>
        <v>0</v>
      </c>
      <c r="BL282" s="9" t="s">
        <v>139</v>
      </c>
      <c r="BM282" s="147" t="s">
        <v>896</v>
      </c>
    </row>
    <row r="283" spans="2:65" s="150" customFormat="1">
      <c r="B283" s="149"/>
      <c r="D283" s="151" t="s">
        <v>151</v>
      </c>
      <c r="F283" s="153" t="s">
        <v>1060</v>
      </c>
      <c r="H283" s="154">
        <v>34.1</v>
      </c>
      <c r="I283" s="155"/>
      <c r="L283" s="149"/>
      <c r="M283" s="156"/>
      <c r="T283" s="157"/>
      <c r="AT283" s="152" t="s">
        <v>151</v>
      </c>
      <c r="AU283" s="152" t="s">
        <v>91</v>
      </c>
      <c r="AV283" s="150" t="s">
        <v>91</v>
      </c>
      <c r="AW283" s="150" t="s">
        <v>10</v>
      </c>
      <c r="AX283" s="150" t="s">
        <v>89</v>
      </c>
      <c r="AY283" s="152" t="s">
        <v>131</v>
      </c>
    </row>
    <row r="284" spans="2:65" s="25" customFormat="1" ht="16.5" customHeight="1">
      <c r="B284" s="135"/>
      <c r="C284" s="136" t="s">
        <v>924</v>
      </c>
      <c r="D284" s="136" t="s">
        <v>134</v>
      </c>
      <c r="E284" s="137" t="s">
        <v>899</v>
      </c>
      <c r="F284" s="138" t="s">
        <v>900</v>
      </c>
      <c r="G284" s="139" t="s">
        <v>137</v>
      </c>
      <c r="H284" s="140">
        <v>6</v>
      </c>
      <c r="I284" s="141"/>
      <c r="J284" s="142">
        <f>ROUND(I284*H284,2)</f>
        <v>0</v>
      </c>
      <c r="K284" s="138" t="s">
        <v>138</v>
      </c>
      <c r="L284" s="24"/>
      <c r="M284" s="143" t="s">
        <v>8</v>
      </c>
      <c r="N284" s="144" t="s">
        <v>46</v>
      </c>
      <c r="P284" s="145">
        <f>O284*H284</f>
        <v>0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139</v>
      </c>
      <c r="AT284" s="147" t="s">
        <v>134</v>
      </c>
      <c r="AU284" s="147" t="s">
        <v>91</v>
      </c>
      <c r="AY284" s="9" t="s">
        <v>131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9" t="s">
        <v>89</v>
      </c>
      <c r="BK284" s="148">
        <f>ROUND(I284*H284,2)</f>
        <v>0</v>
      </c>
      <c r="BL284" s="9" t="s">
        <v>139</v>
      </c>
      <c r="BM284" s="147" t="s">
        <v>901</v>
      </c>
    </row>
    <row r="285" spans="2:65" s="25" customFormat="1" ht="21.75" customHeight="1">
      <c r="B285" s="135"/>
      <c r="C285" s="136" t="s">
        <v>929</v>
      </c>
      <c r="D285" s="136" t="s">
        <v>134</v>
      </c>
      <c r="E285" s="137" t="s">
        <v>903</v>
      </c>
      <c r="F285" s="138" t="s">
        <v>904</v>
      </c>
      <c r="G285" s="139" t="s">
        <v>137</v>
      </c>
      <c r="H285" s="140">
        <v>3</v>
      </c>
      <c r="I285" s="141"/>
      <c r="J285" s="142">
        <f>ROUND(I285*H285,2)</f>
        <v>0</v>
      </c>
      <c r="K285" s="138" t="s">
        <v>138</v>
      </c>
      <c r="L285" s="24"/>
      <c r="M285" s="143" t="s">
        <v>8</v>
      </c>
      <c r="N285" s="144" t="s">
        <v>46</v>
      </c>
      <c r="P285" s="145">
        <f>O285*H285</f>
        <v>0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139</v>
      </c>
      <c r="AT285" s="147" t="s">
        <v>134</v>
      </c>
      <c r="AU285" s="147" t="s">
        <v>91</v>
      </c>
      <c r="AY285" s="9" t="s">
        <v>131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9" t="s">
        <v>89</v>
      </c>
      <c r="BK285" s="148">
        <f>ROUND(I285*H285,2)</f>
        <v>0</v>
      </c>
      <c r="BL285" s="9" t="s">
        <v>139</v>
      </c>
      <c r="BM285" s="147" t="s">
        <v>905</v>
      </c>
    </row>
    <row r="286" spans="2:65" s="25" customFormat="1" ht="16.5" customHeight="1">
      <c r="B286" s="135"/>
      <c r="C286" s="136" t="s">
        <v>933</v>
      </c>
      <c r="D286" s="136" t="s">
        <v>134</v>
      </c>
      <c r="E286" s="137" t="s">
        <v>907</v>
      </c>
      <c r="F286" s="138" t="s">
        <v>908</v>
      </c>
      <c r="G286" s="139" t="s">
        <v>137</v>
      </c>
      <c r="H286" s="140">
        <v>2</v>
      </c>
      <c r="I286" s="141"/>
      <c r="J286" s="142">
        <f>ROUND(I286*H286,2)</f>
        <v>0</v>
      </c>
      <c r="K286" s="138" t="s">
        <v>138</v>
      </c>
      <c r="L286" s="24"/>
      <c r="M286" s="143" t="s">
        <v>8</v>
      </c>
      <c r="N286" s="144" t="s">
        <v>46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139</v>
      </c>
      <c r="AT286" s="147" t="s">
        <v>134</v>
      </c>
      <c r="AU286" s="147" t="s">
        <v>91</v>
      </c>
      <c r="AY286" s="9" t="s">
        <v>131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9" t="s">
        <v>89</v>
      </c>
      <c r="BK286" s="148">
        <f>ROUND(I286*H286,2)</f>
        <v>0</v>
      </c>
      <c r="BL286" s="9" t="s">
        <v>139</v>
      </c>
      <c r="BM286" s="147" t="s">
        <v>909</v>
      </c>
    </row>
    <row r="287" spans="2:65" s="25" customFormat="1" ht="24.2" customHeight="1">
      <c r="B287" s="135"/>
      <c r="C287" s="136" t="s">
        <v>937</v>
      </c>
      <c r="D287" s="136" t="s">
        <v>134</v>
      </c>
      <c r="E287" s="137" t="s">
        <v>911</v>
      </c>
      <c r="F287" s="138" t="s">
        <v>912</v>
      </c>
      <c r="G287" s="139" t="s">
        <v>143</v>
      </c>
      <c r="H287" s="140">
        <v>0.90100000000000002</v>
      </c>
      <c r="I287" s="141"/>
      <c r="J287" s="142">
        <f>ROUND(I287*H287,2)</f>
        <v>0</v>
      </c>
      <c r="K287" s="138" t="s">
        <v>138</v>
      </c>
      <c r="L287" s="24"/>
      <c r="M287" s="143" t="s">
        <v>8</v>
      </c>
      <c r="N287" s="144" t="s">
        <v>46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139</v>
      </c>
      <c r="AT287" s="147" t="s">
        <v>134</v>
      </c>
      <c r="AU287" s="147" t="s">
        <v>91</v>
      </c>
      <c r="AY287" s="9" t="s">
        <v>131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9" t="s">
        <v>89</v>
      </c>
      <c r="BK287" s="148">
        <f>ROUND(I287*H287,2)</f>
        <v>0</v>
      </c>
      <c r="BL287" s="9" t="s">
        <v>139</v>
      </c>
      <c r="BM287" s="147" t="s">
        <v>913</v>
      </c>
    </row>
    <row r="288" spans="2:65" s="123" customFormat="1" ht="22.9" customHeight="1">
      <c r="B288" s="122"/>
      <c r="D288" s="124" t="s">
        <v>80</v>
      </c>
      <c r="E288" s="133" t="s">
        <v>914</v>
      </c>
      <c r="F288" s="133" t="s">
        <v>915</v>
      </c>
      <c r="I288" s="126"/>
      <c r="J288" s="134">
        <f>BK288</f>
        <v>0</v>
      </c>
      <c r="L288" s="122"/>
      <c r="M288" s="128"/>
      <c r="P288" s="129">
        <f>SUM(P289:P302)</f>
        <v>0</v>
      </c>
      <c r="R288" s="129">
        <f>SUM(R289:R302)</f>
        <v>6.3427199999999996E-3</v>
      </c>
      <c r="T288" s="130">
        <f>SUM(T289:T302)</f>
        <v>0</v>
      </c>
      <c r="AR288" s="124" t="s">
        <v>91</v>
      </c>
      <c r="AT288" s="131" t="s">
        <v>80</v>
      </c>
      <c r="AU288" s="131" t="s">
        <v>89</v>
      </c>
      <c r="AY288" s="124" t="s">
        <v>131</v>
      </c>
      <c r="BK288" s="132">
        <f>SUM(BK289:BK302)</f>
        <v>0</v>
      </c>
    </row>
    <row r="289" spans="2:65" s="25" customFormat="1" ht="16.5" customHeight="1">
      <c r="B289" s="135"/>
      <c r="C289" s="136" t="s">
        <v>941</v>
      </c>
      <c r="D289" s="136" t="s">
        <v>134</v>
      </c>
      <c r="E289" s="137" t="s">
        <v>917</v>
      </c>
      <c r="F289" s="138" t="s">
        <v>918</v>
      </c>
      <c r="G289" s="139" t="s">
        <v>137</v>
      </c>
      <c r="H289" s="140">
        <v>2</v>
      </c>
      <c r="I289" s="141"/>
      <c r="J289" s="142">
        <f>ROUND(I289*H289,2)</f>
        <v>0</v>
      </c>
      <c r="K289" s="138" t="s">
        <v>8</v>
      </c>
      <c r="L289" s="24"/>
      <c r="M289" s="143" t="s">
        <v>8</v>
      </c>
      <c r="N289" s="144" t="s">
        <v>46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139</v>
      </c>
      <c r="AT289" s="147" t="s">
        <v>134</v>
      </c>
      <c r="AU289" s="147" t="s">
        <v>91</v>
      </c>
      <c r="AY289" s="9" t="s">
        <v>131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9" t="s">
        <v>89</v>
      </c>
      <c r="BK289" s="148">
        <f>ROUND(I289*H289,2)</f>
        <v>0</v>
      </c>
      <c r="BL289" s="9" t="s">
        <v>139</v>
      </c>
      <c r="BM289" s="147" t="s">
        <v>919</v>
      </c>
    </row>
    <row r="290" spans="2:65" s="25" customFormat="1" ht="21.75" customHeight="1">
      <c r="B290" s="135"/>
      <c r="C290" s="136" t="s">
        <v>945</v>
      </c>
      <c r="D290" s="136" t="s">
        <v>134</v>
      </c>
      <c r="E290" s="137" t="s">
        <v>921</v>
      </c>
      <c r="F290" s="138" t="s">
        <v>922</v>
      </c>
      <c r="G290" s="139" t="s">
        <v>449</v>
      </c>
      <c r="H290" s="140">
        <v>4</v>
      </c>
      <c r="I290" s="141"/>
      <c r="J290" s="142">
        <f>ROUND(I290*H290,2)</f>
        <v>0</v>
      </c>
      <c r="K290" s="138" t="s">
        <v>8</v>
      </c>
      <c r="L290" s="24"/>
      <c r="M290" s="143" t="s">
        <v>8</v>
      </c>
      <c r="N290" s="144" t="s">
        <v>46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139</v>
      </c>
      <c r="AT290" s="147" t="s">
        <v>134</v>
      </c>
      <c r="AU290" s="147" t="s">
        <v>91</v>
      </c>
      <c r="AY290" s="9" t="s">
        <v>131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9" t="s">
        <v>89</v>
      </c>
      <c r="BK290" s="148">
        <f>ROUND(I290*H290,2)</f>
        <v>0</v>
      </c>
      <c r="BL290" s="9" t="s">
        <v>139</v>
      </c>
      <c r="BM290" s="147" t="s">
        <v>923</v>
      </c>
    </row>
    <row r="291" spans="2:65" s="25" customFormat="1" ht="24.2" customHeight="1">
      <c r="B291" s="135"/>
      <c r="C291" s="136" t="s">
        <v>949</v>
      </c>
      <c r="D291" s="136" t="s">
        <v>134</v>
      </c>
      <c r="E291" s="137" t="s">
        <v>925</v>
      </c>
      <c r="F291" s="138" t="s">
        <v>926</v>
      </c>
      <c r="G291" s="139" t="s">
        <v>449</v>
      </c>
      <c r="H291" s="140">
        <v>9.4559999999999995</v>
      </c>
      <c r="I291" s="141"/>
      <c r="J291" s="142">
        <f>ROUND(I291*H291,2)</f>
        <v>0</v>
      </c>
      <c r="K291" s="138" t="s">
        <v>138</v>
      </c>
      <c r="L291" s="24"/>
      <c r="M291" s="143" t="s">
        <v>8</v>
      </c>
      <c r="N291" s="144" t="s">
        <v>46</v>
      </c>
      <c r="P291" s="145">
        <f>O291*H291</f>
        <v>0</v>
      </c>
      <c r="Q291" s="145">
        <v>6.9999999999999994E-5</v>
      </c>
      <c r="R291" s="145">
        <f>Q291*H291</f>
        <v>6.6191999999999987E-4</v>
      </c>
      <c r="S291" s="145">
        <v>0</v>
      </c>
      <c r="T291" s="146">
        <f>S291*H291</f>
        <v>0</v>
      </c>
      <c r="AR291" s="147" t="s">
        <v>139</v>
      </c>
      <c r="AT291" s="147" t="s">
        <v>134</v>
      </c>
      <c r="AU291" s="147" t="s">
        <v>91</v>
      </c>
      <c r="AY291" s="9" t="s">
        <v>131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9" t="s">
        <v>89</v>
      </c>
      <c r="BK291" s="148">
        <f>ROUND(I291*H291,2)</f>
        <v>0</v>
      </c>
      <c r="BL291" s="9" t="s">
        <v>139</v>
      </c>
      <c r="BM291" s="147" t="s">
        <v>927</v>
      </c>
    </row>
    <row r="292" spans="2:65" s="150" customFormat="1">
      <c r="B292" s="149"/>
      <c r="D292" s="151" t="s">
        <v>151</v>
      </c>
      <c r="E292" s="152" t="s">
        <v>8</v>
      </c>
      <c r="F292" s="153" t="s">
        <v>928</v>
      </c>
      <c r="H292" s="154">
        <v>9.4559999999999995</v>
      </c>
      <c r="I292" s="155"/>
      <c r="L292" s="149"/>
      <c r="M292" s="156"/>
      <c r="T292" s="157"/>
      <c r="AT292" s="152" t="s">
        <v>151</v>
      </c>
      <c r="AU292" s="152" t="s">
        <v>91</v>
      </c>
      <c r="AV292" s="150" t="s">
        <v>91</v>
      </c>
      <c r="AW292" s="150" t="s">
        <v>39</v>
      </c>
      <c r="AX292" s="150" t="s">
        <v>81</v>
      </c>
      <c r="AY292" s="152" t="s">
        <v>131</v>
      </c>
    </row>
    <row r="293" spans="2:65" s="159" customFormat="1">
      <c r="B293" s="158"/>
      <c r="D293" s="151" t="s">
        <v>151</v>
      </c>
      <c r="E293" s="160" t="s">
        <v>8</v>
      </c>
      <c r="F293" s="161" t="s">
        <v>153</v>
      </c>
      <c r="H293" s="162">
        <v>9.4559999999999995</v>
      </c>
      <c r="I293" s="163"/>
      <c r="L293" s="158"/>
      <c r="M293" s="164"/>
      <c r="T293" s="165"/>
      <c r="AT293" s="160" t="s">
        <v>151</v>
      </c>
      <c r="AU293" s="160" t="s">
        <v>91</v>
      </c>
      <c r="AV293" s="159" t="s">
        <v>154</v>
      </c>
      <c r="AW293" s="159" t="s">
        <v>39</v>
      </c>
      <c r="AX293" s="159" t="s">
        <v>89</v>
      </c>
      <c r="AY293" s="160" t="s">
        <v>131</v>
      </c>
    </row>
    <row r="294" spans="2:65" s="25" customFormat="1" ht="16.5" customHeight="1">
      <c r="B294" s="135"/>
      <c r="C294" s="136" t="s">
        <v>953</v>
      </c>
      <c r="D294" s="136" t="s">
        <v>134</v>
      </c>
      <c r="E294" s="137" t="s">
        <v>930</v>
      </c>
      <c r="F294" s="138" t="s">
        <v>931</v>
      </c>
      <c r="G294" s="139" t="s">
        <v>449</v>
      </c>
      <c r="H294" s="140">
        <v>9.4559999999999995</v>
      </c>
      <c r="I294" s="141"/>
      <c r="J294" s="142">
        <f t="shared" ref="J294:J302" si="80">ROUND(I294*H294,2)</f>
        <v>0</v>
      </c>
      <c r="K294" s="138" t="s">
        <v>138</v>
      </c>
      <c r="L294" s="24"/>
      <c r="M294" s="143" t="s">
        <v>8</v>
      </c>
      <c r="N294" s="144" t="s">
        <v>46</v>
      </c>
      <c r="P294" s="145">
        <f t="shared" ref="P294:P302" si="81">O294*H294</f>
        <v>0</v>
      </c>
      <c r="Q294" s="145">
        <v>0</v>
      </c>
      <c r="R294" s="145">
        <f t="shared" ref="R294:R302" si="82">Q294*H294</f>
        <v>0</v>
      </c>
      <c r="S294" s="145">
        <v>0</v>
      </c>
      <c r="T294" s="146">
        <f t="shared" ref="T294:T302" si="83">S294*H294</f>
        <v>0</v>
      </c>
      <c r="AR294" s="147" t="s">
        <v>139</v>
      </c>
      <c r="AT294" s="147" t="s">
        <v>134</v>
      </c>
      <c r="AU294" s="147" t="s">
        <v>91</v>
      </c>
      <c r="AY294" s="9" t="s">
        <v>131</v>
      </c>
      <c r="BE294" s="148">
        <f t="shared" ref="BE294:BE302" si="84">IF(N294="základní",J294,0)</f>
        <v>0</v>
      </c>
      <c r="BF294" s="148">
        <f t="shared" ref="BF294:BF302" si="85">IF(N294="snížená",J294,0)</f>
        <v>0</v>
      </c>
      <c r="BG294" s="148">
        <f t="shared" ref="BG294:BG302" si="86">IF(N294="zákl. přenesená",J294,0)</f>
        <v>0</v>
      </c>
      <c r="BH294" s="148">
        <f t="shared" ref="BH294:BH302" si="87">IF(N294="sníž. přenesená",J294,0)</f>
        <v>0</v>
      </c>
      <c r="BI294" s="148">
        <f t="shared" ref="BI294:BI302" si="88">IF(N294="nulová",J294,0)</f>
        <v>0</v>
      </c>
      <c r="BJ294" s="9" t="s">
        <v>89</v>
      </c>
      <c r="BK294" s="148">
        <f t="shared" ref="BK294:BK302" si="89">ROUND(I294*H294,2)</f>
        <v>0</v>
      </c>
      <c r="BL294" s="9" t="s">
        <v>139</v>
      </c>
      <c r="BM294" s="147" t="s">
        <v>932</v>
      </c>
    </row>
    <row r="295" spans="2:65" s="25" customFormat="1" ht="24.2" customHeight="1">
      <c r="B295" s="135"/>
      <c r="C295" s="136" t="s">
        <v>957</v>
      </c>
      <c r="D295" s="136" t="s">
        <v>134</v>
      </c>
      <c r="E295" s="137" t="s">
        <v>934</v>
      </c>
      <c r="F295" s="138" t="s">
        <v>935</v>
      </c>
      <c r="G295" s="139" t="s">
        <v>449</v>
      </c>
      <c r="H295" s="140">
        <v>9.4559999999999995</v>
      </c>
      <c r="I295" s="141"/>
      <c r="J295" s="142">
        <f t="shared" si="80"/>
        <v>0</v>
      </c>
      <c r="K295" s="138" t="s">
        <v>138</v>
      </c>
      <c r="L295" s="24"/>
      <c r="M295" s="143" t="s">
        <v>8</v>
      </c>
      <c r="N295" s="144" t="s">
        <v>46</v>
      </c>
      <c r="P295" s="145">
        <f t="shared" si="81"/>
        <v>0</v>
      </c>
      <c r="Q295" s="145">
        <v>1.3999999999999999E-4</v>
      </c>
      <c r="R295" s="145">
        <f t="shared" si="82"/>
        <v>1.3238399999999997E-3</v>
      </c>
      <c r="S295" s="145">
        <v>0</v>
      </c>
      <c r="T295" s="146">
        <f t="shared" si="83"/>
        <v>0</v>
      </c>
      <c r="AR295" s="147" t="s">
        <v>139</v>
      </c>
      <c r="AT295" s="147" t="s">
        <v>134</v>
      </c>
      <c r="AU295" s="147" t="s">
        <v>91</v>
      </c>
      <c r="AY295" s="9" t="s">
        <v>131</v>
      </c>
      <c r="BE295" s="148">
        <f t="shared" si="84"/>
        <v>0</v>
      </c>
      <c r="BF295" s="148">
        <f t="shared" si="85"/>
        <v>0</v>
      </c>
      <c r="BG295" s="148">
        <f t="shared" si="86"/>
        <v>0</v>
      </c>
      <c r="BH295" s="148">
        <f t="shared" si="87"/>
        <v>0</v>
      </c>
      <c r="BI295" s="148">
        <f t="shared" si="88"/>
        <v>0</v>
      </c>
      <c r="BJ295" s="9" t="s">
        <v>89</v>
      </c>
      <c r="BK295" s="148">
        <f t="shared" si="89"/>
        <v>0</v>
      </c>
      <c r="BL295" s="9" t="s">
        <v>139</v>
      </c>
      <c r="BM295" s="147" t="s">
        <v>936</v>
      </c>
    </row>
    <row r="296" spans="2:65" s="25" customFormat="1" ht="24.2" customHeight="1">
      <c r="B296" s="135"/>
      <c r="C296" s="136" t="s">
        <v>961</v>
      </c>
      <c r="D296" s="136" t="s">
        <v>134</v>
      </c>
      <c r="E296" s="137" t="s">
        <v>938</v>
      </c>
      <c r="F296" s="138" t="s">
        <v>939</v>
      </c>
      <c r="G296" s="139" t="s">
        <v>449</v>
      </c>
      <c r="H296" s="140">
        <v>9.4559999999999995</v>
      </c>
      <c r="I296" s="141"/>
      <c r="J296" s="142">
        <f t="shared" si="80"/>
        <v>0</v>
      </c>
      <c r="K296" s="138" t="s">
        <v>138</v>
      </c>
      <c r="L296" s="24"/>
      <c r="M296" s="143" t="s">
        <v>8</v>
      </c>
      <c r="N296" s="144" t="s">
        <v>46</v>
      </c>
      <c r="P296" s="145">
        <f t="shared" si="81"/>
        <v>0</v>
      </c>
      <c r="Q296" s="145">
        <v>1.7000000000000001E-4</v>
      </c>
      <c r="R296" s="145">
        <f t="shared" si="82"/>
        <v>1.6075200000000001E-3</v>
      </c>
      <c r="S296" s="145">
        <v>0</v>
      </c>
      <c r="T296" s="146">
        <f t="shared" si="83"/>
        <v>0</v>
      </c>
      <c r="AR296" s="147" t="s">
        <v>139</v>
      </c>
      <c r="AT296" s="147" t="s">
        <v>134</v>
      </c>
      <c r="AU296" s="147" t="s">
        <v>91</v>
      </c>
      <c r="AY296" s="9" t="s">
        <v>131</v>
      </c>
      <c r="BE296" s="148">
        <f t="shared" si="84"/>
        <v>0</v>
      </c>
      <c r="BF296" s="148">
        <f t="shared" si="85"/>
        <v>0</v>
      </c>
      <c r="BG296" s="148">
        <f t="shared" si="86"/>
        <v>0</v>
      </c>
      <c r="BH296" s="148">
        <f t="shared" si="87"/>
        <v>0</v>
      </c>
      <c r="BI296" s="148">
        <f t="shared" si="88"/>
        <v>0</v>
      </c>
      <c r="BJ296" s="9" t="s">
        <v>89</v>
      </c>
      <c r="BK296" s="148">
        <f t="shared" si="89"/>
        <v>0</v>
      </c>
      <c r="BL296" s="9" t="s">
        <v>139</v>
      </c>
      <c r="BM296" s="147" t="s">
        <v>940</v>
      </c>
    </row>
    <row r="297" spans="2:65" s="25" customFormat="1" ht="24.2" customHeight="1">
      <c r="B297" s="135"/>
      <c r="C297" s="136" t="s">
        <v>967</v>
      </c>
      <c r="D297" s="136" t="s">
        <v>134</v>
      </c>
      <c r="E297" s="137" t="s">
        <v>942</v>
      </c>
      <c r="F297" s="138" t="s">
        <v>943</v>
      </c>
      <c r="G297" s="139" t="s">
        <v>449</v>
      </c>
      <c r="H297" s="140">
        <v>9.4559999999999995</v>
      </c>
      <c r="I297" s="141"/>
      <c r="J297" s="142">
        <f t="shared" si="80"/>
        <v>0</v>
      </c>
      <c r="K297" s="138" t="s">
        <v>138</v>
      </c>
      <c r="L297" s="24"/>
      <c r="M297" s="143" t="s">
        <v>8</v>
      </c>
      <c r="N297" s="144" t="s">
        <v>46</v>
      </c>
      <c r="P297" s="145">
        <f t="shared" si="81"/>
        <v>0</v>
      </c>
      <c r="Q297" s="145">
        <v>1.2E-4</v>
      </c>
      <c r="R297" s="145">
        <f t="shared" si="82"/>
        <v>1.1347199999999999E-3</v>
      </c>
      <c r="S297" s="145">
        <v>0</v>
      </c>
      <c r="T297" s="146">
        <f t="shared" si="83"/>
        <v>0</v>
      </c>
      <c r="AR297" s="147" t="s">
        <v>139</v>
      </c>
      <c r="AT297" s="147" t="s">
        <v>134</v>
      </c>
      <c r="AU297" s="147" t="s">
        <v>91</v>
      </c>
      <c r="AY297" s="9" t="s">
        <v>131</v>
      </c>
      <c r="BE297" s="148">
        <f t="shared" si="84"/>
        <v>0</v>
      </c>
      <c r="BF297" s="148">
        <f t="shared" si="85"/>
        <v>0</v>
      </c>
      <c r="BG297" s="148">
        <f t="shared" si="86"/>
        <v>0</v>
      </c>
      <c r="BH297" s="148">
        <f t="shared" si="87"/>
        <v>0</v>
      </c>
      <c r="BI297" s="148">
        <f t="shared" si="88"/>
        <v>0</v>
      </c>
      <c r="BJ297" s="9" t="s">
        <v>89</v>
      </c>
      <c r="BK297" s="148">
        <f t="shared" si="89"/>
        <v>0</v>
      </c>
      <c r="BL297" s="9" t="s">
        <v>139</v>
      </c>
      <c r="BM297" s="147" t="s">
        <v>944</v>
      </c>
    </row>
    <row r="298" spans="2:65" s="25" customFormat="1" ht="24.2" customHeight="1">
      <c r="B298" s="135"/>
      <c r="C298" s="136" t="s">
        <v>971</v>
      </c>
      <c r="D298" s="136" t="s">
        <v>134</v>
      </c>
      <c r="E298" s="137" t="s">
        <v>946</v>
      </c>
      <c r="F298" s="138" t="s">
        <v>947</v>
      </c>
      <c r="G298" s="139" t="s">
        <v>449</v>
      </c>
      <c r="H298" s="140">
        <v>9.4559999999999995</v>
      </c>
      <c r="I298" s="141"/>
      <c r="J298" s="142">
        <f t="shared" si="80"/>
        <v>0</v>
      </c>
      <c r="K298" s="138" t="s">
        <v>138</v>
      </c>
      <c r="L298" s="24"/>
      <c r="M298" s="143" t="s">
        <v>8</v>
      </c>
      <c r="N298" s="144" t="s">
        <v>46</v>
      </c>
      <c r="P298" s="145">
        <f t="shared" si="81"/>
        <v>0</v>
      </c>
      <c r="Q298" s="145">
        <v>1.2E-4</v>
      </c>
      <c r="R298" s="145">
        <f t="shared" si="82"/>
        <v>1.1347199999999999E-3</v>
      </c>
      <c r="S298" s="145">
        <v>0</v>
      </c>
      <c r="T298" s="146">
        <f t="shared" si="83"/>
        <v>0</v>
      </c>
      <c r="AR298" s="147" t="s">
        <v>139</v>
      </c>
      <c r="AT298" s="147" t="s">
        <v>134</v>
      </c>
      <c r="AU298" s="147" t="s">
        <v>91</v>
      </c>
      <c r="AY298" s="9" t="s">
        <v>131</v>
      </c>
      <c r="BE298" s="148">
        <f t="shared" si="84"/>
        <v>0</v>
      </c>
      <c r="BF298" s="148">
        <f t="shared" si="85"/>
        <v>0</v>
      </c>
      <c r="BG298" s="148">
        <f t="shared" si="86"/>
        <v>0</v>
      </c>
      <c r="BH298" s="148">
        <f t="shared" si="87"/>
        <v>0</v>
      </c>
      <c r="BI298" s="148">
        <f t="shared" si="88"/>
        <v>0</v>
      </c>
      <c r="BJ298" s="9" t="s">
        <v>89</v>
      </c>
      <c r="BK298" s="148">
        <f t="shared" si="89"/>
        <v>0</v>
      </c>
      <c r="BL298" s="9" t="s">
        <v>139</v>
      </c>
      <c r="BM298" s="147" t="s">
        <v>948</v>
      </c>
    </row>
    <row r="299" spans="2:65" s="25" customFormat="1" ht="24.2" customHeight="1">
      <c r="B299" s="135"/>
      <c r="C299" s="136" t="s">
        <v>975</v>
      </c>
      <c r="D299" s="136" t="s">
        <v>134</v>
      </c>
      <c r="E299" s="137" t="s">
        <v>950</v>
      </c>
      <c r="F299" s="138" t="s">
        <v>951</v>
      </c>
      <c r="G299" s="139" t="s">
        <v>237</v>
      </c>
      <c r="H299" s="140">
        <v>6</v>
      </c>
      <c r="I299" s="141"/>
      <c r="J299" s="142">
        <f t="shared" si="80"/>
        <v>0</v>
      </c>
      <c r="K299" s="138" t="s">
        <v>138</v>
      </c>
      <c r="L299" s="24"/>
      <c r="M299" s="143" t="s">
        <v>8</v>
      </c>
      <c r="N299" s="144" t="s">
        <v>46</v>
      </c>
      <c r="P299" s="145">
        <f t="shared" si="81"/>
        <v>0</v>
      </c>
      <c r="Q299" s="145">
        <v>1.0000000000000001E-5</v>
      </c>
      <c r="R299" s="145">
        <f t="shared" si="82"/>
        <v>6.0000000000000008E-5</v>
      </c>
      <c r="S299" s="145">
        <v>0</v>
      </c>
      <c r="T299" s="146">
        <f t="shared" si="83"/>
        <v>0</v>
      </c>
      <c r="AR299" s="147" t="s">
        <v>139</v>
      </c>
      <c r="AT299" s="147" t="s">
        <v>134</v>
      </c>
      <c r="AU299" s="147" t="s">
        <v>91</v>
      </c>
      <c r="AY299" s="9" t="s">
        <v>131</v>
      </c>
      <c r="BE299" s="148">
        <f t="shared" si="84"/>
        <v>0</v>
      </c>
      <c r="BF299" s="148">
        <f t="shared" si="85"/>
        <v>0</v>
      </c>
      <c r="BG299" s="148">
        <f t="shared" si="86"/>
        <v>0</v>
      </c>
      <c r="BH299" s="148">
        <f t="shared" si="87"/>
        <v>0</v>
      </c>
      <c r="BI299" s="148">
        <f t="shared" si="88"/>
        <v>0</v>
      </c>
      <c r="BJ299" s="9" t="s">
        <v>89</v>
      </c>
      <c r="BK299" s="148">
        <f t="shared" si="89"/>
        <v>0</v>
      </c>
      <c r="BL299" s="9" t="s">
        <v>139</v>
      </c>
      <c r="BM299" s="147" t="s">
        <v>952</v>
      </c>
    </row>
    <row r="300" spans="2:65" s="25" customFormat="1" ht="24.2" customHeight="1">
      <c r="B300" s="135"/>
      <c r="C300" s="136" t="s">
        <v>979</v>
      </c>
      <c r="D300" s="136" t="s">
        <v>134</v>
      </c>
      <c r="E300" s="137" t="s">
        <v>954</v>
      </c>
      <c r="F300" s="138" t="s">
        <v>955</v>
      </c>
      <c r="G300" s="139" t="s">
        <v>237</v>
      </c>
      <c r="H300" s="140">
        <v>6</v>
      </c>
      <c r="I300" s="141"/>
      <c r="J300" s="142">
        <f t="shared" si="80"/>
        <v>0</v>
      </c>
      <c r="K300" s="138" t="s">
        <v>138</v>
      </c>
      <c r="L300" s="24"/>
      <c r="M300" s="143" t="s">
        <v>8</v>
      </c>
      <c r="N300" s="144" t="s">
        <v>46</v>
      </c>
      <c r="P300" s="145">
        <f t="shared" si="81"/>
        <v>0</v>
      </c>
      <c r="Q300" s="145">
        <v>2.0000000000000002E-5</v>
      </c>
      <c r="R300" s="145">
        <f t="shared" si="82"/>
        <v>1.2000000000000002E-4</v>
      </c>
      <c r="S300" s="145">
        <v>0</v>
      </c>
      <c r="T300" s="146">
        <f t="shared" si="83"/>
        <v>0</v>
      </c>
      <c r="AR300" s="147" t="s">
        <v>139</v>
      </c>
      <c r="AT300" s="147" t="s">
        <v>134</v>
      </c>
      <c r="AU300" s="147" t="s">
        <v>91</v>
      </c>
      <c r="AY300" s="9" t="s">
        <v>131</v>
      </c>
      <c r="BE300" s="148">
        <f t="shared" si="84"/>
        <v>0</v>
      </c>
      <c r="BF300" s="148">
        <f t="shared" si="85"/>
        <v>0</v>
      </c>
      <c r="BG300" s="148">
        <f t="shared" si="86"/>
        <v>0</v>
      </c>
      <c r="BH300" s="148">
        <f t="shared" si="87"/>
        <v>0</v>
      </c>
      <c r="BI300" s="148">
        <f t="shared" si="88"/>
        <v>0</v>
      </c>
      <c r="BJ300" s="9" t="s">
        <v>89</v>
      </c>
      <c r="BK300" s="148">
        <f t="shared" si="89"/>
        <v>0</v>
      </c>
      <c r="BL300" s="9" t="s">
        <v>139</v>
      </c>
      <c r="BM300" s="147" t="s">
        <v>956</v>
      </c>
    </row>
    <row r="301" spans="2:65" s="25" customFormat="1" ht="24.2" customHeight="1">
      <c r="B301" s="135"/>
      <c r="C301" s="136" t="s">
        <v>983</v>
      </c>
      <c r="D301" s="136" t="s">
        <v>134</v>
      </c>
      <c r="E301" s="137" t="s">
        <v>958</v>
      </c>
      <c r="F301" s="138" t="s">
        <v>959</v>
      </c>
      <c r="G301" s="139" t="s">
        <v>237</v>
      </c>
      <c r="H301" s="140">
        <v>6</v>
      </c>
      <c r="I301" s="141"/>
      <c r="J301" s="142">
        <f t="shared" si="80"/>
        <v>0</v>
      </c>
      <c r="K301" s="138" t="s">
        <v>138</v>
      </c>
      <c r="L301" s="24"/>
      <c r="M301" s="143" t="s">
        <v>8</v>
      </c>
      <c r="N301" s="144" t="s">
        <v>46</v>
      </c>
      <c r="P301" s="145">
        <f t="shared" si="81"/>
        <v>0</v>
      </c>
      <c r="Q301" s="145">
        <v>2.0000000000000002E-5</v>
      </c>
      <c r="R301" s="145">
        <f t="shared" si="82"/>
        <v>1.2000000000000002E-4</v>
      </c>
      <c r="S301" s="145">
        <v>0</v>
      </c>
      <c r="T301" s="146">
        <f t="shared" si="83"/>
        <v>0</v>
      </c>
      <c r="AR301" s="147" t="s">
        <v>139</v>
      </c>
      <c r="AT301" s="147" t="s">
        <v>134</v>
      </c>
      <c r="AU301" s="147" t="s">
        <v>91</v>
      </c>
      <c r="AY301" s="9" t="s">
        <v>131</v>
      </c>
      <c r="BE301" s="148">
        <f t="shared" si="84"/>
        <v>0</v>
      </c>
      <c r="BF301" s="148">
        <f t="shared" si="85"/>
        <v>0</v>
      </c>
      <c r="BG301" s="148">
        <f t="shared" si="86"/>
        <v>0</v>
      </c>
      <c r="BH301" s="148">
        <f t="shared" si="87"/>
        <v>0</v>
      </c>
      <c r="BI301" s="148">
        <f t="shared" si="88"/>
        <v>0</v>
      </c>
      <c r="BJ301" s="9" t="s">
        <v>89</v>
      </c>
      <c r="BK301" s="148">
        <f t="shared" si="89"/>
        <v>0</v>
      </c>
      <c r="BL301" s="9" t="s">
        <v>139</v>
      </c>
      <c r="BM301" s="147" t="s">
        <v>960</v>
      </c>
    </row>
    <row r="302" spans="2:65" s="25" customFormat="1" ht="24.2" customHeight="1">
      <c r="B302" s="135"/>
      <c r="C302" s="136" t="s">
        <v>987</v>
      </c>
      <c r="D302" s="136" t="s">
        <v>134</v>
      </c>
      <c r="E302" s="137" t="s">
        <v>962</v>
      </c>
      <c r="F302" s="138" t="s">
        <v>963</v>
      </c>
      <c r="G302" s="139" t="s">
        <v>237</v>
      </c>
      <c r="H302" s="140">
        <v>6</v>
      </c>
      <c r="I302" s="141"/>
      <c r="J302" s="142">
        <f t="shared" si="80"/>
        <v>0</v>
      </c>
      <c r="K302" s="138" t="s">
        <v>138</v>
      </c>
      <c r="L302" s="24"/>
      <c r="M302" s="143" t="s">
        <v>8</v>
      </c>
      <c r="N302" s="144" t="s">
        <v>46</v>
      </c>
      <c r="P302" s="145">
        <f t="shared" si="81"/>
        <v>0</v>
      </c>
      <c r="Q302" s="145">
        <v>3.0000000000000001E-5</v>
      </c>
      <c r="R302" s="145">
        <f t="shared" si="82"/>
        <v>1.8000000000000001E-4</v>
      </c>
      <c r="S302" s="145">
        <v>0</v>
      </c>
      <c r="T302" s="146">
        <f t="shared" si="83"/>
        <v>0</v>
      </c>
      <c r="AR302" s="147" t="s">
        <v>139</v>
      </c>
      <c r="AT302" s="147" t="s">
        <v>134</v>
      </c>
      <c r="AU302" s="147" t="s">
        <v>91</v>
      </c>
      <c r="AY302" s="9" t="s">
        <v>131</v>
      </c>
      <c r="BE302" s="148">
        <f t="shared" si="84"/>
        <v>0</v>
      </c>
      <c r="BF302" s="148">
        <f t="shared" si="85"/>
        <v>0</v>
      </c>
      <c r="BG302" s="148">
        <f t="shared" si="86"/>
        <v>0</v>
      </c>
      <c r="BH302" s="148">
        <f t="shared" si="87"/>
        <v>0</v>
      </c>
      <c r="BI302" s="148">
        <f t="shared" si="88"/>
        <v>0</v>
      </c>
      <c r="BJ302" s="9" t="s">
        <v>89</v>
      </c>
      <c r="BK302" s="148">
        <f t="shared" si="89"/>
        <v>0</v>
      </c>
      <c r="BL302" s="9" t="s">
        <v>139</v>
      </c>
      <c r="BM302" s="147" t="s">
        <v>964</v>
      </c>
    </row>
    <row r="303" spans="2:65" s="123" customFormat="1" ht="22.9" customHeight="1">
      <c r="B303" s="122"/>
      <c r="D303" s="124" t="s">
        <v>80</v>
      </c>
      <c r="E303" s="133" t="s">
        <v>965</v>
      </c>
      <c r="F303" s="133" t="s">
        <v>966</v>
      </c>
      <c r="I303" s="126"/>
      <c r="J303" s="134">
        <f>BK303</f>
        <v>0</v>
      </c>
      <c r="L303" s="122"/>
      <c r="M303" s="128"/>
      <c r="P303" s="129">
        <f>SUM(P304:P308)</f>
        <v>0</v>
      </c>
      <c r="R303" s="129">
        <f>SUM(R304:R308)</f>
        <v>0.26600000000000001</v>
      </c>
      <c r="T303" s="130">
        <f>SUM(T304:T308)</f>
        <v>5.3010000000000002E-2</v>
      </c>
      <c r="AR303" s="124" t="s">
        <v>91</v>
      </c>
      <c r="AT303" s="131" t="s">
        <v>80</v>
      </c>
      <c r="AU303" s="131" t="s">
        <v>89</v>
      </c>
      <c r="AY303" s="124" t="s">
        <v>131</v>
      </c>
      <c r="BK303" s="132">
        <f>SUM(BK304:BK308)</f>
        <v>0</v>
      </c>
    </row>
    <row r="304" spans="2:65" s="25" customFormat="1" ht="24.2" customHeight="1">
      <c r="B304" s="135"/>
      <c r="C304" s="136" t="s">
        <v>989</v>
      </c>
      <c r="D304" s="136" t="s">
        <v>134</v>
      </c>
      <c r="E304" s="137" t="s">
        <v>968</v>
      </c>
      <c r="F304" s="138" t="s">
        <v>969</v>
      </c>
      <c r="G304" s="139" t="s">
        <v>449</v>
      </c>
      <c r="H304" s="140">
        <v>190</v>
      </c>
      <c r="I304" s="141"/>
      <c r="J304" s="142">
        <f>ROUND(I304*H304,2)</f>
        <v>0</v>
      </c>
      <c r="K304" s="138" t="s">
        <v>138</v>
      </c>
      <c r="L304" s="24"/>
      <c r="M304" s="143" t="s">
        <v>8</v>
      </c>
      <c r="N304" s="144" t="s">
        <v>46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139</v>
      </c>
      <c r="AT304" s="147" t="s">
        <v>134</v>
      </c>
      <c r="AU304" s="147" t="s">
        <v>91</v>
      </c>
      <c r="AY304" s="9" t="s">
        <v>131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9" t="s">
        <v>89</v>
      </c>
      <c r="BK304" s="148">
        <f>ROUND(I304*H304,2)</f>
        <v>0</v>
      </c>
      <c r="BL304" s="9" t="s">
        <v>139</v>
      </c>
      <c r="BM304" s="147" t="s">
        <v>970</v>
      </c>
    </row>
    <row r="305" spans="2:65" s="25" customFormat="1" ht="16.5" customHeight="1">
      <c r="B305" s="135"/>
      <c r="C305" s="136" t="s">
        <v>991</v>
      </c>
      <c r="D305" s="136" t="s">
        <v>134</v>
      </c>
      <c r="E305" s="137" t="s">
        <v>972</v>
      </c>
      <c r="F305" s="138" t="s">
        <v>973</v>
      </c>
      <c r="G305" s="139" t="s">
        <v>449</v>
      </c>
      <c r="H305" s="140">
        <v>171</v>
      </c>
      <c r="I305" s="141"/>
      <c r="J305" s="142">
        <f>ROUND(I305*H305,2)</f>
        <v>0</v>
      </c>
      <c r="K305" s="138" t="s">
        <v>138</v>
      </c>
      <c r="L305" s="24"/>
      <c r="M305" s="143" t="s">
        <v>8</v>
      </c>
      <c r="N305" s="144" t="s">
        <v>46</v>
      </c>
      <c r="P305" s="145">
        <f>O305*H305</f>
        <v>0</v>
      </c>
      <c r="Q305" s="145">
        <v>1E-3</v>
      </c>
      <c r="R305" s="145">
        <f>Q305*H305</f>
        <v>0.17100000000000001</v>
      </c>
      <c r="S305" s="145">
        <v>3.1E-4</v>
      </c>
      <c r="T305" s="146">
        <f>S305*H305</f>
        <v>5.3010000000000002E-2</v>
      </c>
      <c r="AR305" s="147" t="s">
        <v>139</v>
      </c>
      <c r="AT305" s="147" t="s">
        <v>134</v>
      </c>
      <c r="AU305" s="147" t="s">
        <v>91</v>
      </c>
      <c r="AY305" s="9" t="s">
        <v>131</v>
      </c>
      <c r="BE305" s="148">
        <f>IF(N305="základní",J305,0)</f>
        <v>0</v>
      </c>
      <c r="BF305" s="148">
        <f>IF(N305="snížená",J305,0)</f>
        <v>0</v>
      </c>
      <c r="BG305" s="148">
        <f>IF(N305="zákl. přenesená",J305,0)</f>
        <v>0</v>
      </c>
      <c r="BH305" s="148">
        <f>IF(N305="sníž. přenesená",J305,0)</f>
        <v>0</v>
      </c>
      <c r="BI305" s="148">
        <f>IF(N305="nulová",J305,0)</f>
        <v>0</v>
      </c>
      <c r="BJ305" s="9" t="s">
        <v>89</v>
      </c>
      <c r="BK305" s="148">
        <f>ROUND(I305*H305,2)</f>
        <v>0</v>
      </c>
      <c r="BL305" s="9" t="s">
        <v>139</v>
      </c>
      <c r="BM305" s="147" t="s">
        <v>974</v>
      </c>
    </row>
    <row r="306" spans="2:65" s="25" customFormat="1" ht="24.2" customHeight="1">
      <c r="B306" s="135"/>
      <c r="C306" s="136" t="s">
        <v>1061</v>
      </c>
      <c r="D306" s="136" t="s">
        <v>134</v>
      </c>
      <c r="E306" s="137" t="s">
        <v>976</v>
      </c>
      <c r="F306" s="138" t="s">
        <v>977</v>
      </c>
      <c r="G306" s="139" t="s">
        <v>449</v>
      </c>
      <c r="H306" s="140">
        <v>171</v>
      </c>
      <c r="I306" s="141"/>
      <c r="J306" s="142">
        <f>ROUND(I306*H306,2)</f>
        <v>0</v>
      </c>
      <c r="K306" s="138" t="s">
        <v>138</v>
      </c>
      <c r="L306" s="24"/>
      <c r="M306" s="143" t="s">
        <v>8</v>
      </c>
      <c r="N306" s="144" t="s">
        <v>46</v>
      </c>
      <c r="P306" s="145">
        <f>O306*H306</f>
        <v>0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139</v>
      </c>
      <c r="AT306" s="147" t="s">
        <v>134</v>
      </c>
      <c r="AU306" s="147" t="s">
        <v>91</v>
      </c>
      <c r="AY306" s="9" t="s">
        <v>131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9" t="s">
        <v>89</v>
      </c>
      <c r="BK306" s="148">
        <f>ROUND(I306*H306,2)</f>
        <v>0</v>
      </c>
      <c r="BL306" s="9" t="s">
        <v>139</v>
      </c>
      <c r="BM306" s="147" t="s">
        <v>978</v>
      </c>
    </row>
    <row r="307" spans="2:65" s="25" customFormat="1" ht="24.2" customHeight="1">
      <c r="B307" s="135"/>
      <c r="C307" s="136" t="s">
        <v>1062</v>
      </c>
      <c r="D307" s="136" t="s">
        <v>134</v>
      </c>
      <c r="E307" s="137" t="s">
        <v>980</v>
      </c>
      <c r="F307" s="138" t="s">
        <v>981</v>
      </c>
      <c r="G307" s="139" t="s">
        <v>449</v>
      </c>
      <c r="H307" s="140">
        <v>190</v>
      </c>
      <c r="I307" s="141"/>
      <c r="J307" s="142">
        <f>ROUND(I307*H307,2)</f>
        <v>0</v>
      </c>
      <c r="K307" s="138" t="s">
        <v>138</v>
      </c>
      <c r="L307" s="24"/>
      <c r="M307" s="143" t="s">
        <v>8</v>
      </c>
      <c r="N307" s="144" t="s">
        <v>46</v>
      </c>
      <c r="P307" s="145">
        <f>O307*H307</f>
        <v>0</v>
      </c>
      <c r="Q307" s="145">
        <v>2.1000000000000001E-4</v>
      </c>
      <c r="R307" s="145">
        <f>Q307*H307</f>
        <v>3.9900000000000005E-2</v>
      </c>
      <c r="S307" s="145">
        <v>0</v>
      </c>
      <c r="T307" s="146">
        <f>S307*H307</f>
        <v>0</v>
      </c>
      <c r="AR307" s="147" t="s">
        <v>139</v>
      </c>
      <c r="AT307" s="147" t="s">
        <v>134</v>
      </c>
      <c r="AU307" s="147" t="s">
        <v>91</v>
      </c>
      <c r="AY307" s="9" t="s">
        <v>131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9" t="s">
        <v>89</v>
      </c>
      <c r="BK307" s="148">
        <f>ROUND(I307*H307,2)</f>
        <v>0</v>
      </c>
      <c r="BL307" s="9" t="s">
        <v>139</v>
      </c>
      <c r="BM307" s="147" t="s">
        <v>982</v>
      </c>
    </row>
    <row r="308" spans="2:65" s="25" customFormat="1" ht="33" customHeight="1">
      <c r="B308" s="135"/>
      <c r="C308" s="136" t="s">
        <v>1063</v>
      </c>
      <c r="D308" s="136" t="s">
        <v>134</v>
      </c>
      <c r="E308" s="137" t="s">
        <v>984</v>
      </c>
      <c r="F308" s="138" t="s">
        <v>985</v>
      </c>
      <c r="G308" s="139" t="s">
        <v>449</v>
      </c>
      <c r="H308" s="140">
        <v>190</v>
      </c>
      <c r="I308" s="141"/>
      <c r="J308" s="142">
        <f>ROUND(I308*H308,2)</f>
        <v>0</v>
      </c>
      <c r="K308" s="138" t="s">
        <v>138</v>
      </c>
      <c r="L308" s="24"/>
      <c r="M308" s="143" t="s">
        <v>8</v>
      </c>
      <c r="N308" s="144" t="s">
        <v>46</v>
      </c>
      <c r="P308" s="145">
        <f>O308*H308</f>
        <v>0</v>
      </c>
      <c r="Q308" s="145">
        <v>2.9E-4</v>
      </c>
      <c r="R308" s="145">
        <f>Q308*H308</f>
        <v>5.5100000000000003E-2</v>
      </c>
      <c r="S308" s="145">
        <v>0</v>
      </c>
      <c r="T308" s="146">
        <f>S308*H308</f>
        <v>0</v>
      </c>
      <c r="AR308" s="147" t="s">
        <v>139</v>
      </c>
      <c r="AT308" s="147" t="s">
        <v>134</v>
      </c>
      <c r="AU308" s="147" t="s">
        <v>91</v>
      </c>
      <c r="AY308" s="9" t="s">
        <v>131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9" t="s">
        <v>89</v>
      </c>
      <c r="BK308" s="148">
        <f>ROUND(I308*H308,2)</f>
        <v>0</v>
      </c>
      <c r="BL308" s="9" t="s">
        <v>139</v>
      </c>
      <c r="BM308" s="147" t="s">
        <v>986</v>
      </c>
    </row>
    <row r="309" spans="2:65" s="123" customFormat="1" ht="25.9" customHeight="1">
      <c r="B309" s="122"/>
      <c r="D309" s="124" t="s">
        <v>80</v>
      </c>
      <c r="E309" s="125" t="s">
        <v>498</v>
      </c>
      <c r="F309" s="125" t="s">
        <v>499</v>
      </c>
      <c r="I309" s="126"/>
      <c r="J309" s="127">
        <f>BK309</f>
        <v>0</v>
      </c>
      <c r="L309" s="122"/>
      <c r="M309" s="128"/>
      <c r="P309" s="129">
        <f>P310+P312+P314</f>
        <v>0</v>
      </c>
      <c r="R309" s="129">
        <f>R310+R312+R314</f>
        <v>0</v>
      </c>
      <c r="T309" s="130">
        <f>T310+T312+T314</f>
        <v>0</v>
      </c>
      <c r="AR309" s="124" t="s">
        <v>161</v>
      </c>
      <c r="AT309" s="131" t="s">
        <v>80</v>
      </c>
      <c r="AU309" s="131" t="s">
        <v>81</v>
      </c>
      <c r="AY309" s="124" t="s">
        <v>131</v>
      </c>
      <c r="BK309" s="132">
        <f>BK310+BK312+BK314</f>
        <v>0</v>
      </c>
    </row>
    <row r="310" spans="2:65" s="123" customFormat="1" ht="22.9" customHeight="1">
      <c r="B310" s="122"/>
      <c r="D310" s="124" t="s">
        <v>80</v>
      </c>
      <c r="E310" s="133" t="s">
        <v>500</v>
      </c>
      <c r="F310" s="133" t="s">
        <v>501</v>
      </c>
      <c r="I310" s="126"/>
      <c r="J310" s="134">
        <f>BK310</f>
        <v>0</v>
      </c>
      <c r="L310" s="122"/>
      <c r="M310" s="128"/>
      <c r="P310" s="129">
        <f>P311</f>
        <v>0</v>
      </c>
      <c r="R310" s="129">
        <f>R311</f>
        <v>0</v>
      </c>
      <c r="T310" s="130">
        <f>T311</f>
        <v>0</v>
      </c>
      <c r="AR310" s="124" t="s">
        <v>161</v>
      </c>
      <c r="AT310" s="131" t="s">
        <v>80</v>
      </c>
      <c r="AU310" s="131" t="s">
        <v>89</v>
      </c>
      <c r="AY310" s="124" t="s">
        <v>131</v>
      </c>
      <c r="BK310" s="132">
        <f>BK311</f>
        <v>0</v>
      </c>
    </row>
    <row r="311" spans="2:65" s="25" customFormat="1" ht="16.5" customHeight="1">
      <c r="B311" s="135"/>
      <c r="C311" s="136" t="s">
        <v>1064</v>
      </c>
      <c r="D311" s="136" t="s">
        <v>134</v>
      </c>
      <c r="E311" s="137" t="s">
        <v>503</v>
      </c>
      <c r="F311" s="138" t="s">
        <v>501</v>
      </c>
      <c r="G311" s="139" t="s">
        <v>504</v>
      </c>
      <c r="H311" s="140">
        <v>1</v>
      </c>
      <c r="I311" s="141"/>
      <c r="J311" s="142">
        <f>ROUND(I311*H311,2)</f>
        <v>0</v>
      </c>
      <c r="K311" s="138" t="s">
        <v>138</v>
      </c>
      <c r="L311" s="24"/>
      <c r="M311" s="143" t="s">
        <v>8</v>
      </c>
      <c r="N311" s="144" t="s">
        <v>46</v>
      </c>
      <c r="P311" s="145">
        <f>O311*H311</f>
        <v>0</v>
      </c>
      <c r="Q311" s="145">
        <v>0</v>
      </c>
      <c r="R311" s="145">
        <f>Q311*H311</f>
        <v>0</v>
      </c>
      <c r="S311" s="145">
        <v>0</v>
      </c>
      <c r="T311" s="146">
        <f>S311*H311</f>
        <v>0</v>
      </c>
      <c r="AR311" s="147" t="s">
        <v>505</v>
      </c>
      <c r="AT311" s="147" t="s">
        <v>134</v>
      </c>
      <c r="AU311" s="147" t="s">
        <v>91</v>
      </c>
      <c r="AY311" s="9" t="s">
        <v>131</v>
      </c>
      <c r="BE311" s="148">
        <f>IF(N311="základní",J311,0)</f>
        <v>0</v>
      </c>
      <c r="BF311" s="148">
        <f>IF(N311="snížená",J311,0)</f>
        <v>0</v>
      </c>
      <c r="BG311" s="148">
        <f>IF(N311="zákl. přenesená",J311,0)</f>
        <v>0</v>
      </c>
      <c r="BH311" s="148">
        <f>IF(N311="sníž. přenesená",J311,0)</f>
        <v>0</v>
      </c>
      <c r="BI311" s="148">
        <f>IF(N311="nulová",J311,0)</f>
        <v>0</v>
      </c>
      <c r="BJ311" s="9" t="s">
        <v>89</v>
      </c>
      <c r="BK311" s="148">
        <f>ROUND(I311*H311,2)</f>
        <v>0</v>
      </c>
      <c r="BL311" s="9" t="s">
        <v>505</v>
      </c>
      <c r="BM311" s="147" t="s">
        <v>988</v>
      </c>
    </row>
    <row r="312" spans="2:65" s="123" customFormat="1" ht="22.9" customHeight="1">
      <c r="B312" s="122"/>
      <c r="D312" s="124" t="s">
        <v>80</v>
      </c>
      <c r="E312" s="133" t="s">
        <v>507</v>
      </c>
      <c r="F312" s="133" t="s">
        <v>508</v>
      </c>
      <c r="I312" s="126"/>
      <c r="J312" s="134">
        <f>BK312</f>
        <v>0</v>
      </c>
      <c r="L312" s="122"/>
      <c r="M312" s="128"/>
      <c r="P312" s="129">
        <f>P313</f>
        <v>0</v>
      </c>
      <c r="R312" s="129">
        <f>R313</f>
        <v>0</v>
      </c>
      <c r="T312" s="130">
        <f>T313</f>
        <v>0</v>
      </c>
      <c r="AR312" s="124" t="s">
        <v>161</v>
      </c>
      <c r="AT312" s="131" t="s">
        <v>80</v>
      </c>
      <c r="AU312" s="131" t="s">
        <v>89</v>
      </c>
      <c r="AY312" s="124" t="s">
        <v>131</v>
      </c>
      <c r="BK312" s="132">
        <f>BK313</f>
        <v>0</v>
      </c>
    </row>
    <row r="313" spans="2:65" s="25" customFormat="1" ht="16.5" customHeight="1">
      <c r="B313" s="135"/>
      <c r="C313" s="136" t="s">
        <v>1065</v>
      </c>
      <c r="D313" s="136" t="s">
        <v>134</v>
      </c>
      <c r="E313" s="137" t="s">
        <v>510</v>
      </c>
      <c r="F313" s="138" t="s">
        <v>508</v>
      </c>
      <c r="G313" s="139" t="s">
        <v>504</v>
      </c>
      <c r="H313" s="140">
        <v>1</v>
      </c>
      <c r="I313" s="141"/>
      <c r="J313" s="142">
        <f>ROUND(I313*H313,2)</f>
        <v>0</v>
      </c>
      <c r="K313" s="138" t="s">
        <v>138</v>
      </c>
      <c r="L313" s="24"/>
      <c r="M313" s="143" t="s">
        <v>8</v>
      </c>
      <c r="N313" s="144" t="s">
        <v>46</v>
      </c>
      <c r="P313" s="145">
        <f>O313*H313</f>
        <v>0</v>
      </c>
      <c r="Q313" s="145">
        <v>0</v>
      </c>
      <c r="R313" s="145">
        <f>Q313*H313</f>
        <v>0</v>
      </c>
      <c r="S313" s="145">
        <v>0</v>
      </c>
      <c r="T313" s="146">
        <f>S313*H313</f>
        <v>0</v>
      </c>
      <c r="AR313" s="147" t="s">
        <v>505</v>
      </c>
      <c r="AT313" s="147" t="s">
        <v>134</v>
      </c>
      <c r="AU313" s="147" t="s">
        <v>91</v>
      </c>
      <c r="AY313" s="9" t="s">
        <v>131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9" t="s">
        <v>89</v>
      </c>
      <c r="BK313" s="148">
        <f>ROUND(I313*H313,2)</f>
        <v>0</v>
      </c>
      <c r="BL313" s="9" t="s">
        <v>505</v>
      </c>
      <c r="BM313" s="147" t="s">
        <v>990</v>
      </c>
    </row>
    <row r="314" spans="2:65" s="123" customFormat="1" ht="22.9" customHeight="1">
      <c r="B314" s="122"/>
      <c r="D314" s="124" t="s">
        <v>80</v>
      </c>
      <c r="E314" s="133" t="s">
        <v>512</v>
      </c>
      <c r="F314" s="133" t="s">
        <v>513</v>
      </c>
      <c r="I314" s="126"/>
      <c r="J314" s="134">
        <f>BK314</f>
        <v>0</v>
      </c>
      <c r="L314" s="122"/>
      <c r="M314" s="128"/>
      <c r="P314" s="129">
        <f>P315</f>
        <v>0</v>
      </c>
      <c r="R314" s="129">
        <f>R315</f>
        <v>0</v>
      </c>
      <c r="T314" s="130">
        <f>T315</f>
        <v>0</v>
      </c>
      <c r="AR314" s="124" t="s">
        <v>161</v>
      </c>
      <c r="AT314" s="131" t="s">
        <v>80</v>
      </c>
      <c r="AU314" s="131" t="s">
        <v>89</v>
      </c>
      <c r="AY314" s="124" t="s">
        <v>131</v>
      </c>
      <c r="BK314" s="132">
        <f>BK315</f>
        <v>0</v>
      </c>
    </row>
    <row r="315" spans="2:65" s="25" customFormat="1" ht="16.5" customHeight="1">
      <c r="B315" s="135"/>
      <c r="C315" s="136" t="s">
        <v>1066</v>
      </c>
      <c r="D315" s="136" t="s">
        <v>134</v>
      </c>
      <c r="E315" s="137" t="s">
        <v>515</v>
      </c>
      <c r="F315" s="138" t="s">
        <v>513</v>
      </c>
      <c r="G315" s="139" t="s">
        <v>504</v>
      </c>
      <c r="H315" s="140">
        <v>1</v>
      </c>
      <c r="I315" s="141"/>
      <c r="J315" s="142">
        <f>ROUND(I315*H315,2)</f>
        <v>0</v>
      </c>
      <c r="K315" s="138" t="s">
        <v>138</v>
      </c>
      <c r="L315" s="24"/>
      <c r="M315" s="183" t="s">
        <v>8</v>
      </c>
      <c r="N315" s="184" t="s">
        <v>46</v>
      </c>
      <c r="O315" s="185"/>
      <c r="P315" s="186">
        <f>O315*H315</f>
        <v>0</v>
      </c>
      <c r="Q315" s="186">
        <v>0</v>
      </c>
      <c r="R315" s="186">
        <f>Q315*H315</f>
        <v>0</v>
      </c>
      <c r="S315" s="186">
        <v>0</v>
      </c>
      <c r="T315" s="187">
        <f>S315*H315</f>
        <v>0</v>
      </c>
      <c r="AR315" s="147" t="s">
        <v>505</v>
      </c>
      <c r="AT315" s="147" t="s">
        <v>134</v>
      </c>
      <c r="AU315" s="147" t="s">
        <v>91</v>
      </c>
      <c r="AY315" s="9" t="s">
        <v>131</v>
      </c>
      <c r="BE315" s="148">
        <f>IF(N315="základní",J315,0)</f>
        <v>0</v>
      </c>
      <c r="BF315" s="148">
        <f>IF(N315="snížená",J315,0)</f>
        <v>0</v>
      </c>
      <c r="BG315" s="148">
        <f>IF(N315="zákl. přenesená",J315,0)</f>
        <v>0</v>
      </c>
      <c r="BH315" s="148">
        <f>IF(N315="sníž. přenesená",J315,0)</f>
        <v>0</v>
      </c>
      <c r="BI315" s="148">
        <f>IF(N315="nulová",J315,0)</f>
        <v>0</v>
      </c>
      <c r="BJ315" s="9" t="s">
        <v>89</v>
      </c>
      <c r="BK315" s="148">
        <f>ROUND(I315*H315,2)</f>
        <v>0</v>
      </c>
      <c r="BL315" s="9" t="s">
        <v>505</v>
      </c>
      <c r="BM315" s="147" t="s">
        <v>992</v>
      </c>
    </row>
    <row r="316" spans="2:65" s="25" customFormat="1" ht="6.95" customHeight="1">
      <c r="B316" s="38"/>
      <c r="C316" s="39"/>
      <c r="D316" s="39"/>
      <c r="E316" s="39"/>
      <c r="F316" s="39"/>
      <c r="G316" s="39"/>
      <c r="H316" s="39"/>
      <c r="I316" s="39"/>
      <c r="J316" s="39"/>
      <c r="K316" s="39"/>
      <c r="L316" s="24"/>
    </row>
  </sheetData>
  <autoFilter ref="C137:K315" xr:uid="{00000000-0009-0000-0000-000002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REKAPITULACE</vt:lpstr>
      <vt:lpstr>17. listopadu - Rekap</vt:lpstr>
      <vt:lpstr>17.list. 01 - PSV-01</vt:lpstr>
      <vt:lpstr>17.list. 02 - PSV-02+HSV</vt:lpstr>
      <vt:lpstr>Kajetánka - Rekap</vt:lpstr>
      <vt:lpstr>Kaje 01 - PSV-01</vt:lpstr>
      <vt:lpstr>Kaje 02 - PSV-02+HSV</vt:lpstr>
      <vt:lpstr>'17. listopadu - Rekap'!Názvy_tisku</vt:lpstr>
      <vt:lpstr>'17.list. 01 - PSV-01'!Názvy_tisku</vt:lpstr>
      <vt:lpstr>'17.list. 02 - PSV-02+HSV'!Názvy_tisku</vt:lpstr>
      <vt:lpstr>'Kaje 01 - PSV-01'!Názvy_tisku</vt:lpstr>
      <vt:lpstr>'Kaje 02 - PSV-02+HSV'!Názvy_tisku</vt:lpstr>
      <vt:lpstr>'Kajetánka - Rekap'!Názvy_tisku</vt:lpstr>
      <vt:lpstr>'17. listopadu - Rekap'!Oblast_tisku</vt:lpstr>
      <vt:lpstr>'17.list. 01 - PSV-01'!Oblast_tisku</vt:lpstr>
      <vt:lpstr>'17.list. 02 - PSV-02+HSV'!Oblast_tisku</vt:lpstr>
      <vt:lpstr>'Kaje 01 - PSV-01'!Oblast_tisku</vt:lpstr>
      <vt:lpstr>'Kaje 02 - PSV-02+HSV'!Oblast_tisku</vt:lpstr>
      <vt:lpstr>'Kajetánka - Rekap'!Oblast_tisku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VálekTomáš</dc:creator>
  <cp:lastModifiedBy>Lenka Vondrová</cp:lastModifiedBy>
  <cp:lastPrinted>2025-04-30T08:31:19Z</cp:lastPrinted>
  <dcterms:created xsi:type="dcterms:W3CDTF">2015-06-05T18:19:34Z</dcterms:created>
  <dcterms:modified xsi:type="dcterms:W3CDTF">2025-04-30T08:53:11Z</dcterms:modified>
</cp:coreProperties>
</file>