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2"/>
  <workbookPr/>
  <xr:revisionPtr revIDLastSave="0" documentId="11_1B1748722504A5E941EAC52FA986781403B1082E" xr6:coauthVersionLast="47" xr6:coauthVersionMax="47" xr10:uidLastSave="{00000000-0000-0000-0000-000000000000}"/>
  <bookViews>
    <workbookView xWindow="132" yWindow="516" windowWidth="22716" windowHeight="8940" firstSheet="1" activeTab="1" xr2:uid="{00000000-000D-0000-FFFF-FFFF00000000}"/>
  </bookViews>
  <sheets>
    <sheet name="Rekapitulace stavby" sheetId="1" r:id="rId1"/>
    <sheet name="25LMC0291 - UK Filozofick..." sheetId="2" r:id="rId2"/>
  </sheets>
  <definedNames>
    <definedName name="_xlnm._FilterDatabase" localSheetId="1" hidden="1">'25LMC0291 - UK Filozofick...'!$C$140:$K$453</definedName>
    <definedName name="_xlnm.Print_Titles" localSheetId="1">'25LMC0291 - UK Filozofick...'!$140:$140</definedName>
    <definedName name="_xlnm.Print_Titles" localSheetId="0">'Rekapitulace stavby'!$92:$92</definedName>
    <definedName name="_xlnm.Print_Area" localSheetId="1">'25LMC0291 - UK Filozofick...'!$C$4:$J$76,'25LMC0291 - UK Filozofick...'!$C$82:$J$124,'25LMC0291 - UK Filozofick...'!$C$130:$J$453</definedName>
    <definedName name="_xlnm.Print_Area" localSheetId="0">'Rekapitulace stavby'!$D$4:$AO$76,'Rekapitulace stavby'!$C$82:$AQ$96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8" i="2" l="1"/>
  <c r="T447" i="2"/>
  <c r="R447" i="2"/>
  <c r="P447" i="2"/>
  <c r="BK447" i="2"/>
  <c r="J447" i="2"/>
  <c r="J119" i="2"/>
  <c r="J35" i="2"/>
  <c r="J34" i="2"/>
  <c r="AY95" i="1"/>
  <c r="J33" i="2"/>
  <c r="AX95" i="1" s="1"/>
  <c r="BI453" i="2"/>
  <c r="BH453" i="2"/>
  <c r="BG453" i="2"/>
  <c r="BF453" i="2"/>
  <c r="T453" i="2"/>
  <c r="T452" i="2"/>
  <c r="R453" i="2"/>
  <c r="R452" i="2" s="1"/>
  <c r="P453" i="2"/>
  <c r="P452" i="2"/>
  <c r="BI451" i="2"/>
  <c r="BH451" i="2"/>
  <c r="BG451" i="2"/>
  <c r="BF451" i="2"/>
  <c r="T451" i="2"/>
  <c r="T450" i="2"/>
  <c r="T449" i="2" s="1"/>
  <c r="R451" i="2"/>
  <c r="R450" i="2"/>
  <c r="R449" i="2" s="1"/>
  <c r="P451" i="2"/>
  <c r="P450" i="2"/>
  <c r="P449" i="2" s="1"/>
  <c r="J120" i="2"/>
  <c r="BI444" i="2"/>
  <c r="BH444" i="2"/>
  <c r="BG444" i="2"/>
  <c r="BF444" i="2"/>
  <c r="T444" i="2"/>
  <c r="R444" i="2"/>
  <c r="P444" i="2"/>
  <c r="BI442" i="2"/>
  <c r="BH442" i="2"/>
  <c r="BG442" i="2"/>
  <c r="BF442" i="2"/>
  <c r="T442" i="2"/>
  <c r="R442" i="2"/>
  <c r="P442" i="2"/>
  <c r="BI439" i="2"/>
  <c r="BH439" i="2"/>
  <c r="BG439" i="2"/>
  <c r="BF439" i="2"/>
  <c r="T439" i="2"/>
  <c r="R439" i="2"/>
  <c r="P439" i="2"/>
  <c r="BI437" i="2"/>
  <c r="BH437" i="2"/>
  <c r="BG437" i="2"/>
  <c r="BF437" i="2"/>
  <c r="T437" i="2"/>
  <c r="R437" i="2"/>
  <c r="P437" i="2"/>
  <c r="BI436" i="2"/>
  <c r="BH436" i="2"/>
  <c r="BG436" i="2"/>
  <c r="BF436" i="2"/>
  <c r="T436" i="2"/>
  <c r="R436" i="2"/>
  <c r="P436" i="2"/>
  <c r="BI435" i="2"/>
  <c r="BH435" i="2"/>
  <c r="BG435" i="2"/>
  <c r="BF435" i="2"/>
  <c r="T435" i="2"/>
  <c r="R435" i="2"/>
  <c r="P435" i="2"/>
  <c r="BI433" i="2"/>
  <c r="BH433" i="2"/>
  <c r="BG433" i="2"/>
  <c r="BF433" i="2"/>
  <c r="T433" i="2"/>
  <c r="R433" i="2"/>
  <c r="P433" i="2"/>
  <c r="BI431" i="2"/>
  <c r="BH431" i="2"/>
  <c r="BG431" i="2"/>
  <c r="BF431" i="2"/>
  <c r="T431" i="2"/>
  <c r="R431" i="2"/>
  <c r="P431" i="2"/>
  <c r="BI430" i="2"/>
  <c r="BH430" i="2"/>
  <c r="BG430" i="2"/>
  <c r="BF430" i="2"/>
  <c r="T430" i="2"/>
  <c r="R430" i="2"/>
  <c r="P430" i="2"/>
  <c r="BI428" i="2"/>
  <c r="BH428" i="2"/>
  <c r="BG428" i="2"/>
  <c r="BF428" i="2"/>
  <c r="T428" i="2"/>
  <c r="R428" i="2"/>
  <c r="P428" i="2"/>
  <c r="BI427" i="2"/>
  <c r="BH427" i="2"/>
  <c r="BG427" i="2"/>
  <c r="BF427" i="2"/>
  <c r="T427" i="2"/>
  <c r="R427" i="2"/>
  <c r="P427" i="2"/>
  <c r="BI425" i="2"/>
  <c r="BH425" i="2"/>
  <c r="BG425" i="2"/>
  <c r="BF425" i="2"/>
  <c r="T425" i="2"/>
  <c r="R425" i="2"/>
  <c r="P425" i="2"/>
  <c r="BI424" i="2"/>
  <c r="BH424" i="2"/>
  <c r="BG424" i="2"/>
  <c r="BF424" i="2"/>
  <c r="T424" i="2"/>
  <c r="R424" i="2"/>
  <c r="P424" i="2"/>
  <c r="BI423" i="2"/>
  <c r="BH423" i="2"/>
  <c r="BG423" i="2"/>
  <c r="BF423" i="2"/>
  <c r="T423" i="2"/>
  <c r="R423" i="2"/>
  <c r="P423" i="2"/>
  <c r="BI421" i="2"/>
  <c r="BH421" i="2"/>
  <c r="BG421" i="2"/>
  <c r="BF421" i="2"/>
  <c r="T421" i="2"/>
  <c r="R421" i="2"/>
  <c r="P421" i="2"/>
  <c r="BI420" i="2"/>
  <c r="BH420" i="2"/>
  <c r="BG420" i="2"/>
  <c r="BF420" i="2"/>
  <c r="T420" i="2"/>
  <c r="R420" i="2"/>
  <c r="P420" i="2"/>
  <c r="BI419" i="2"/>
  <c r="BH419" i="2"/>
  <c r="BG419" i="2"/>
  <c r="BF419" i="2"/>
  <c r="T419" i="2"/>
  <c r="R419" i="2"/>
  <c r="P419" i="2"/>
  <c r="BI418" i="2"/>
  <c r="BH418" i="2"/>
  <c r="BG418" i="2"/>
  <c r="BF418" i="2"/>
  <c r="T418" i="2"/>
  <c r="R418" i="2"/>
  <c r="P418" i="2"/>
  <c r="BI417" i="2"/>
  <c r="BH417" i="2"/>
  <c r="BG417" i="2"/>
  <c r="BF417" i="2"/>
  <c r="T417" i="2"/>
  <c r="R417" i="2"/>
  <c r="P417" i="2"/>
  <c r="BI416" i="2"/>
  <c r="BH416" i="2"/>
  <c r="BG416" i="2"/>
  <c r="BF416" i="2"/>
  <c r="T416" i="2"/>
  <c r="R416" i="2"/>
  <c r="P416" i="2"/>
  <c r="BI414" i="2"/>
  <c r="BH414" i="2"/>
  <c r="BG414" i="2"/>
  <c r="BF414" i="2"/>
  <c r="T414" i="2"/>
  <c r="R414" i="2"/>
  <c r="P414" i="2"/>
  <c r="BI412" i="2"/>
  <c r="BH412" i="2"/>
  <c r="BG412" i="2"/>
  <c r="BF412" i="2"/>
  <c r="T412" i="2"/>
  <c r="R412" i="2"/>
  <c r="P412" i="2"/>
  <c r="BI408" i="2"/>
  <c r="BH408" i="2"/>
  <c r="BG408" i="2"/>
  <c r="BF408" i="2"/>
  <c r="T408" i="2"/>
  <c r="R408" i="2"/>
  <c r="P408" i="2"/>
  <c r="BI407" i="2"/>
  <c r="BH407" i="2"/>
  <c r="BG407" i="2"/>
  <c r="BF407" i="2"/>
  <c r="T407" i="2"/>
  <c r="R407" i="2"/>
  <c r="P407" i="2"/>
  <c r="BI404" i="2"/>
  <c r="BH404" i="2"/>
  <c r="BG404" i="2"/>
  <c r="BF404" i="2"/>
  <c r="T404" i="2"/>
  <c r="R404" i="2"/>
  <c r="P404" i="2"/>
  <c r="BI402" i="2"/>
  <c r="BH402" i="2"/>
  <c r="BG402" i="2"/>
  <c r="BF402" i="2"/>
  <c r="T402" i="2"/>
  <c r="R402" i="2"/>
  <c r="P402" i="2"/>
  <c r="BI397" i="2"/>
  <c r="BH397" i="2"/>
  <c r="BG397" i="2"/>
  <c r="BF397" i="2"/>
  <c r="T397" i="2"/>
  <c r="R397" i="2"/>
  <c r="P397" i="2"/>
  <c r="BI396" i="2"/>
  <c r="BH396" i="2"/>
  <c r="BG396" i="2"/>
  <c r="BF396" i="2"/>
  <c r="T396" i="2"/>
  <c r="R396" i="2"/>
  <c r="P396" i="2"/>
  <c r="BI394" i="2"/>
  <c r="BH394" i="2"/>
  <c r="BG394" i="2"/>
  <c r="BF394" i="2"/>
  <c r="T394" i="2"/>
  <c r="R394" i="2"/>
  <c r="P394" i="2"/>
  <c r="BI393" i="2"/>
  <c r="BH393" i="2"/>
  <c r="BG393" i="2"/>
  <c r="BF393" i="2"/>
  <c r="T393" i="2"/>
  <c r="R393" i="2"/>
  <c r="P393" i="2"/>
  <c r="BI391" i="2"/>
  <c r="BH391" i="2"/>
  <c r="BG391" i="2"/>
  <c r="BF391" i="2"/>
  <c r="T391" i="2"/>
  <c r="R391" i="2"/>
  <c r="P391" i="2"/>
  <c r="BI386" i="2"/>
  <c r="BH386" i="2"/>
  <c r="BG386" i="2"/>
  <c r="BF386" i="2"/>
  <c r="T386" i="2"/>
  <c r="R386" i="2"/>
  <c r="P386" i="2"/>
  <c r="BI382" i="2"/>
  <c r="BH382" i="2"/>
  <c r="BG382" i="2"/>
  <c r="BF382" i="2"/>
  <c r="T382" i="2"/>
  <c r="R382" i="2"/>
  <c r="P382" i="2"/>
  <c r="BI378" i="2"/>
  <c r="BH378" i="2"/>
  <c r="BG378" i="2"/>
  <c r="BF378" i="2"/>
  <c r="T378" i="2"/>
  <c r="R378" i="2"/>
  <c r="P378" i="2"/>
  <c r="BI374" i="2"/>
  <c r="BH374" i="2"/>
  <c r="BG374" i="2"/>
  <c r="BF374" i="2"/>
  <c r="T374" i="2"/>
  <c r="R374" i="2"/>
  <c r="P374" i="2"/>
  <c r="BI369" i="2"/>
  <c r="BH369" i="2"/>
  <c r="BG369" i="2"/>
  <c r="BF369" i="2"/>
  <c r="T369" i="2"/>
  <c r="R369" i="2"/>
  <c r="P369" i="2"/>
  <c r="BI366" i="2"/>
  <c r="BH366" i="2"/>
  <c r="BG366" i="2"/>
  <c r="BF366" i="2"/>
  <c r="T366" i="2"/>
  <c r="R366" i="2"/>
  <c r="P366" i="2"/>
  <c r="BI364" i="2"/>
  <c r="BH364" i="2"/>
  <c r="BG364" i="2"/>
  <c r="BF364" i="2"/>
  <c r="T364" i="2"/>
  <c r="R364" i="2"/>
  <c r="P364" i="2"/>
  <c r="BI359" i="2"/>
  <c r="BH359" i="2"/>
  <c r="BG359" i="2"/>
  <c r="BF359" i="2"/>
  <c r="T359" i="2"/>
  <c r="R359" i="2"/>
  <c r="P359" i="2"/>
  <c r="BI357" i="2"/>
  <c r="BH357" i="2"/>
  <c r="BG357" i="2"/>
  <c r="BF357" i="2"/>
  <c r="T357" i="2"/>
  <c r="R357" i="2"/>
  <c r="P357" i="2"/>
  <c r="BI356" i="2"/>
  <c r="BH356" i="2"/>
  <c r="BG356" i="2"/>
  <c r="BF356" i="2"/>
  <c r="T356" i="2"/>
  <c r="R356" i="2"/>
  <c r="P356" i="2"/>
  <c r="BI355" i="2"/>
  <c r="BH355" i="2"/>
  <c r="BG355" i="2"/>
  <c r="BF355" i="2"/>
  <c r="T355" i="2"/>
  <c r="R355" i="2"/>
  <c r="P355" i="2"/>
  <c r="BI354" i="2"/>
  <c r="BH354" i="2"/>
  <c r="BG354" i="2"/>
  <c r="BF354" i="2"/>
  <c r="T354" i="2"/>
  <c r="R354" i="2"/>
  <c r="P354" i="2"/>
  <c r="BI353" i="2"/>
  <c r="BH353" i="2"/>
  <c r="BG353" i="2"/>
  <c r="BF353" i="2"/>
  <c r="T353" i="2"/>
  <c r="R353" i="2"/>
  <c r="P353" i="2"/>
  <c r="BI352" i="2"/>
  <c r="BH352" i="2"/>
  <c r="BG352" i="2"/>
  <c r="BF352" i="2"/>
  <c r="T352" i="2"/>
  <c r="R352" i="2"/>
  <c r="P352" i="2"/>
  <c r="BI351" i="2"/>
  <c r="BH351" i="2"/>
  <c r="BG351" i="2"/>
  <c r="BF351" i="2"/>
  <c r="T351" i="2"/>
  <c r="R351" i="2"/>
  <c r="P351" i="2"/>
  <c r="BI350" i="2"/>
  <c r="BH350" i="2"/>
  <c r="BG350" i="2"/>
  <c r="BF350" i="2"/>
  <c r="T350" i="2"/>
  <c r="R350" i="2"/>
  <c r="P350" i="2"/>
  <c r="BI349" i="2"/>
  <c r="BH349" i="2"/>
  <c r="BG349" i="2"/>
  <c r="BF349" i="2"/>
  <c r="T349" i="2"/>
  <c r="R349" i="2"/>
  <c r="P349" i="2"/>
  <c r="BI348" i="2"/>
  <c r="BH348" i="2"/>
  <c r="BG348" i="2"/>
  <c r="BF348" i="2"/>
  <c r="T348" i="2"/>
  <c r="R348" i="2"/>
  <c r="P348" i="2"/>
  <c r="BI345" i="2"/>
  <c r="BH345" i="2"/>
  <c r="BG345" i="2"/>
  <c r="BF345" i="2"/>
  <c r="T345" i="2"/>
  <c r="R345" i="2"/>
  <c r="P345" i="2"/>
  <c r="BI344" i="2"/>
  <c r="BH344" i="2"/>
  <c r="BG344" i="2"/>
  <c r="BF344" i="2"/>
  <c r="T344" i="2"/>
  <c r="R344" i="2"/>
  <c r="P344" i="2"/>
  <c r="BI342" i="2"/>
  <c r="BH342" i="2"/>
  <c r="BG342" i="2"/>
  <c r="BF342" i="2"/>
  <c r="T342" i="2"/>
  <c r="R342" i="2"/>
  <c r="P342" i="2"/>
  <c r="BI341" i="2"/>
  <c r="BH341" i="2"/>
  <c r="BG341" i="2"/>
  <c r="BF341" i="2"/>
  <c r="T341" i="2"/>
  <c r="R341" i="2"/>
  <c r="P341" i="2"/>
  <c r="BI340" i="2"/>
  <c r="BH340" i="2"/>
  <c r="BG340" i="2"/>
  <c r="BF340" i="2"/>
  <c r="T340" i="2"/>
  <c r="R340" i="2"/>
  <c r="P340" i="2"/>
  <c r="BI338" i="2"/>
  <c r="BH338" i="2"/>
  <c r="BG338" i="2"/>
  <c r="BF338" i="2"/>
  <c r="T338" i="2"/>
  <c r="R338" i="2"/>
  <c r="P338" i="2"/>
  <c r="BI337" i="2"/>
  <c r="BH337" i="2"/>
  <c r="BG337" i="2"/>
  <c r="BF337" i="2"/>
  <c r="T337" i="2"/>
  <c r="R337" i="2"/>
  <c r="P337" i="2"/>
  <c r="BI335" i="2"/>
  <c r="BH335" i="2"/>
  <c r="BG335" i="2"/>
  <c r="BF335" i="2"/>
  <c r="T335" i="2"/>
  <c r="R335" i="2"/>
  <c r="P335" i="2"/>
  <c r="BI334" i="2"/>
  <c r="BH334" i="2"/>
  <c r="BG334" i="2"/>
  <c r="BF334" i="2"/>
  <c r="T334" i="2"/>
  <c r="R334" i="2"/>
  <c r="P334" i="2"/>
  <c r="BI332" i="2"/>
  <c r="BH332" i="2"/>
  <c r="BG332" i="2"/>
  <c r="BF332" i="2"/>
  <c r="T332" i="2"/>
  <c r="R332" i="2"/>
  <c r="P332" i="2"/>
  <c r="BI331" i="2"/>
  <c r="BH331" i="2"/>
  <c r="BG331" i="2"/>
  <c r="BF331" i="2"/>
  <c r="T331" i="2"/>
  <c r="R331" i="2"/>
  <c r="P331" i="2"/>
  <c r="BI330" i="2"/>
  <c r="BH330" i="2"/>
  <c r="BG330" i="2"/>
  <c r="BF330" i="2"/>
  <c r="T330" i="2"/>
  <c r="R330" i="2"/>
  <c r="P330" i="2"/>
  <c r="BI329" i="2"/>
  <c r="BH329" i="2"/>
  <c r="BG329" i="2"/>
  <c r="BF329" i="2"/>
  <c r="T329" i="2"/>
  <c r="R329" i="2"/>
  <c r="P329" i="2"/>
  <c r="BI327" i="2"/>
  <c r="BH327" i="2"/>
  <c r="BG327" i="2"/>
  <c r="BF327" i="2"/>
  <c r="T327" i="2"/>
  <c r="R327" i="2"/>
  <c r="P327" i="2"/>
  <c r="BI326" i="2"/>
  <c r="BH326" i="2"/>
  <c r="BG326" i="2"/>
  <c r="BF326" i="2"/>
  <c r="T326" i="2"/>
  <c r="R326" i="2"/>
  <c r="P326" i="2"/>
  <c r="BI325" i="2"/>
  <c r="BH325" i="2"/>
  <c r="BG325" i="2"/>
  <c r="BF325" i="2"/>
  <c r="T325" i="2"/>
  <c r="R325" i="2"/>
  <c r="P325" i="2"/>
  <c r="BI324" i="2"/>
  <c r="BH324" i="2"/>
  <c r="BG324" i="2"/>
  <c r="BF324" i="2"/>
  <c r="T324" i="2"/>
  <c r="R324" i="2"/>
  <c r="P324" i="2"/>
  <c r="BI319" i="2"/>
  <c r="BH319" i="2"/>
  <c r="BG319" i="2"/>
  <c r="BF319" i="2"/>
  <c r="T319" i="2"/>
  <c r="R319" i="2"/>
  <c r="P319" i="2"/>
  <c r="BI318" i="2"/>
  <c r="BH318" i="2"/>
  <c r="BG318" i="2"/>
  <c r="BF318" i="2"/>
  <c r="T318" i="2"/>
  <c r="R318" i="2"/>
  <c r="P318" i="2"/>
  <c r="BI317" i="2"/>
  <c r="BH317" i="2"/>
  <c r="BG317" i="2"/>
  <c r="BF317" i="2"/>
  <c r="T317" i="2"/>
  <c r="R317" i="2"/>
  <c r="P317" i="2"/>
  <c r="BI316" i="2"/>
  <c r="BH316" i="2"/>
  <c r="BG316" i="2"/>
  <c r="BF316" i="2"/>
  <c r="T316" i="2"/>
  <c r="R316" i="2"/>
  <c r="P316" i="2"/>
  <c r="BI315" i="2"/>
  <c r="BH315" i="2"/>
  <c r="BG315" i="2"/>
  <c r="BF315" i="2"/>
  <c r="T315" i="2"/>
  <c r="R315" i="2"/>
  <c r="P315" i="2"/>
  <c r="BI313" i="2"/>
  <c r="BH313" i="2"/>
  <c r="BG313" i="2"/>
  <c r="BF313" i="2"/>
  <c r="T313" i="2"/>
  <c r="R313" i="2"/>
  <c r="P313" i="2"/>
  <c r="BI310" i="2"/>
  <c r="BH310" i="2"/>
  <c r="BG310" i="2"/>
  <c r="BF310" i="2"/>
  <c r="T310" i="2"/>
  <c r="R310" i="2"/>
  <c r="P310" i="2"/>
  <c r="BI308" i="2"/>
  <c r="BH308" i="2"/>
  <c r="BG308" i="2"/>
  <c r="BF308" i="2"/>
  <c r="T308" i="2"/>
  <c r="R308" i="2"/>
  <c r="P308" i="2"/>
  <c r="BI307" i="2"/>
  <c r="BH307" i="2"/>
  <c r="BG307" i="2"/>
  <c r="BF307" i="2"/>
  <c r="T307" i="2"/>
  <c r="R307" i="2"/>
  <c r="P307" i="2"/>
  <c r="BI306" i="2"/>
  <c r="BH306" i="2"/>
  <c r="BG306" i="2"/>
  <c r="BF306" i="2"/>
  <c r="T306" i="2"/>
  <c r="R306" i="2"/>
  <c r="P306" i="2"/>
  <c r="BI305" i="2"/>
  <c r="BH305" i="2"/>
  <c r="BG305" i="2"/>
  <c r="BF305" i="2"/>
  <c r="T305" i="2"/>
  <c r="R305" i="2"/>
  <c r="P305" i="2"/>
  <c r="BI304" i="2"/>
  <c r="BH304" i="2"/>
  <c r="BG304" i="2"/>
  <c r="BF304" i="2"/>
  <c r="T304" i="2"/>
  <c r="R304" i="2"/>
  <c r="P304" i="2"/>
  <c r="BI298" i="2"/>
  <c r="BH298" i="2"/>
  <c r="BG298" i="2"/>
  <c r="BF298" i="2"/>
  <c r="T298" i="2"/>
  <c r="R298" i="2"/>
  <c r="P298" i="2"/>
  <c r="BI297" i="2"/>
  <c r="BH297" i="2"/>
  <c r="BG297" i="2"/>
  <c r="BF297" i="2"/>
  <c r="T297" i="2"/>
  <c r="R297" i="2"/>
  <c r="P297" i="2"/>
  <c r="BI296" i="2"/>
  <c r="BH296" i="2"/>
  <c r="BG296" i="2"/>
  <c r="BF296" i="2"/>
  <c r="T296" i="2"/>
  <c r="R296" i="2"/>
  <c r="P296" i="2"/>
  <c r="BI295" i="2"/>
  <c r="BH295" i="2"/>
  <c r="BG295" i="2"/>
  <c r="BF295" i="2"/>
  <c r="T295" i="2"/>
  <c r="R295" i="2"/>
  <c r="P295" i="2"/>
  <c r="BI292" i="2"/>
  <c r="BH292" i="2"/>
  <c r="BG292" i="2"/>
  <c r="BF292" i="2"/>
  <c r="T292" i="2"/>
  <c r="R292" i="2"/>
  <c r="P292" i="2"/>
  <c r="BI291" i="2"/>
  <c r="BH291" i="2"/>
  <c r="BG291" i="2"/>
  <c r="BF291" i="2"/>
  <c r="T291" i="2"/>
  <c r="R291" i="2"/>
  <c r="P291" i="2"/>
  <c r="BI290" i="2"/>
  <c r="BH290" i="2"/>
  <c r="BG290" i="2"/>
  <c r="BF290" i="2"/>
  <c r="T290" i="2"/>
  <c r="R290" i="2"/>
  <c r="P290" i="2"/>
  <c r="BI288" i="2"/>
  <c r="BH288" i="2"/>
  <c r="BG288" i="2"/>
  <c r="BF288" i="2"/>
  <c r="T288" i="2"/>
  <c r="R288" i="2"/>
  <c r="P288" i="2"/>
  <c r="BI287" i="2"/>
  <c r="BH287" i="2"/>
  <c r="BG287" i="2"/>
  <c r="BF287" i="2"/>
  <c r="T287" i="2"/>
  <c r="R287" i="2"/>
  <c r="P287" i="2"/>
  <c r="BI286" i="2"/>
  <c r="BH286" i="2"/>
  <c r="BG286" i="2"/>
  <c r="BF286" i="2"/>
  <c r="T286" i="2"/>
  <c r="R286" i="2"/>
  <c r="P286" i="2"/>
  <c r="BI285" i="2"/>
  <c r="BH285" i="2"/>
  <c r="BG285" i="2"/>
  <c r="BF285" i="2"/>
  <c r="T285" i="2"/>
  <c r="R285" i="2"/>
  <c r="P285" i="2"/>
  <c r="BI284" i="2"/>
  <c r="BH284" i="2"/>
  <c r="BG284" i="2"/>
  <c r="BF284" i="2"/>
  <c r="T284" i="2"/>
  <c r="R284" i="2"/>
  <c r="P284" i="2"/>
  <c r="BI283" i="2"/>
  <c r="BH283" i="2"/>
  <c r="BG283" i="2"/>
  <c r="BF283" i="2"/>
  <c r="T283" i="2"/>
  <c r="R283" i="2"/>
  <c r="P283" i="2"/>
  <c r="BI282" i="2"/>
  <c r="BH282" i="2"/>
  <c r="BG282" i="2"/>
  <c r="BF282" i="2"/>
  <c r="T282" i="2"/>
  <c r="R282" i="2"/>
  <c r="P282" i="2"/>
  <c r="BI281" i="2"/>
  <c r="BH281" i="2"/>
  <c r="BG281" i="2"/>
  <c r="BF281" i="2"/>
  <c r="T281" i="2"/>
  <c r="R281" i="2"/>
  <c r="P281" i="2"/>
  <c r="BI280" i="2"/>
  <c r="BH280" i="2"/>
  <c r="BG280" i="2"/>
  <c r="BF280" i="2"/>
  <c r="T280" i="2"/>
  <c r="R280" i="2"/>
  <c r="P280" i="2"/>
  <c r="BI279" i="2"/>
  <c r="BH279" i="2"/>
  <c r="BG279" i="2"/>
  <c r="BF279" i="2"/>
  <c r="T279" i="2"/>
  <c r="R279" i="2"/>
  <c r="P279" i="2"/>
  <c r="BI278" i="2"/>
  <c r="BH278" i="2"/>
  <c r="BG278" i="2"/>
  <c r="BF278" i="2"/>
  <c r="T278" i="2"/>
  <c r="R278" i="2"/>
  <c r="P278" i="2"/>
  <c r="BI277" i="2"/>
  <c r="BH277" i="2"/>
  <c r="BG277" i="2"/>
  <c r="BF277" i="2"/>
  <c r="T277" i="2"/>
  <c r="R277" i="2"/>
  <c r="P277" i="2"/>
  <c r="BI276" i="2"/>
  <c r="BH276" i="2"/>
  <c r="BG276" i="2"/>
  <c r="BF276" i="2"/>
  <c r="T276" i="2"/>
  <c r="R276" i="2"/>
  <c r="P276" i="2"/>
  <c r="BI272" i="2"/>
  <c r="BH272" i="2"/>
  <c r="BG272" i="2"/>
  <c r="BF272" i="2"/>
  <c r="T272" i="2"/>
  <c r="R272" i="2"/>
  <c r="P272" i="2"/>
  <c r="BI271" i="2"/>
  <c r="BH271" i="2"/>
  <c r="BG271" i="2"/>
  <c r="BF271" i="2"/>
  <c r="T271" i="2"/>
  <c r="R271" i="2"/>
  <c r="P271" i="2"/>
  <c r="BI270" i="2"/>
  <c r="BH270" i="2"/>
  <c r="BG270" i="2"/>
  <c r="BF270" i="2"/>
  <c r="T270" i="2"/>
  <c r="R270" i="2"/>
  <c r="P270" i="2"/>
  <c r="BI269" i="2"/>
  <c r="BH269" i="2"/>
  <c r="BG269" i="2"/>
  <c r="BF269" i="2"/>
  <c r="T269" i="2"/>
  <c r="R269" i="2"/>
  <c r="P269" i="2"/>
  <c r="BI268" i="2"/>
  <c r="BH268" i="2"/>
  <c r="BG268" i="2"/>
  <c r="BF268" i="2"/>
  <c r="T268" i="2"/>
  <c r="R268" i="2"/>
  <c r="P268" i="2"/>
  <c r="BI267" i="2"/>
  <c r="BH267" i="2"/>
  <c r="BG267" i="2"/>
  <c r="BF267" i="2"/>
  <c r="T267" i="2"/>
  <c r="R267" i="2"/>
  <c r="P267" i="2"/>
  <c r="BI265" i="2"/>
  <c r="BH265" i="2"/>
  <c r="BG265" i="2"/>
  <c r="BF265" i="2"/>
  <c r="T265" i="2"/>
  <c r="R265" i="2"/>
  <c r="P265" i="2"/>
  <c r="BI264" i="2"/>
  <c r="BH264" i="2"/>
  <c r="BG264" i="2"/>
  <c r="BF264" i="2"/>
  <c r="T264" i="2"/>
  <c r="R264" i="2"/>
  <c r="P264" i="2"/>
  <c r="BI262" i="2"/>
  <c r="BH262" i="2"/>
  <c r="BG262" i="2"/>
  <c r="BF262" i="2"/>
  <c r="T262" i="2"/>
  <c r="R262" i="2"/>
  <c r="P262" i="2"/>
  <c r="BI261" i="2"/>
  <c r="BH261" i="2"/>
  <c r="BG261" i="2"/>
  <c r="BF261" i="2"/>
  <c r="T261" i="2"/>
  <c r="R261" i="2"/>
  <c r="P261" i="2"/>
  <c r="BI255" i="2"/>
  <c r="BH255" i="2"/>
  <c r="BG255" i="2"/>
  <c r="BF255" i="2"/>
  <c r="T255" i="2"/>
  <c r="R255" i="2"/>
  <c r="P255" i="2"/>
  <c r="BI246" i="2"/>
  <c r="BH246" i="2"/>
  <c r="BG246" i="2"/>
  <c r="BF246" i="2"/>
  <c r="T246" i="2"/>
  <c r="R246" i="2"/>
  <c r="P246" i="2"/>
  <c r="BI245" i="2"/>
  <c r="BH245" i="2"/>
  <c r="BG245" i="2"/>
  <c r="BF245" i="2"/>
  <c r="T245" i="2"/>
  <c r="R245" i="2"/>
  <c r="P245" i="2"/>
  <c r="BI237" i="2"/>
  <c r="BH237" i="2"/>
  <c r="BG237" i="2"/>
  <c r="BF237" i="2"/>
  <c r="T237" i="2"/>
  <c r="R237" i="2"/>
  <c r="P237" i="2"/>
  <c r="BI236" i="2"/>
  <c r="BH236" i="2"/>
  <c r="BG236" i="2"/>
  <c r="BF236" i="2"/>
  <c r="T236" i="2"/>
  <c r="R236" i="2"/>
  <c r="P236" i="2"/>
  <c r="BI235" i="2"/>
  <c r="BH235" i="2"/>
  <c r="BG235" i="2"/>
  <c r="BF235" i="2"/>
  <c r="T235" i="2"/>
  <c r="R235" i="2"/>
  <c r="P235" i="2"/>
  <c r="BI234" i="2"/>
  <c r="BH234" i="2"/>
  <c r="BG234" i="2"/>
  <c r="BF234" i="2"/>
  <c r="T234" i="2"/>
  <c r="R234" i="2"/>
  <c r="P234" i="2"/>
  <c r="BI232" i="2"/>
  <c r="BH232" i="2"/>
  <c r="BG232" i="2"/>
  <c r="BF232" i="2"/>
  <c r="T232" i="2"/>
  <c r="R232" i="2"/>
  <c r="P232" i="2"/>
  <c r="BI231" i="2"/>
  <c r="BH231" i="2"/>
  <c r="BG231" i="2"/>
  <c r="BF231" i="2"/>
  <c r="T231" i="2"/>
  <c r="R231" i="2"/>
  <c r="P231" i="2"/>
  <c r="BI230" i="2"/>
  <c r="BH230" i="2"/>
  <c r="BG230" i="2"/>
  <c r="BF230" i="2"/>
  <c r="T230" i="2"/>
  <c r="R230" i="2"/>
  <c r="P230" i="2"/>
  <c r="BI229" i="2"/>
  <c r="BH229" i="2"/>
  <c r="BG229" i="2"/>
  <c r="BF229" i="2"/>
  <c r="T229" i="2"/>
  <c r="R229" i="2"/>
  <c r="P229" i="2"/>
  <c r="BI228" i="2"/>
  <c r="BH228" i="2"/>
  <c r="BG228" i="2"/>
  <c r="BF228" i="2"/>
  <c r="T228" i="2"/>
  <c r="R228" i="2"/>
  <c r="P228" i="2"/>
  <c r="BI227" i="2"/>
  <c r="BH227" i="2"/>
  <c r="BG227" i="2"/>
  <c r="BF227" i="2"/>
  <c r="T227" i="2"/>
  <c r="R227" i="2"/>
  <c r="P227" i="2"/>
  <c r="BI224" i="2"/>
  <c r="BH224" i="2"/>
  <c r="BG224" i="2"/>
  <c r="BF224" i="2"/>
  <c r="T224" i="2"/>
  <c r="R224" i="2"/>
  <c r="P224" i="2"/>
  <c r="BI222" i="2"/>
  <c r="BH222" i="2"/>
  <c r="BG222" i="2"/>
  <c r="BF222" i="2"/>
  <c r="T222" i="2"/>
  <c r="R222" i="2"/>
  <c r="P222" i="2"/>
  <c r="BI221" i="2"/>
  <c r="BH221" i="2"/>
  <c r="BG221" i="2"/>
  <c r="BF221" i="2"/>
  <c r="T221" i="2"/>
  <c r="R221" i="2"/>
  <c r="P221" i="2"/>
  <c r="BI219" i="2"/>
  <c r="BH219" i="2"/>
  <c r="BG219" i="2"/>
  <c r="BF219" i="2"/>
  <c r="T219" i="2"/>
  <c r="R219" i="2"/>
  <c r="P219" i="2"/>
  <c r="BI218" i="2"/>
  <c r="BH218" i="2"/>
  <c r="BG218" i="2"/>
  <c r="BF218" i="2"/>
  <c r="T218" i="2"/>
  <c r="R218" i="2"/>
  <c r="P218" i="2"/>
  <c r="BI217" i="2"/>
  <c r="BH217" i="2"/>
  <c r="BG217" i="2"/>
  <c r="BF217" i="2"/>
  <c r="T217" i="2"/>
  <c r="R217" i="2"/>
  <c r="P217" i="2"/>
  <c r="BI215" i="2"/>
  <c r="BH215" i="2"/>
  <c r="BG215" i="2"/>
  <c r="BF215" i="2"/>
  <c r="T215" i="2"/>
  <c r="R215" i="2"/>
  <c r="P215" i="2"/>
  <c r="BI214" i="2"/>
  <c r="BH214" i="2"/>
  <c r="BG214" i="2"/>
  <c r="BF214" i="2"/>
  <c r="T214" i="2"/>
  <c r="R214" i="2"/>
  <c r="P214" i="2"/>
  <c r="BI213" i="2"/>
  <c r="BH213" i="2"/>
  <c r="BG213" i="2"/>
  <c r="BF213" i="2"/>
  <c r="T213" i="2"/>
  <c r="R213" i="2"/>
  <c r="P213" i="2"/>
  <c r="BI212" i="2"/>
  <c r="BH212" i="2"/>
  <c r="BG212" i="2"/>
  <c r="BF212" i="2"/>
  <c r="T212" i="2"/>
  <c r="R212" i="2"/>
  <c r="P212" i="2"/>
  <c r="BI211" i="2"/>
  <c r="BH211" i="2"/>
  <c r="BG211" i="2"/>
  <c r="BF211" i="2"/>
  <c r="T211" i="2"/>
  <c r="R211" i="2"/>
  <c r="P211" i="2"/>
  <c r="BI210" i="2"/>
  <c r="BH210" i="2"/>
  <c r="BG210" i="2"/>
  <c r="BF210" i="2"/>
  <c r="T210" i="2"/>
  <c r="R210" i="2"/>
  <c r="P210" i="2"/>
  <c r="BI208" i="2"/>
  <c r="BH208" i="2"/>
  <c r="BG208" i="2"/>
  <c r="BF208" i="2"/>
  <c r="T208" i="2"/>
  <c r="R208" i="2"/>
  <c r="P208" i="2"/>
  <c r="BI207" i="2"/>
  <c r="BH207" i="2"/>
  <c r="BG207" i="2"/>
  <c r="BF207" i="2"/>
  <c r="T207" i="2"/>
  <c r="R207" i="2"/>
  <c r="P207" i="2"/>
  <c r="BI206" i="2"/>
  <c r="BH206" i="2"/>
  <c r="BG206" i="2"/>
  <c r="BF206" i="2"/>
  <c r="T206" i="2"/>
  <c r="R206" i="2"/>
  <c r="P206" i="2"/>
  <c r="BI205" i="2"/>
  <c r="BH205" i="2"/>
  <c r="BG205" i="2"/>
  <c r="BF205" i="2"/>
  <c r="T205" i="2"/>
  <c r="R205" i="2"/>
  <c r="P205" i="2"/>
  <c r="BI203" i="2"/>
  <c r="BH203" i="2"/>
  <c r="BG203" i="2"/>
  <c r="BF203" i="2"/>
  <c r="T203" i="2"/>
  <c r="R203" i="2"/>
  <c r="P203" i="2"/>
  <c r="BI202" i="2"/>
  <c r="BH202" i="2"/>
  <c r="BG202" i="2"/>
  <c r="BF202" i="2"/>
  <c r="T202" i="2"/>
  <c r="R202" i="2"/>
  <c r="P202" i="2"/>
  <c r="BI201" i="2"/>
  <c r="BH201" i="2"/>
  <c r="BG201" i="2"/>
  <c r="BF201" i="2"/>
  <c r="T201" i="2"/>
  <c r="R201" i="2"/>
  <c r="P201" i="2"/>
  <c r="BI200" i="2"/>
  <c r="BH200" i="2"/>
  <c r="BG200" i="2"/>
  <c r="BF200" i="2"/>
  <c r="T200" i="2"/>
  <c r="R200" i="2"/>
  <c r="P200" i="2"/>
  <c r="BI199" i="2"/>
  <c r="BH199" i="2"/>
  <c r="BG199" i="2"/>
  <c r="BF199" i="2"/>
  <c r="T199" i="2"/>
  <c r="R199" i="2"/>
  <c r="P199" i="2"/>
  <c r="BI198" i="2"/>
  <c r="BH198" i="2"/>
  <c r="BG198" i="2"/>
  <c r="BF198" i="2"/>
  <c r="T198" i="2"/>
  <c r="R198" i="2"/>
  <c r="P198" i="2"/>
  <c r="BI196" i="2"/>
  <c r="BH196" i="2"/>
  <c r="BG196" i="2"/>
  <c r="BF196" i="2"/>
  <c r="T196" i="2"/>
  <c r="R196" i="2"/>
  <c r="P196" i="2"/>
  <c r="BI194" i="2"/>
  <c r="BH194" i="2"/>
  <c r="BG194" i="2"/>
  <c r="BF194" i="2"/>
  <c r="T194" i="2"/>
  <c r="R194" i="2"/>
  <c r="P194" i="2"/>
  <c r="BI192" i="2"/>
  <c r="BH192" i="2"/>
  <c r="BG192" i="2"/>
  <c r="BF192" i="2"/>
  <c r="T192" i="2"/>
  <c r="R192" i="2"/>
  <c r="P192" i="2"/>
  <c r="BI190" i="2"/>
  <c r="BH190" i="2"/>
  <c r="BG190" i="2"/>
  <c r="BF190" i="2"/>
  <c r="T190" i="2"/>
  <c r="R190" i="2"/>
  <c r="P190" i="2"/>
  <c r="BI189" i="2"/>
  <c r="BH189" i="2"/>
  <c r="BG189" i="2"/>
  <c r="BF189" i="2"/>
  <c r="T189" i="2"/>
  <c r="R189" i="2"/>
  <c r="P189" i="2"/>
  <c r="BI187" i="2"/>
  <c r="BH187" i="2"/>
  <c r="BG187" i="2"/>
  <c r="BF187" i="2"/>
  <c r="T187" i="2"/>
  <c r="R187" i="2"/>
  <c r="P187" i="2"/>
  <c r="BI185" i="2"/>
  <c r="BH185" i="2"/>
  <c r="BG185" i="2"/>
  <c r="BF185" i="2"/>
  <c r="T185" i="2"/>
  <c r="R185" i="2"/>
  <c r="P185" i="2"/>
  <c r="BI184" i="2"/>
  <c r="BH184" i="2"/>
  <c r="BG184" i="2"/>
  <c r="BF184" i="2"/>
  <c r="T184" i="2"/>
  <c r="R184" i="2"/>
  <c r="P184" i="2"/>
  <c r="BI182" i="2"/>
  <c r="BH182" i="2"/>
  <c r="BG182" i="2"/>
  <c r="BF182" i="2"/>
  <c r="T182" i="2"/>
  <c r="R182" i="2"/>
  <c r="P182" i="2"/>
  <c r="BI179" i="2"/>
  <c r="BH179" i="2"/>
  <c r="BG179" i="2"/>
  <c r="BF179" i="2"/>
  <c r="T179" i="2"/>
  <c r="R179" i="2"/>
  <c r="P179" i="2"/>
  <c r="BI178" i="2"/>
  <c r="BH178" i="2"/>
  <c r="BG178" i="2"/>
  <c r="BF178" i="2"/>
  <c r="T178" i="2"/>
  <c r="R178" i="2"/>
  <c r="P178" i="2"/>
  <c r="BI177" i="2"/>
  <c r="BH177" i="2"/>
  <c r="BG177" i="2"/>
  <c r="BF177" i="2"/>
  <c r="T177" i="2"/>
  <c r="R177" i="2"/>
  <c r="P177" i="2"/>
  <c r="BI176" i="2"/>
  <c r="BH176" i="2"/>
  <c r="BG176" i="2"/>
  <c r="BF176" i="2"/>
  <c r="T176" i="2"/>
  <c r="R176" i="2"/>
  <c r="P176" i="2"/>
  <c r="BI174" i="2"/>
  <c r="BH174" i="2"/>
  <c r="BG174" i="2"/>
  <c r="BF174" i="2"/>
  <c r="T174" i="2"/>
  <c r="T173" i="2"/>
  <c r="R174" i="2"/>
  <c r="R173" i="2" s="1"/>
  <c r="P174" i="2"/>
  <c r="P173" i="2" s="1"/>
  <c r="BI171" i="2"/>
  <c r="BH171" i="2"/>
  <c r="BG171" i="2"/>
  <c r="BF171" i="2"/>
  <c r="T171" i="2"/>
  <c r="R171" i="2"/>
  <c r="P171" i="2"/>
  <c r="BI170" i="2"/>
  <c r="BH170" i="2"/>
  <c r="BG170" i="2"/>
  <c r="BF170" i="2"/>
  <c r="T170" i="2"/>
  <c r="R170" i="2"/>
  <c r="P170" i="2"/>
  <c r="BI169" i="2"/>
  <c r="BH169" i="2"/>
  <c r="BG169" i="2"/>
  <c r="BF169" i="2"/>
  <c r="T169" i="2"/>
  <c r="R169" i="2"/>
  <c r="P169" i="2"/>
  <c r="BI167" i="2"/>
  <c r="BH167" i="2"/>
  <c r="BG167" i="2"/>
  <c r="BF167" i="2"/>
  <c r="T167" i="2"/>
  <c r="R167" i="2"/>
  <c r="P167" i="2"/>
  <c r="BI166" i="2"/>
  <c r="BH166" i="2"/>
  <c r="BG166" i="2"/>
  <c r="BF166" i="2"/>
  <c r="T166" i="2"/>
  <c r="R166" i="2"/>
  <c r="P166" i="2"/>
  <c r="BI164" i="2"/>
  <c r="BH164" i="2"/>
  <c r="BG164" i="2"/>
  <c r="BF164" i="2"/>
  <c r="T164" i="2"/>
  <c r="R164" i="2"/>
  <c r="P164" i="2"/>
  <c r="BI163" i="2"/>
  <c r="BH163" i="2"/>
  <c r="BG163" i="2"/>
  <c r="BF163" i="2"/>
  <c r="T163" i="2"/>
  <c r="R163" i="2"/>
  <c r="P163" i="2"/>
  <c r="BI160" i="2"/>
  <c r="BH160" i="2"/>
  <c r="BG160" i="2"/>
  <c r="BF160" i="2"/>
  <c r="T160" i="2"/>
  <c r="R160" i="2"/>
  <c r="P160" i="2"/>
  <c r="BI157" i="2"/>
  <c r="BH157" i="2"/>
  <c r="BG157" i="2"/>
  <c r="BF157" i="2"/>
  <c r="T157" i="2"/>
  <c r="R157" i="2"/>
  <c r="P157" i="2"/>
  <c r="BI156" i="2"/>
  <c r="BH156" i="2"/>
  <c r="BG156" i="2"/>
  <c r="BF156" i="2"/>
  <c r="T156" i="2"/>
  <c r="R156" i="2"/>
  <c r="P156" i="2"/>
  <c r="BI153" i="2"/>
  <c r="BH153" i="2"/>
  <c r="BG153" i="2"/>
  <c r="BF153" i="2"/>
  <c r="T153" i="2"/>
  <c r="R153" i="2"/>
  <c r="P153" i="2"/>
  <c r="BI152" i="2"/>
  <c r="BH152" i="2"/>
  <c r="BG152" i="2"/>
  <c r="BF152" i="2"/>
  <c r="T152" i="2"/>
  <c r="R152" i="2"/>
  <c r="P152" i="2"/>
  <c r="BI150" i="2"/>
  <c r="BH150" i="2"/>
  <c r="BG150" i="2"/>
  <c r="BF150" i="2"/>
  <c r="T150" i="2"/>
  <c r="R150" i="2"/>
  <c r="P150" i="2"/>
  <c r="BI149" i="2"/>
  <c r="BH149" i="2"/>
  <c r="BG149" i="2"/>
  <c r="BF149" i="2"/>
  <c r="T149" i="2"/>
  <c r="R149" i="2"/>
  <c r="P149" i="2"/>
  <c r="BI148" i="2"/>
  <c r="BH148" i="2"/>
  <c r="BG148" i="2"/>
  <c r="BF148" i="2"/>
  <c r="T148" i="2"/>
  <c r="R148" i="2"/>
  <c r="P148" i="2"/>
  <c r="BI145" i="2"/>
  <c r="BH145" i="2"/>
  <c r="BG145" i="2"/>
  <c r="BF145" i="2"/>
  <c r="T145" i="2"/>
  <c r="R145" i="2"/>
  <c r="P145" i="2"/>
  <c r="BI144" i="2"/>
  <c r="BH144" i="2"/>
  <c r="BG144" i="2"/>
  <c r="BF144" i="2"/>
  <c r="J32" i="2" s="1"/>
  <c r="T144" i="2"/>
  <c r="T143" i="2" s="1"/>
  <c r="T142" i="2" s="1"/>
  <c r="R144" i="2"/>
  <c r="R143" i="2" s="1"/>
  <c r="R142" i="2" s="1"/>
  <c r="P144" i="2"/>
  <c r="F137" i="2"/>
  <c r="F135" i="2"/>
  <c r="E133" i="2"/>
  <c r="F89" i="2"/>
  <c r="F87" i="2"/>
  <c r="E85" i="2"/>
  <c r="J22" i="2"/>
  <c r="E22" i="2"/>
  <c r="J138" i="2" s="1"/>
  <c r="J21" i="2"/>
  <c r="J19" i="2"/>
  <c r="E19" i="2"/>
  <c r="J137" i="2"/>
  <c r="J18" i="2"/>
  <c r="J16" i="2"/>
  <c r="E16" i="2"/>
  <c r="F138" i="2" s="1"/>
  <c r="J15" i="2"/>
  <c r="J10" i="2"/>
  <c r="J135" i="2" s="1"/>
  <c r="L90" i="1"/>
  <c r="AM90" i="1"/>
  <c r="AM89" i="1"/>
  <c r="L89" i="1"/>
  <c r="AM87" i="1"/>
  <c r="L87" i="1"/>
  <c r="L85" i="1"/>
  <c r="L84" i="1"/>
  <c r="J453" i="2"/>
  <c r="BK451" i="2"/>
  <c r="BK444" i="2"/>
  <c r="BK442" i="2"/>
  <c r="BK439" i="2"/>
  <c r="J439" i="2"/>
  <c r="J437" i="2"/>
  <c r="J436" i="2"/>
  <c r="J435" i="2"/>
  <c r="J433" i="2"/>
  <c r="BK431" i="2"/>
  <c r="BK430" i="2"/>
  <c r="BK428" i="2"/>
  <c r="J428" i="2"/>
  <c r="J427" i="2"/>
  <c r="BK424" i="2"/>
  <c r="BK423" i="2"/>
  <c r="BK421" i="2"/>
  <c r="J420" i="2"/>
  <c r="BK418" i="2"/>
  <c r="BK417" i="2"/>
  <c r="J416" i="2"/>
  <c r="J412" i="2"/>
  <c r="BK407" i="2"/>
  <c r="J396" i="2"/>
  <c r="J386" i="2"/>
  <c r="BK366" i="2"/>
  <c r="J357" i="2"/>
  <c r="J354" i="2"/>
  <c r="BK350" i="2"/>
  <c r="J348" i="2"/>
  <c r="BK341" i="2"/>
  <c r="BK338" i="2"/>
  <c r="J332" i="2"/>
  <c r="J329" i="2"/>
  <c r="BK325" i="2"/>
  <c r="J319" i="2"/>
  <c r="J316" i="2"/>
  <c r="J308" i="2"/>
  <c r="BK304" i="2"/>
  <c r="J295" i="2"/>
  <c r="BK288" i="2"/>
  <c r="BK285" i="2"/>
  <c r="J283" i="2"/>
  <c r="BK278" i="2"/>
  <c r="J271" i="2"/>
  <c r="J267" i="2"/>
  <c r="BK261" i="2"/>
  <c r="J237" i="2"/>
  <c r="J232" i="2"/>
  <c r="BK229" i="2"/>
  <c r="J224" i="2"/>
  <c r="BK218" i="2"/>
  <c r="J214" i="2"/>
  <c r="BK210" i="2"/>
  <c r="J206" i="2"/>
  <c r="BK201" i="2"/>
  <c r="J192" i="2"/>
  <c r="J185" i="2"/>
  <c r="J176" i="2"/>
  <c r="J170" i="2"/>
  <c r="J164" i="2"/>
  <c r="J153" i="2"/>
  <c r="BK148" i="2"/>
  <c r="BK414" i="2"/>
  <c r="BK402" i="2"/>
  <c r="BK394" i="2"/>
  <c r="BK386" i="2"/>
  <c r="J378" i="2"/>
  <c r="BK364" i="2"/>
  <c r="BK356" i="2"/>
  <c r="BK353" i="2"/>
  <c r="J350" i="2"/>
  <c r="J344" i="2"/>
  <c r="J340" i="2"/>
  <c r="J335" i="2"/>
  <c r="J330" i="2"/>
  <c r="BK324" i="2"/>
  <c r="BK316" i="2"/>
  <c r="BK310" i="2"/>
  <c r="BK306" i="2"/>
  <c r="BK296" i="2"/>
  <c r="BK290" i="2"/>
  <c r="BK286" i="2"/>
  <c r="BK283" i="2"/>
  <c r="J280" i="2"/>
  <c r="BK276" i="2"/>
  <c r="BK269" i="2"/>
  <c r="J264" i="2"/>
  <c r="J255" i="2"/>
  <c r="J236" i="2"/>
  <c r="J231" i="2"/>
  <c r="BK227" i="2"/>
  <c r="BK219" i="2"/>
  <c r="BK213" i="2"/>
  <c r="BK208" i="2"/>
  <c r="BK203" i="2"/>
  <c r="BK200" i="2"/>
  <c r="J198" i="2"/>
  <c r="BK190" i="2"/>
  <c r="J184" i="2"/>
  <c r="J178" i="2"/>
  <c r="J169" i="2"/>
  <c r="BK163" i="2"/>
  <c r="J156" i="2"/>
  <c r="J149" i="2"/>
  <c r="AS94" i="1"/>
  <c r="J402" i="2"/>
  <c r="J391" i="2"/>
  <c r="BK369" i="2"/>
  <c r="J359" i="2"/>
  <c r="J353" i="2"/>
  <c r="BK348" i="2"/>
  <c r="BK342" i="2"/>
  <c r="BK337" i="2"/>
  <c r="J334" i="2"/>
  <c r="BK327" i="2"/>
  <c r="J325" i="2"/>
  <c r="J317" i="2"/>
  <c r="J313" i="2"/>
  <c r="BK305" i="2"/>
  <c r="BK297" i="2"/>
  <c r="BK291" i="2"/>
  <c r="BK284" i="2"/>
  <c r="BK280" i="2"/>
  <c r="J277" i="2"/>
  <c r="J269" i="2"/>
  <c r="J265" i="2"/>
  <c r="J262" i="2"/>
  <c r="BK245" i="2"/>
  <c r="BK235" i="2"/>
  <c r="BK230" i="2"/>
  <c r="BK224" i="2"/>
  <c r="J215" i="2"/>
  <c r="J210" i="2"/>
  <c r="J203" i="2"/>
  <c r="J200" i="2"/>
  <c r="J194" i="2"/>
  <c r="J187" i="2"/>
  <c r="BK179" i="2"/>
  <c r="J174" i="2"/>
  <c r="BK167" i="2"/>
  <c r="J160" i="2"/>
  <c r="J152" i="2"/>
  <c r="J148" i="2"/>
  <c r="J414" i="2"/>
  <c r="BK404" i="2"/>
  <c r="BK396" i="2"/>
  <c r="J393" i="2"/>
  <c r="BK374" i="2"/>
  <c r="J364" i="2"/>
  <c r="BK355" i="2"/>
  <c r="J352" i="2"/>
  <c r="J349" i="2"/>
  <c r="BK344" i="2"/>
  <c r="J337" i="2"/>
  <c r="BK332" i="2"/>
  <c r="BK329" i="2"/>
  <c r="J324" i="2"/>
  <c r="J318" i="2"/>
  <c r="J315" i="2"/>
  <c r="J307" i="2"/>
  <c r="BK298" i="2"/>
  <c r="J296" i="2"/>
  <c r="J290" i="2"/>
  <c r="J285" i="2"/>
  <c r="J278" i="2"/>
  <c r="BK271" i="2"/>
  <c r="BK265" i="2"/>
  <c r="BK246" i="2"/>
  <c r="BK234" i="2"/>
  <c r="J228" i="2"/>
  <c r="BK221" i="2"/>
  <c r="BK217" i="2"/>
  <c r="BK212" i="2"/>
  <c r="BK207" i="2"/>
  <c r="BK202" i="2"/>
  <c r="J196" i="2"/>
  <c r="BK187" i="2"/>
  <c r="J182" i="2"/>
  <c r="J177" i="2"/>
  <c r="BK171" i="2"/>
  <c r="BK166" i="2"/>
  <c r="BK156" i="2"/>
  <c r="J145" i="2"/>
  <c r="J408" i="2"/>
  <c r="BK397" i="2"/>
  <c r="BK393" i="2"/>
  <c r="BK382" i="2"/>
  <c r="J369" i="2"/>
  <c r="BK359" i="2"/>
  <c r="J356" i="2"/>
  <c r="BK352" i="2"/>
  <c r="BK349" i="2"/>
  <c r="J342" i="2"/>
  <c r="BK335" i="2"/>
  <c r="BK331" i="2"/>
  <c r="J327" i="2"/>
  <c r="BK319" i="2"/>
  <c r="BK315" i="2"/>
  <c r="BK308" i="2"/>
  <c r="J305" i="2"/>
  <c r="BK295" i="2"/>
  <c r="BK287" i="2"/>
  <c r="BK282" i="2"/>
  <c r="BK279" i="2"/>
  <c r="BK272" i="2"/>
  <c r="J270" i="2"/>
  <c r="J268" i="2"/>
  <c r="BK255" i="2"/>
  <c r="BK237" i="2"/>
  <c r="J235" i="2"/>
  <c r="J230" i="2"/>
  <c r="J222" i="2"/>
  <c r="J218" i="2"/>
  <c r="BK211" i="2"/>
  <c r="J208" i="2"/>
  <c r="J205" i="2"/>
  <c r="BK199" i="2"/>
  <c r="BK194" i="2"/>
  <c r="J190" i="2"/>
  <c r="BK184" i="2"/>
  <c r="BK176" i="2"/>
  <c r="BK169" i="2"/>
  <c r="BK164" i="2"/>
  <c r="BK157" i="2"/>
  <c r="BK150" i="2"/>
  <c r="BK145" i="2"/>
  <c r="J306" i="2"/>
  <c r="J297" i="2"/>
  <c r="J291" i="2"/>
  <c r="J286" i="2"/>
  <c r="BK281" i="2"/>
  <c r="BK277" i="2"/>
  <c r="BK268" i="2"/>
  <c r="BK262" i="2"/>
  <c r="BK236" i="2"/>
  <c r="BK231" i="2"/>
  <c r="J227" i="2"/>
  <c r="J219" i="2"/>
  <c r="BK214" i="2"/>
  <c r="J211" i="2"/>
  <c r="BK205" i="2"/>
  <c r="J199" i="2"/>
  <c r="BK192" i="2"/>
  <c r="BK185" i="2"/>
  <c r="BK178" i="2"/>
  <c r="BK170" i="2"/>
  <c r="J163" i="2"/>
  <c r="BK153" i="2"/>
  <c r="BK149" i="2"/>
  <c r="J144" i="2"/>
  <c r="J425" i="2"/>
  <c r="J421" i="2"/>
  <c r="BK419" i="2"/>
  <c r="J418" i="2"/>
  <c r="BK416" i="2"/>
  <c r="BK408" i="2"/>
  <c r="J404" i="2"/>
  <c r="J397" i="2"/>
  <c r="BK391" i="2"/>
  <c r="BK378" i="2"/>
  <c r="J366" i="2"/>
  <c r="BK354" i="2"/>
  <c r="BK351" i="2"/>
  <c r="J345" i="2"/>
  <c r="BK340" i="2"/>
  <c r="BK334" i="2"/>
  <c r="J331" i="2"/>
  <c r="J326" i="2"/>
  <c r="BK317" i="2"/>
  <c r="BK313" i="2"/>
  <c r="BK307" i="2"/>
  <c r="J298" i="2"/>
  <c r="BK292" i="2"/>
  <c r="J288" i="2"/>
  <c r="J284" i="2"/>
  <c r="J281" i="2"/>
  <c r="J276" i="2"/>
  <c r="BK270" i="2"/>
  <c r="BK264" i="2"/>
  <c r="J246" i="2"/>
  <c r="J234" i="2"/>
  <c r="J229" i="2"/>
  <c r="BK222" i="2"/>
  <c r="J217" i="2"/>
  <c r="J213" i="2"/>
  <c r="J207" i="2"/>
  <c r="J202" i="2"/>
  <c r="BK198" i="2"/>
  <c r="BK189" i="2"/>
  <c r="BK182" i="2"/>
  <c r="BK177" i="2"/>
  <c r="J171" i="2"/>
  <c r="J166" i="2"/>
  <c r="J157" i="2"/>
  <c r="J150" i="2"/>
  <c r="BK144" i="2"/>
  <c r="BK453" i="2"/>
  <c r="J451" i="2"/>
  <c r="J444" i="2"/>
  <c r="J442" i="2"/>
  <c r="BK437" i="2"/>
  <c r="BK436" i="2"/>
  <c r="BK435" i="2"/>
  <c r="BK433" i="2"/>
  <c r="J431" i="2"/>
  <c r="J430" i="2"/>
  <c r="BK427" i="2"/>
  <c r="BK425" i="2"/>
  <c r="J424" i="2"/>
  <c r="J423" i="2"/>
  <c r="BK420" i="2"/>
  <c r="J419" i="2"/>
  <c r="J417" i="2"/>
  <c r="BK412" i="2"/>
  <c r="J407" i="2"/>
  <c r="J394" i="2"/>
  <c r="J382" i="2"/>
  <c r="J374" i="2"/>
  <c r="BK357" i="2"/>
  <c r="J355" i="2"/>
  <c r="J351" i="2"/>
  <c r="BK345" i="2"/>
  <c r="J341" i="2"/>
  <c r="J338" i="2"/>
  <c r="BK330" i="2"/>
  <c r="BK326" i="2"/>
  <c r="BK318" i="2"/>
  <c r="J310" i="2"/>
  <c r="J304" i="2"/>
  <c r="J292" i="2"/>
  <c r="J287" i="2"/>
  <c r="J282" i="2"/>
  <c r="J279" i="2"/>
  <c r="J272" i="2"/>
  <c r="BK267" i="2"/>
  <c r="J261" i="2"/>
  <c r="J245" i="2"/>
  <c r="BK232" i="2"/>
  <c r="BK228" i="2"/>
  <c r="J221" i="2"/>
  <c r="BK215" i="2"/>
  <c r="J212" i="2"/>
  <c r="BK206" i="2"/>
  <c r="J201" i="2"/>
  <c r="BK196" i="2"/>
  <c r="J189" i="2"/>
  <c r="J179" i="2"/>
  <c r="BK174" i="2"/>
  <c r="J167" i="2"/>
  <c r="BK160" i="2"/>
  <c r="BK152" i="2"/>
  <c r="F33" i="2" l="1"/>
  <c r="F34" i="2"/>
  <c r="F35" i="2"/>
  <c r="P143" i="2"/>
  <c r="P142" i="2" s="1"/>
  <c r="F32" i="2"/>
  <c r="BK175" i="2"/>
  <c r="J175" i="2" s="1"/>
  <c r="J98" i="2" s="1"/>
  <c r="P181" i="2"/>
  <c r="R197" i="2"/>
  <c r="P204" i="2"/>
  <c r="R209" i="2"/>
  <c r="T216" i="2"/>
  <c r="R233" i="2"/>
  <c r="P263" i="2"/>
  <c r="BK275" i="2"/>
  <c r="J275" i="2" s="1"/>
  <c r="J109" i="2" s="1"/>
  <c r="R289" i="2"/>
  <c r="P333" i="2"/>
  <c r="BK181" i="2"/>
  <c r="J181" i="2" s="1"/>
  <c r="J100" i="2" s="1"/>
  <c r="BK197" i="2"/>
  <c r="J197" i="2" s="1"/>
  <c r="J101" i="2" s="1"/>
  <c r="R204" i="2"/>
  <c r="BK220" i="2"/>
  <c r="J220" i="2" s="1"/>
  <c r="J105" i="2" s="1"/>
  <c r="R220" i="2"/>
  <c r="BK263" i="2"/>
  <c r="J263" i="2" s="1"/>
  <c r="J107" i="2" s="1"/>
  <c r="P266" i="2"/>
  <c r="T275" i="2"/>
  <c r="P314" i="2"/>
  <c r="T343" i="2"/>
  <c r="P175" i="2"/>
  <c r="R181" i="2"/>
  <c r="BK204" i="2"/>
  <c r="J204" i="2" s="1"/>
  <c r="J102" i="2" s="1"/>
  <c r="P209" i="2"/>
  <c r="P220" i="2"/>
  <c r="T220" i="2"/>
  <c r="R263" i="2"/>
  <c r="T266" i="2"/>
  <c r="P289" i="2"/>
  <c r="T314" i="2"/>
  <c r="BK333" i="2"/>
  <c r="J333" i="2"/>
  <c r="J112" i="2" s="1"/>
  <c r="R333" i="2"/>
  <c r="T333" i="2"/>
  <c r="BK395" i="2"/>
  <c r="J395" i="2" s="1"/>
  <c r="J114" i="2" s="1"/>
  <c r="BK415" i="2"/>
  <c r="J415" i="2" s="1"/>
  <c r="J115" i="2" s="1"/>
  <c r="BK429" i="2"/>
  <c r="J429" i="2" s="1"/>
  <c r="J116" i="2" s="1"/>
  <c r="BK432" i="2"/>
  <c r="J432" i="2" s="1"/>
  <c r="J117" i="2" s="1"/>
  <c r="R438" i="2"/>
  <c r="T175" i="2"/>
  <c r="T197" i="2"/>
  <c r="BK209" i="2"/>
  <c r="J209" i="2" s="1"/>
  <c r="J103" i="2" s="1"/>
  <c r="BK216" i="2"/>
  <c r="J216" i="2" s="1"/>
  <c r="J104" i="2" s="1"/>
  <c r="BK233" i="2"/>
  <c r="J233" i="2" s="1"/>
  <c r="J106" i="2" s="1"/>
  <c r="T263" i="2"/>
  <c r="BK289" i="2"/>
  <c r="J289" i="2" s="1"/>
  <c r="J110" i="2" s="1"/>
  <c r="R314" i="2"/>
  <c r="P343" i="2"/>
  <c r="T395" i="2"/>
  <c r="P415" i="2"/>
  <c r="P429" i="2"/>
  <c r="R432" i="2"/>
  <c r="BK438" i="2"/>
  <c r="J438" i="2" s="1"/>
  <c r="J118" i="2" s="1"/>
  <c r="R175" i="2"/>
  <c r="P197" i="2"/>
  <c r="T209" i="2"/>
  <c r="P216" i="2"/>
  <c r="P233" i="2"/>
  <c r="BK266" i="2"/>
  <c r="J266" i="2" s="1"/>
  <c r="J108" i="2" s="1"/>
  <c r="R275" i="2"/>
  <c r="BK314" i="2"/>
  <c r="J314" i="2" s="1"/>
  <c r="J111" i="2" s="1"/>
  <c r="R343" i="2"/>
  <c r="R395" i="2"/>
  <c r="R415" i="2"/>
  <c r="R429" i="2"/>
  <c r="P432" i="2"/>
  <c r="T438" i="2"/>
  <c r="T181" i="2"/>
  <c r="T204" i="2"/>
  <c r="R216" i="2"/>
  <c r="T233" i="2"/>
  <c r="R266" i="2"/>
  <c r="P275" i="2"/>
  <c r="T289" i="2"/>
  <c r="BK343" i="2"/>
  <c r="J343" i="2" s="1"/>
  <c r="J113" i="2" s="1"/>
  <c r="P395" i="2"/>
  <c r="T415" i="2"/>
  <c r="T429" i="2"/>
  <c r="T432" i="2"/>
  <c r="P438" i="2"/>
  <c r="BK450" i="2"/>
  <c r="BK173" i="2"/>
  <c r="BK452" i="2"/>
  <c r="J452" i="2" s="1"/>
  <c r="J123" i="2" s="1"/>
  <c r="AW95" i="1"/>
  <c r="BC95" i="1"/>
  <c r="BA95" i="1"/>
  <c r="J87" i="2"/>
  <c r="J89" i="2"/>
  <c r="F90" i="2"/>
  <c r="J90" i="2"/>
  <c r="BE144" i="2"/>
  <c r="BE145" i="2"/>
  <c r="BE148" i="2"/>
  <c r="BE149" i="2"/>
  <c r="BE150" i="2"/>
  <c r="BE152" i="2"/>
  <c r="BE153" i="2"/>
  <c r="BE156" i="2"/>
  <c r="BE157" i="2"/>
  <c r="BE160" i="2"/>
  <c r="BE163" i="2"/>
  <c r="BE164" i="2"/>
  <c r="BE166" i="2"/>
  <c r="BE167" i="2"/>
  <c r="BE169" i="2"/>
  <c r="BE170" i="2"/>
  <c r="BE171" i="2"/>
  <c r="BE174" i="2"/>
  <c r="BE176" i="2"/>
  <c r="BE177" i="2"/>
  <c r="BE178" i="2"/>
  <c r="BE179" i="2"/>
  <c r="BE182" i="2"/>
  <c r="BE184" i="2"/>
  <c r="BE185" i="2"/>
  <c r="BE187" i="2"/>
  <c r="BE189" i="2"/>
  <c r="BE190" i="2"/>
  <c r="BE192" i="2"/>
  <c r="BE194" i="2"/>
  <c r="BE196" i="2"/>
  <c r="BE198" i="2"/>
  <c r="BE199" i="2"/>
  <c r="BE200" i="2"/>
  <c r="BE201" i="2"/>
  <c r="BE202" i="2"/>
  <c r="BE203" i="2"/>
  <c r="BE205" i="2"/>
  <c r="BE206" i="2"/>
  <c r="BE207" i="2"/>
  <c r="BE208" i="2"/>
  <c r="BE210" i="2"/>
  <c r="BE211" i="2"/>
  <c r="BE212" i="2"/>
  <c r="BE213" i="2"/>
  <c r="BE214" i="2"/>
  <c r="BE215" i="2"/>
  <c r="BE217" i="2"/>
  <c r="BE218" i="2"/>
  <c r="BE219" i="2"/>
  <c r="BE221" i="2"/>
  <c r="BE222" i="2"/>
  <c r="BE224" i="2"/>
  <c r="BE227" i="2"/>
  <c r="BE228" i="2"/>
  <c r="BE229" i="2"/>
  <c r="BE230" i="2"/>
  <c r="BE231" i="2"/>
  <c r="BE232" i="2"/>
  <c r="BE234" i="2"/>
  <c r="BE235" i="2"/>
  <c r="BE236" i="2"/>
  <c r="BE237" i="2"/>
  <c r="BE245" i="2"/>
  <c r="BE246" i="2"/>
  <c r="BE255" i="2"/>
  <c r="BE261" i="2"/>
  <c r="BE262" i="2"/>
  <c r="BE264" i="2"/>
  <c r="BE265" i="2"/>
  <c r="BE267" i="2"/>
  <c r="BE268" i="2"/>
  <c r="BE269" i="2"/>
  <c r="BE270" i="2"/>
  <c r="BE271" i="2"/>
  <c r="BE272" i="2"/>
  <c r="BE276" i="2"/>
  <c r="BE277" i="2"/>
  <c r="BE278" i="2"/>
  <c r="BE279" i="2"/>
  <c r="BE280" i="2"/>
  <c r="BE281" i="2"/>
  <c r="BE282" i="2"/>
  <c r="BE283" i="2"/>
  <c r="BE284" i="2"/>
  <c r="BE285" i="2"/>
  <c r="BE286" i="2"/>
  <c r="BE287" i="2"/>
  <c r="BE288" i="2"/>
  <c r="BE290" i="2"/>
  <c r="BE291" i="2"/>
  <c r="BE292" i="2"/>
  <c r="BE295" i="2"/>
  <c r="BE296" i="2"/>
  <c r="BE297" i="2"/>
  <c r="BE298" i="2"/>
  <c r="BE304" i="2"/>
  <c r="BE305" i="2"/>
  <c r="BE306" i="2"/>
  <c r="BE307" i="2"/>
  <c r="BE308" i="2"/>
  <c r="BE310" i="2"/>
  <c r="BE313" i="2"/>
  <c r="BE315" i="2"/>
  <c r="BE316" i="2"/>
  <c r="BE317" i="2"/>
  <c r="BE318" i="2"/>
  <c r="BE319" i="2"/>
  <c r="BE324" i="2"/>
  <c r="BE325" i="2"/>
  <c r="BE326" i="2"/>
  <c r="BE327" i="2"/>
  <c r="BE329" i="2"/>
  <c r="BE330" i="2"/>
  <c r="BE331" i="2"/>
  <c r="BE332" i="2"/>
  <c r="BE334" i="2"/>
  <c r="BE335" i="2"/>
  <c r="BE337" i="2"/>
  <c r="BE338" i="2"/>
  <c r="BE340" i="2"/>
  <c r="BE341" i="2"/>
  <c r="BE342" i="2"/>
  <c r="BE344" i="2"/>
  <c r="BE345" i="2"/>
  <c r="BE348" i="2"/>
  <c r="BE349" i="2"/>
  <c r="BE350" i="2"/>
  <c r="BE351" i="2"/>
  <c r="BE352" i="2"/>
  <c r="BE353" i="2"/>
  <c r="BE354" i="2"/>
  <c r="BE355" i="2"/>
  <c r="BE356" i="2"/>
  <c r="BE357" i="2"/>
  <c r="BE359" i="2"/>
  <c r="BE364" i="2"/>
  <c r="BE366" i="2"/>
  <c r="BE369" i="2"/>
  <c r="BE374" i="2"/>
  <c r="BE378" i="2"/>
  <c r="BE382" i="2"/>
  <c r="BE386" i="2"/>
  <c r="BE391" i="2"/>
  <c r="BE393" i="2"/>
  <c r="BE394" i="2"/>
  <c r="BE396" i="2"/>
  <c r="BE397" i="2"/>
  <c r="BE402" i="2"/>
  <c r="BE404" i="2"/>
  <c r="BE407" i="2"/>
  <c r="BE408" i="2"/>
  <c r="BE412" i="2"/>
  <c r="BE414" i="2"/>
  <c r="BE416" i="2"/>
  <c r="BE417" i="2"/>
  <c r="BE418" i="2"/>
  <c r="BE419" i="2"/>
  <c r="BE420" i="2"/>
  <c r="BE421" i="2"/>
  <c r="BE423" i="2"/>
  <c r="BE424" i="2"/>
  <c r="BE425" i="2"/>
  <c r="BE427" i="2"/>
  <c r="BE428" i="2"/>
  <c r="BE430" i="2"/>
  <c r="BE431" i="2"/>
  <c r="BE433" i="2"/>
  <c r="BE435" i="2"/>
  <c r="BE436" i="2"/>
  <c r="BE437" i="2"/>
  <c r="BE439" i="2"/>
  <c r="BE442" i="2"/>
  <c r="BE444" i="2"/>
  <c r="BE451" i="2"/>
  <c r="BE453" i="2"/>
  <c r="BB95" i="1"/>
  <c r="BB94" i="1" s="1"/>
  <c r="W31" i="1" s="1"/>
  <c r="BD95" i="1"/>
  <c r="BD94" i="1" s="1"/>
  <c r="W33" i="1" s="1"/>
  <c r="BA94" i="1"/>
  <c r="W30" i="1" s="1"/>
  <c r="BC94" i="1"/>
  <c r="W32" i="1" s="1"/>
  <c r="J173" i="2" l="1"/>
  <c r="J97" i="2" s="1"/>
  <c r="BK143" i="2"/>
  <c r="J143" i="2" s="1"/>
  <c r="J96" i="2" s="1"/>
  <c r="BK449" i="2"/>
  <c r="J449" i="2" s="1"/>
  <c r="J121" i="2" s="1"/>
  <c r="P180" i="2"/>
  <c r="P141" i="2" s="1"/>
  <c r="AU95" i="1" s="1"/>
  <c r="AU94" i="1" s="1"/>
  <c r="T180" i="2"/>
  <c r="T141" i="2" s="1"/>
  <c r="R180" i="2"/>
  <c r="R141" i="2" s="1"/>
  <c r="BK142" i="2"/>
  <c r="J142" i="2" s="1"/>
  <c r="J95" i="2" s="1"/>
  <c r="BK180" i="2"/>
  <c r="J180" i="2" s="1"/>
  <c r="J99" i="2" s="1"/>
  <c r="J450" i="2"/>
  <c r="J122" i="2" s="1"/>
  <c r="AW94" i="1"/>
  <c r="AK30" i="1" s="1"/>
  <c r="F31" i="2"/>
  <c r="AZ95" i="1" s="1"/>
  <c r="AZ94" i="1" s="1"/>
  <c r="W29" i="1" s="1"/>
  <c r="AX94" i="1"/>
  <c r="AY94" i="1"/>
  <c r="J31" i="2"/>
  <c r="AV95" i="1" s="1"/>
  <c r="AT95" i="1" s="1"/>
  <c r="BK141" i="2" l="1"/>
  <c r="J141" i="2" s="1"/>
  <c r="J94" i="2" s="1"/>
  <c r="AV94" i="1"/>
  <c r="AK29" i="1" s="1"/>
  <c r="J28" i="2" l="1"/>
  <c r="AG95" i="1" s="1"/>
  <c r="AG94" i="1" s="1"/>
  <c r="AK26" i="1" s="1"/>
  <c r="AT94" i="1"/>
  <c r="J37" i="2" l="1"/>
  <c r="AN94" i="1"/>
  <c r="AN95" i="1"/>
  <c r="AK35" i="1"/>
</calcChain>
</file>

<file path=xl/sharedStrings.xml><?xml version="1.0" encoding="utf-8"?>
<sst xmlns="http://schemas.openxmlformats.org/spreadsheetml/2006/main" count="3887" uniqueCount="981">
  <si>
    <t>Export Komplet</t>
  </si>
  <si>
    <t/>
  </si>
  <si>
    <t>2.0</t>
  </si>
  <si>
    <t>False</t>
  </si>
  <si>
    <t>{fe67e784-ae2f-461d-a70a-514503a2bb14}</t>
  </si>
  <si>
    <t>&gt;&gt;  skryté sloupce  &lt;&lt;</t>
  </si>
  <si>
    <t>0,01</t>
  </si>
  <si>
    <t>21</t>
  </si>
  <si>
    <t>12</t>
  </si>
  <si>
    <t>REKAPITULACE STAVBY</t>
  </si>
  <si>
    <t>v ---  níže se nacházejí doplnkové a pomocné údaje k sestavám  --- v</t>
  </si>
  <si>
    <t>Návod na vyplnění</t>
  </si>
  <si>
    <t>0,001</t>
  </si>
  <si>
    <t>Kód:</t>
  </si>
  <si>
    <t>25LMC0291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</si>
  <si>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</si>
  <si>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</si>
  <si>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UK Filozofická fakulty - stavební úpravy vrátnice VAR 02</t>
  </si>
  <si>
    <t>KSO:</t>
  </si>
  <si>
    <t>CC-CZ:</t>
  </si>
  <si>
    <t>Místo:</t>
  </si>
  <si>
    <t>Náměstí Jana Placha 1/2, Praha</t>
  </si>
  <si>
    <t>Datum:</t>
  </si>
  <si>
    <t>30. 4. 2025</t>
  </si>
  <si>
    <t>Zadavatel:</t>
  </si>
  <si>
    <t>IČ:</t>
  </si>
  <si>
    <t>UK FF Praha</t>
  </si>
  <si>
    <t>DIČ:</t>
  </si>
  <si>
    <t>Uchazeč:</t>
  </si>
  <si>
    <t>Vyplň údaj</t>
  </si>
  <si>
    <t>Projektant:</t>
  </si>
  <si>
    <t xml:space="preserve"> </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</si>
  <si>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</si>
  <si>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</si>
  <si>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</si>
  <si>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</si>
  <si>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</si>
  <si>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</si>
  <si>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</si>
  <si>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</si>
  <si>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</si>
  <si>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</si>
  <si>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</si>
  <si>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</si>
  <si>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</si>
  <si>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</si>
  <si>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</si>
  <si>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</si>
  <si>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</si>
  <si>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</si>
  <si>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</si>
  <si>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</si>
  <si>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</si>
  <si>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</si>
  <si>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</si>
  <si>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</si>
  <si>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</si>
  <si>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</si>
  <si>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</si>
  <si>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</si>
  <si>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</si>
  <si>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</si>
  <si>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</si>
  <si>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</si>
  <si>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</si>
  <si>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</si>
  <si>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</si>
  <si>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</si>
  <si>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</si>
  <si>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</si>
  <si>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</si>
  <si>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</si>
  <si>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</si>
  <si>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</si>
  <si>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</si>
  <si>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</si>
  <si>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IMPORT</t>
  </si>
  <si>
    <t>{00000000-0000-0000-0000-000000000000}</t>
  </si>
  <si>
    <t>/</t>
  </si>
  <si>
    <t>STA</t>
  </si>
  <si>
    <t>1</t>
  </si>
  <si>
    <t>###NOINSERT###</t>
  </si>
  <si>
    <t>2</t>
  </si>
  <si>
    <t>KRYCÍ LIST SOUPISU PRACÍ</t>
  </si>
  <si>
    <t>REKAPITULACE ČLENĚNÍ SOUPISU PRACÍ</t>
  </si>
  <si>
    <t>Kód dílu - Popis</t>
  </si>
  <si>
    <t>Cena celkem [CZK]</t>
  </si>
  <si>
    <t>Náklady ze soupisu prací</t>
  </si>
  <si>
    <t>-1</t>
  </si>
  <si>
    <t>HSV - Práce a dodávky HSV</t>
  </si>
  <si>
    <t xml:space="preserve">    9 - Ostatní konstrukce a práce, bourání</t>
  </si>
  <si>
    <t xml:space="preserve">      99 - Přesun hmot</t>
  </si>
  <si>
    <t>ON - Ostatní náklady</t>
  </si>
  <si>
    <t>PSV - Práce a dodávky PSV</t>
  </si>
  <si>
    <t xml:space="preserve">    713 - Izolace tepelné</t>
  </si>
  <si>
    <t xml:space="preserve">    733 - Ústřední vytápění - rozvodné potrubí</t>
  </si>
  <si>
    <t xml:space="preserve">    734 - Ústřední vytápění - armatury</t>
  </si>
  <si>
    <t xml:space="preserve">    735 - Ústřední vytápění - otopná tělesa</t>
  </si>
  <si>
    <t xml:space="preserve">    740 - Elektromontáže - zkoušky a revize</t>
  </si>
  <si>
    <t xml:space="preserve">    741 - Elektroinstalace - silnoproud</t>
  </si>
  <si>
    <t xml:space="preserve">    742 - Elektromontáže - rozvodný systém</t>
  </si>
  <si>
    <t xml:space="preserve">    743 - Elektromontáže - hrubá montáž</t>
  </si>
  <si>
    <t xml:space="preserve">    744 - Elektromontáže - montáž vodičů měděných</t>
  </si>
  <si>
    <t xml:space="preserve">    747 - Elektromontáže - kompletace rozvodů</t>
  </si>
  <si>
    <t xml:space="preserve">    748 - Elektromontáže - osvětlovací zařízení a svítidla</t>
  </si>
  <si>
    <t xml:space="preserve">    762 - Konstrukce tesařské</t>
  </si>
  <si>
    <t xml:space="preserve">    763 - Konstrukce suché výstavby</t>
  </si>
  <si>
    <t xml:space="preserve">    766 - Konstrukce truhlářské</t>
  </si>
  <si>
    <t xml:space="preserve">    767 - Konstrukce zámečnické</t>
  </si>
  <si>
    <t xml:space="preserve">    776 - Podlahy povlakové</t>
  </si>
  <si>
    <t xml:space="preserve">    783 - Dokončovací práce - nátěry</t>
  </si>
  <si>
    <t xml:space="preserve">    786 - Dokončovací práce - čalounické úpravy</t>
  </si>
  <si>
    <t xml:space="preserve">    787 - Dokončovací práce - zasklívání</t>
  </si>
  <si>
    <t>M - Práce a dodávky M</t>
  </si>
  <si>
    <t xml:space="preserve">    23-M - Montáže potrubí</t>
  </si>
  <si>
    <t>VRN - Vedlejší rozpočtové náklady</t>
  </si>
  <si>
    <t xml:space="preserve">    VRN3 - Zařízení staveniště</t>
  </si>
  <si>
    <t xml:space="preserve">    VRN7 - Provozní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</si>
  <si>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</si>
  <si>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</si>
  <si>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</si>
  <si>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</si>
  <si>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</si>
  <si>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</si>
  <si>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</si>
  <si>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</si>
  <si>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</si>
  <si>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</si>
  <si>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</si>
  <si>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</si>
  <si>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</si>
  <si>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</si>
  <si>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</si>
  <si>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</si>
  <si>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</si>
  <si>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</si>
  <si>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</si>
  <si>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220330753</t>
  </si>
  <si>
    <t>Požární kabelové a trubní ucpávky - rozebiratelné</t>
  </si>
  <si>
    <t>kus</t>
  </si>
  <si>
    <t>64</t>
  </si>
  <si>
    <t>-752056011</t>
  </si>
  <si>
    <t>767996801</t>
  </si>
  <si>
    <t>Demontáž atypických zámečnických konstrukcí rozebráním hm jednotlivých dílů do 50 kg</t>
  </si>
  <si>
    <t>kg</t>
  </si>
  <si>
    <t>16</t>
  </si>
  <si>
    <t>1976047656</t>
  </si>
  <si>
    <t>VV</t>
  </si>
  <si>
    <t>ocelové konstrukce  v demontované vrátnici</t>
  </si>
  <si>
    <t>124</t>
  </si>
  <si>
    <t>3</t>
  </si>
  <si>
    <t>7679968021</t>
  </si>
  <si>
    <t>Třídění kovového odpadu  a úprava na přepravitelnou velikost- rámů, potrubí, plechu a pod.</t>
  </si>
  <si>
    <t>-1005796438</t>
  </si>
  <si>
    <t>4</t>
  </si>
  <si>
    <t>7679968022</t>
  </si>
  <si>
    <t>Odvoz demontovaných ocelových konstrukcí na neziskládku objednatele do cca 1km</t>
  </si>
  <si>
    <t>1226282221</t>
  </si>
  <si>
    <t>5</t>
  </si>
  <si>
    <t>941955002</t>
  </si>
  <si>
    <t>Lešení lehké pomocné v podlah do 1,9 m</t>
  </si>
  <si>
    <t>m2</t>
  </si>
  <si>
    <t>-1458837311</t>
  </si>
  <si>
    <t>3,5*(3,5+3,5*2)</t>
  </si>
  <si>
    <t>6</t>
  </si>
  <si>
    <t>953943212</t>
  </si>
  <si>
    <t>Osazování hasicího  přístroje - vrácení původních</t>
  </si>
  <si>
    <t>196036766</t>
  </si>
  <si>
    <t>8</t>
  </si>
  <si>
    <t>953945111</t>
  </si>
  <si>
    <t>Kotvy mechanické M 8 dl 75 mm pro střední zatížení do betonu, ŽB nebo kamene s vyvrtáním otvoru</t>
  </si>
  <si>
    <t>1353729845</t>
  </si>
  <si>
    <t>dokotvení do stěn</t>
  </si>
  <si>
    <t>18</t>
  </si>
  <si>
    <t>953945133</t>
  </si>
  <si>
    <t>Kotva mechanická M 12 dl 185 mm pro střední zatížení do betonu, ŽB nebo kamene s vyvrtáním otvoru</t>
  </si>
  <si>
    <t>-1711249554</t>
  </si>
  <si>
    <t>10</t>
  </si>
  <si>
    <t>977151129</t>
  </si>
  <si>
    <t>Jádrové vrty diamantovými korunkami do stavebních materiálů D přes 300 do 350 mm</t>
  </si>
  <si>
    <t>m</t>
  </si>
  <si>
    <t>1235456468</t>
  </si>
  <si>
    <t>pro napojení topení</t>
  </si>
  <si>
    <t>0,8</t>
  </si>
  <si>
    <t>11</t>
  </si>
  <si>
    <t>977151111</t>
  </si>
  <si>
    <t>Jádrové vrty diamantovými korunkami do stavebních materiálů D do 35 mm</t>
  </si>
  <si>
    <t>-727254966</t>
  </si>
  <si>
    <t>pro kabelová napojení a kotvení po trase</t>
  </si>
  <si>
    <t>0,9*12</t>
  </si>
  <si>
    <t>979081111</t>
  </si>
  <si>
    <t>Odvoz suti a vybouraných hmot na skládku do 1 km</t>
  </si>
  <si>
    <t>t</t>
  </si>
  <si>
    <t>3101056</t>
  </si>
  <si>
    <t>13</t>
  </si>
  <si>
    <t>979081121</t>
  </si>
  <si>
    <t>Odvoz suti a vybouraných hmot na skládku ZKD 1 km přes 1 km</t>
  </si>
  <si>
    <t>1645508332</t>
  </si>
  <si>
    <t>9,99*8 'Přepočtené koeficientem množství</t>
  </si>
  <si>
    <t>14</t>
  </si>
  <si>
    <t>979082111</t>
  </si>
  <si>
    <t>Vnitrostaveništní doprava suti a vybouraných hmot do 10 m</t>
  </si>
  <si>
    <t>1175382003</t>
  </si>
  <si>
    <t>15</t>
  </si>
  <si>
    <t>979082121</t>
  </si>
  <si>
    <t>Vnitrostaveništní doprava suti a vybouraných hmot ZKD 5 m přes 10 m</t>
  </si>
  <si>
    <t>-962150076</t>
  </si>
  <si>
    <t>9,99*3 'Přepočtené koeficientem množství</t>
  </si>
  <si>
    <t>979087113</t>
  </si>
  <si>
    <t>Nakládání vybouraných hmot na dopravní prostředky pro vodorovnou dopravu</t>
  </si>
  <si>
    <t>1759647754</t>
  </si>
  <si>
    <t>17</t>
  </si>
  <si>
    <t>979098191</t>
  </si>
  <si>
    <t>Poplatek za skládku - netříděné</t>
  </si>
  <si>
    <t>-1820765100</t>
  </si>
  <si>
    <t>981011112</t>
  </si>
  <si>
    <t>Demolice budov dřevěných ostatních oboustranně obitých případně omítnutých postupným rozebíráním</t>
  </si>
  <si>
    <t>m3</t>
  </si>
  <si>
    <t>272285290</t>
  </si>
  <si>
    <t>3,2*3,5*2,3</t>
  </si>
  <si>
    <t>99</t>
  </si>
  <si>
    <t>Přesun hmot</t>
  </si>
  <si>
    <t>19</t>
  </si>
  <si>
    <t>999281111</t>
  </si>
  <si>
    <t>Přesun hmot pro opravy a údržbu budov v do 25 m</t>
  </si>
  <si>
    <t>1305428711</t>
  </si>
  <si>
    <t>ON</t>
  </si>
  <si>
    <t>Ostatní náklady</t>
  </si>
  <si>
    <t>20</t>
  </si>
  <si>
    <t>008</t>
  </si>
  <si>
    <t>PD všech potřebných dílenských výkresů, a ost.které nejsou v zadání ale jsou nutné pro realizaci</t>
  </si>
  <si>
    <t>komplet</t>
  </si>
  <si>
    <t>-488095218</t>
  </si>
  <si>
    <t>0082</t>
  </si>
  <si>
    <t xml:space="preserve">Technologické postupy, vzorkování materiálů, a pod. </t>
  </si>
  <si>
    <t>-2022911489</t>
  </si>
  <si>
    <t>22</t>
  </si>
  <si>
    <t>010</t>
  </si>
  <si>
    <t>Úklid dokončené stavby  a jejího okolí (uvedení do původního stavu zasažené plochy výstavbou)</t>
  </si>
  <si>
    <t>-1184865414</t>
  </si>
  <si>
    <t>23</t>
  </si>
  <si>
    <t>041</t>
  </si>
  <si>
    <t>Demontáž a zpětná montáž defibrilátoru na stěnu vrátnice</t>
  </si>
  <si>
    <t>kpl</t>
  </si>
  <si>
    <t>-673493367</t>
  </si>
  <si>
    <t>PSV</t>
  </si>
  <si>
    <t>Práce a dodávky PSV</t>
  </si>
  <si>
    <t>713</t>
  </si>
  <si>
    <t>Izolace tepelné</t>
  </si>
  <si>
    <t>24</t>
  </si>
  <si>
    <t>713111131</t>
  </si>
  <si>
    <t>Montáž izolace tepelné spodem stropů žebrových s úpravou drátem rohoží, pásů, dílců, desek</t>
  </si>
  <si>
    <t>198019863</t>
  </si>
  <si>
    <t>3,3*2,5</t>
  </si>
  <si>
    <t>25</t>
  </si>
  <si>
    <t>M</t>
  </si>
  <si>
    <t>28375914</t>
  </si>
  <si>
    <t>deska EPS 150 pro konstrukce s vysokým zatížením λ=0,035 tl 100mm</t>
  </si>
  <si>
    <t>32</t>
  </si>
  <si>
    <t>289161318</t>
  </si>
  <si>
    <t>26</t>
  </si>
  <si>
    <t>713121121</t>
  </si>
  <si>
    <t>Montáž izolace tepelné podlah volně kladenými rohožemi, pásy, dílci, deskami 2 vrstvy</t>
  </si>
  <si>
    <t>1214127768</t>
  </si>
  <si>
    <t>8,25</t>
  </si>
  <si>
    <t>27</t>
  </si>
  <si>
    <t>28375990</t>
  </si>
  <si>
    <t>deska EPS 150 pro konstrukce s vysokým zatížením λ=0,035 tl 120mm</t>
  </si>
  <si>
    <t>138521115</t>
  </si>
  <si>
    <t>8,25*1,1 'Přepočtené koeficientem množství</t>
  </si>
  <si>
    <t>28</t>
  </si>
  <si>
    <t>713121131</t>
  </si>
  <si>
    <t>Montáž izolace tepelné podlah parotěsné reflexní tl do 5 mm</t>
  </si>
  <si>
    <t>-636164335</t>
  </si>
  <si>
    <t>29</t>
  </si>
  <si>
    <t>28355300</t>
  </si>
  <si>
    <t>pás parotěsný tepelně izolační s reflexní Al vrstvou tl 0,25mm</t>
  </si>
  <si>
    <t>-1711299861</t>
  </si>
  <si>
    <t>8,25*1,05 'Přepočtené koeficientem množství</t>
  </si>
  <si>
    <t>30</t>
  </si>
  <si>
    <t>713132331</t>
  </si>
  <si>
    <t>Montáž izolace tepelné do roštu dvousměrného výšky do 6 m</t>
  </si>
  <si>
    <t>-1529089243</t>
  </si>
  <si>
    <t>2,6*(3,3*2+2,5)-1,6*0,5*7</t>
  </si>
  <si>
    <t>31</t>
  </si>
  <si>
    <t>63148163</t>
  </si>
  <si>
    <t>deska tepelně izolační minerální provětrávaných fasád λ=0,034-0,035 tl 140mm</t>
  </si>
  <si>
    <t>1428185652</t>
  </si>
  <si>
    <t>18,06*1,15 'Přepočtené koeficientem množství</t>
  </si>
  <si>
    <t>998713201</t>
  </si>
  <si>
    <t>Přesun hmot procentní pro izolace tepelné v objektech v do 6 m</t>
  </si>
  <si>
    <t>%</t>
  </si>
  <si>
    <t>-1829938540</t>
  </si>
  <si>
    <t>733</t>
  </si>
  <si>
    <t>Ústřední vytápění - rozvodné potrubí</t>
  </si>
  <si>
    <t>33</t>
  </si>
  <si>
    <t>733191925</t>
  </si>
  <si>
    <t>Navaření odbočky na potrubí ocelové závitové DN 25</t>
  </si>
  <si>
    <t>1680313034</t>
  </si>
  <si>
    <t>34</t>
  </si>
  <si>
    <t>733223105</t>
  </si>
  <si>
    <t>Potrubí měděné tvrdé spojované měkkým pájením D 28x1,5 mm</t>
  </si>
  <si>
    <t>786965116</t>
  </si>
  <si>
    <t>35</t>
  </si>
  <si>
    <t>733291905</t>
  </si>
  <si>
    <t>Propojení potrubí měděného při opravě D 28x1,5 mm</t>
  </si>
  <si>
    <t>1672896750</t>
  </si>
  <si>
    <t>36</t>
  </si>
  <si>
    <t>733293905</t>
  </si>
  <si>
    <t>Vsazení odbočky na potrubí měděné o rozměru D 28x1,5 mm</t>
  </si>
  <si>
    <t>-1081888329</t>
  </si>
  <si>
    <t>37</t>
  </si>
  <si>
    <t>733811232</t>
  </si>
  <si>
    <t>Ochrana potrubí ústředního vytápění termoizolačními trubicemi z PE tl přes 9 do 13 mm DN přes 22 do 45 mm</t>
  </si>
  <si>
    <t>-245038298</t>
  </si>
  <si>
    <t>38</t>
  </si>
  <si>
    <t>733890102</t>
  </si>
  <si>
    <t>Zmrazení potrubí ocelového, měděného nebo plastového D přes 22 do 54 mm</t>
  </si>
  <si>
    <t>1753818943</t>
  </si>
  <si>
    <t>734</t>
  </si>
  <si>
    <t>Ústřední vytápění - armatury</t>
  </si>
  <si>
    <t>39</t>
  </si>
  <si>
    <t>734209114</t>
  </si>
  <si>
    <t>Montáž armatury závitové s dvěma závity G 3/4</t>
  </si>
  <si>
    <t>2134039541</t>
  </si>
  <si>
    <t>40</t>
  </si>
  <si>
    <t>55121198</t>
  </si>
  <si>
    <t>ventil závitový zpětný 3/4"</t>
  </si>
  <si>
    <t>-1542112652</t>
  </si>
  <si>
    <t>41</t>
  </si>
  <si>
    <t>734291913</t>
  </si>
  <si>
    <t>Zpětná montáž, doplnění  ventilu závitového regulačního nebo kohoutu závitového přes G 1 do G 6/4</t>
  </si>
  <si>
    <t>-2087309399</t>
  </si>
  <si>
    <t>42</t>
  </si>
  <si>
    <t>IVR.721114</t>
  </si>
  <si>
    <t>Měřicí a vypouštěcí armatura - k napojení - 5/4", Kv 16,63</t>
  </si>
  <si>
    <t>-1415640483</t>
  </si>
  <si>
    <t>735</t>
  </si>
  <si>
    <t>Ústřední vytápění - otopná tělesa</t>
  </si>
  <si>
    <t>43</t>
  </si>
  <si>
    <t>735006205</t>
  </si>
  <si>
    <t>ÚSTŘEDNÍ TOPENÍ - ostatní práce a přípomoce</t>
  </si>
  <si>
    <t>-2024333220</t>
  </si>
  <si>
    <t>44</t>
  </si>
  <si>
    <t>735159340</t>
  </si>
  <si>
    <t>Montáž otopných těles panelových třířadých dl přes 1980 do 2820 mm</t>
  </si>
  <si>
    <t>-1091285380</t>
  </si>
  <si>
    <t>45</t>
  </si>
  <si>
    <t>KRD.22060110600010</t>
  </si>
  <si>
    <t>Otopné těleso deskové - PLAN VK 22-0600/1100</t>
  </si>
  <si>
    <t>-1686061737</t>
  </si>
  <si>
    <t>46</t>
  </si>
  <si>
    <t>735191910</t>
  </si>
  <si>
    <t>Napuštění vody do otopných těles</t>
  </si>
  <si>
    <t>-909738436</t>
  </si>
  <si>
    <t>47</t>
  </si>
  <si>
    <t>735494811</t>
  </si>
  <si>
    <t>Vypuštění vody z otopných těles</t>
  </si>
  <si>
    <t>1417156228</t>
  </si>
  <si>
    <t>48</t>
  </si>
  <si>
    <t>230170011</t>
  </si>
  <si>
    <t>Tlakové zkoušky těsnosti potrubí - zkouška DN do 40</t>
  </si>
  <si>
    <t>1443400267</t>
  </si>
  <si>
    <t>740</t>
  </si>
  <si>
    <t>Elektromontáže - zkoušky a revize</t>
  </si>
  <si>
    <t>49</t>
  </si>
  <si>
    <t>740991200</t>
  </si>
  <si>
    <t xml:space="preserve">Celková prohlídka elektrického rozvodu </t>
  </si>
  <si>
    <t>1688668576</t>
  </si>
  <si>
    <t>50</t>
  </si>
  <si>
    <t>740991205</t>
  </si>
  <si>
    <t xml:space="preserve">Prověření, případná úprava v hlavním rozvaděči </t>
  </si>
  <si>
    <t>674902877</t>
  </si>
  <si>
    <t>51</t>
  </si>
  <si>
    <t>740991207</t>
  </si>
  <si>
    <t>Demontáž elektro - ostatní práce</t>
  </si>
  <si>
    <t>NH</t>
  </si>
  <si>
    <t>-2101010181</t>
  </si>
  <si>
    <t>741</t>
  </si>
  <si>
    <t>Elektroinstalace - silnoproud</t>
  </si>
  <si>
    <t>52</t>
  </si>
  <si>
    <t>741110144</t>
  </si>
  <si>
    <t>Montáž trubka pancéřová kovová tuhá závitová D přes 42 mm uložená pevně do podlah a pod</t>
  </si>
  <si>
    <t>1265540446</t>
  </si>
  <si>
    <t>53</t>
  </si>
  <si>
    <t>34571351</t>
  </si>
  <si>
    <t>trubka elektroinstalační ohebná dvouplášťová korugovaná do D 41/50 mm, HDPE+LDPE</t>
  </si>
  <si>
    <t>-128975508</t>
  </si>
  <si>
    <t>10,9090909090909*1,1 'Přepočtené koeficientem množství</t>
  </si>
  <si>
    <t>54</t>
  </si>
  <si>
    <t>741111006</t>
  </si>
  <si>
    <t>Montáž kabelových žlabů</t>
  </si>
  <si>
    <t>1585912645</t>
  </si>
  <si>
    <t>při opravě trasy ze serverovny S150 předpoklad</t>
  </si>
  <si>
    <t>55</t>
  </si>
  <si>
    <t>562451102</t>
  </si>
  <si>
    <t xml:space="preserve">Kabelový žlab 250/50, </t>
  </si>
  <si>
    <t>mb</t>
  </si>
  <si>
    <t>-1536204213</t>
  </si>
  <si>
    <t>56</t>
  </si>
  <si>
    <t>741210501</t>
  </si>
  <si>
    <t>Montáž rozvaděčů pro dozorny a velíny manipulačních vyzbrojených - 4 okruh</t>
  </si>
  <si>
    <t>-1110832287</t>
  </si>
  <si>
    <t>57</t>
  </si>
  <si>
    <t>35713850.L</t>
  </si>
  <si>
    <t>rozvaděč podružný OEZ přisazenýrozvaděč RZG (IP40) 56M 4P56 /40568/</t>
  </si>
  <si>
    <t>-274868168</t>
  </si>
  <si>
    <t>58</t>
  </si>
  <si>
    <t>741820101</t>
  </si>
  <si>
    <t>Dílčí revize EL SILNO+SLABO - dotčených prostor a napojení</t>
  </si>
  <si>
    <t>soubor</t>
  </si>
  <si>
    <t>-1791809357</t>
  </si>
  <si>
    <t>59</t>
  </si>
  <si>
    <t>741920245</t>
  </si>
  <si>
    <t>Ucpávka prostupu tmelem samostatného kabelu do D 21 mm stěnou tl do 100 mm požární odolnost EI 90</t>
  </si>
  <si>
    <t>-1889695206</t>
  </si>
  <si>
    <t>60</t>
  </si>
  <si>
    <t>741920251</t>
  </si>
  <si>
    <t>Ucpávka prostupu tmelem samostatného kabelu do D 21 mm stropem tl do 150 mm požární odolnost EI 90</t>
  </si>
  <si>
    <t>2141189625</t>
  </si>
  <si>
    <t>742</t>
  </si>
  <si>
    <t>Elektromontáže - rozvodný systém</t>
  </si>
  <si>
    <t>61</t>
  </si>
  <si>
    <t>742220053</t>
  </si>
  <si>
    <t>Montáž krabice propojovací pro magnetický kontakt</t>
  </si>
  <si>
    <t>-2050621670</t>
  </si>
  <si>
    <t>62</t>
  </si>
  <si>
    <t>40466067</t>
  </si>
  <si>
    <t>krabice plastová, propojovací</t>
  </si>
  <si>
    <t>1871812911</t>
  </si>
  <si>
    <t>63</t>
  </si>
  <si>
    <t>742220073</t>
  </si>
  <si>
    <t>Montáž dveřního modulu pro připojení čteček v krytu - přes 8 do 16 vstupů</t>
  </si>
  <si>
    <t>-587383078</t>
  </si>
  <si>
    <t>40466079</t>
  </si>
  <si>
    <t xml:space="preserve">Síťové externí tablo obsluhy PROFILE / kompaktní síťové externí tablo obsluhy  - bez hlásičů jen displej  PR8AS/PR1DSPR8AS/PR1DS </t>
  </si>
  <si>
    <t>443408426</t>
  </si>
  <si>
    <t xml:space="preserve">Externí tablo obsluhy PROFILE PR1DS je kompaktní </t>
  </si>
  <si>
    <t xml:space="preserve">variantou určenou pro aplikace, které vyžadují </t>
  </si>
  <si>
    <t xml:space="preserve">plnou funkčnost v kompaktním, diskrétním a </t>
  </si>
  <si>
    <t xml:space="preserve">architektonicky atraktivním provedení. K dispozici </t>
  </si>
  <si>
    <t>jsou ploché LED panely pro zobrazování stavu</t>
  </si>
  <si>
    <t>65</t>
  </si>
  <si>
    <t>742230003</t>
  </si>
  <si>
    <t>Montáž venkovní kamery</t>
  </si>
  <si>
    <t>-277953160</t>
  </si>
  <si>
    <t>66</t>
  </si>
  <si>
    <t>38475032</t>
  </si>
  <si>
    <t>IP dome kamera, 8MP, MZVF 4.3-8.6mm, WDR, IR 40m, DLPU, IP52, IP dome kamera vybavena nejnovějším chipsetem ARTPEC-8. Jedná se o kameru vybavenou posledními technologiemi jako WDR - Forensic Capture, Lightfinder 2.0, OptimizedIR až 40m</t>
  </si>
  <si>
    <t>-2094285514</t>
  </si>
  <si>
    <t>Kamera:</t>
  </si>
  <si>
    <t xml:space="preserve">IP dome kamera, 8MP, MZVF 4.3-8.6mm, WDR, IR 40m, DLPU, IP52, IP dome kamera vybavena nejnovějším chipsetem ARTPEC-8. </t>
  </si>
  <si>
    <t>Jedná se o kameru vybavenou posledními technologiemi jako WDR - Forensic Capture, Lightfinder 2.0, OptimizedIR až 40m, Zipstream a vylepšenou obj.anal</t>
  </si>
  <si>
    <t>Axis Object Analytics na bázi deep learning, zaměřenou na detekci a detailnější klasifikaci osob a vozidel</t>
  </si>
  <si>
    <t xml:space="preserve">Mezi další výbavu patří motor zoom objektiv se záběrem 100° až 53°, slot na SD kartu, I/O kontakty aj. </t>
  </si>
  <si>
    <t xml:space="preserve">Velmi důležitý je i soubor funkcionalit pod názvem Axis Edge Valut, které zabezpečují vysokou úroveň kybernetické bezpečnosti kamery. </t>
  </si>
  <si>
    <t>Napájení kamery je PoE (802.3af/at, Type 1 Class 3). Provedení kamery vnitřní zodolněné, IP52, IK10</t>
  </si>
  <si>
    <t>67</t>
  </si>
  <si>
    <t>742230003.R</t>
  </si>
  <si>
    <t>Provedení  TRASY pro: Strukturovanou kabeláž dle UŽI (z místnosti č.150)</t>
  </si>
  <si>
    <t>-89415095</t>
  </si>
  <si>
    <t>POZOR:</t>
  </si>
  <si>
    <t>trasa vede stávajícími prostory v zdvojených podlahách, podhledy, konstrukcemi.</t>
  </si>
  <si>
    <t>Pči výměně kabeláže v předpokládané délce 214 bm je nutné počítat s opravou v trase a uvedením do původního stavu!</t>
  </si>
  <si>
    <t>14xUTP 6 dl svazku 214m</t>
  </si>
  <si>
    <t>68</t>
  </si>
  <si>
    <t>742991200.R</t>
  </si>
  <si>
    <t>Osazení  rozváděče nn manipulační, ovládací, nebo reléový, vč. propojení s PZTS, požární dvířka a dvojité opláštění</t>
  </si>
  <si>
    <t>1678498258</t>
  </si>
  <si>
    <t>69</t>
  </si>
  <si>
    <t>354101020</t>
  </si>
  <si>
    <t>rozvod přípojnicový pro EPS v 1PP</t>
  </si>
  <si>
    <t>1838611610</t>
  </si>
  <si>
    <t>743</t>
  </si>
  <si>
    <t>Elektromontáže - hrubá montáž</t>
  </si>
  <si>
    <t>70</t>
  </si>
  <si>
    <t>743411111</t>
  </si>
  <si>
    <t>Montáž krabice zapuštěná plastová kruhová typ KU68/2-1902, KO125</t>
  </si>
  <si>
    <t>-1433572122</t>
  </si>
  <si>
    <t>71</t>
  </si>
  <si>
    <t>345715150</t>
  </si>
  <si>
    <t>krabice přístrojová instalační KP 64/21 do dutých stěn</t>
  </si>
  <si>
    <t>-1845515243</t>
  </si>
  <si>
    <t>744</t>
  </si>
  <si>
    <t>Elektromontáže - montáž vodičů měděných</t>
  </si>
  <si>
    <t>72</t>
  </si>
  <si>
    <t>741120203</t>
  </si>
  <si>
    <t>Montáž vodič Cu izolovaný plný a laněný s PVC pláštěm žíla 25 až 35 mm2 volně (např. CY, CHAH-V)</t>
  </si>
  <si>
    <t>1937555230</t>
  </si>
  <si>
    <t>73</t>
  </si>
  <si>
    <t>341110300</t>
  </si>
  <si>
    <t>kabel silový s Cu jádrem CYKY 3x1,5 mm2</t>
  </si>
  <si>
    <t>-1147844499</t>
  </si>
  <si>
    <t>74</t>
  </si>
  <si>
    <t>341110360</t>
  </si>
  <si>
    <t>kabel silový s Cu jádrem CYKY 3x2,5 mm2</t>
  </si>
  <si>
    <t>-1602107450</t>
  </si>
  <si>
    <t>75</t>
  </si>
  <si>
    <t>341110420</t>
  </si>
  <si>
    <t>kabel silový s Cu jádrem CYKY 3x4 mm2</t>
  </si>
  <si>
    <t>331433086</t>
  </si>
  <si>
    <t>76</t>
  </si>
  <si>
    <t>742121001</t>
  </si>
  <si>
    <t>Montáž kabelů sdělovacích pro vnitřní rozvody do 15 žil</t>
  </si>
  <si>
    <t>-1835577011</t>
  </si>
  <si>
    <t>77</t>
  </si>
  <si>
    <t>ADI.0051257.URS.L</t>
  </si>
  <si>
    <t>Kabel CAT6 UTP LSOHFR B2ca-s1,d1,a1 500m SXKD-6-UTP-LSOHFR-B2ca</t>
  </si>
  <si>
    <t>-1628036610</t>
  </si>
  <si>
    <t>cívka 500 m 4x</t>
  </si>
  <si>
    <t>747</t>
  </si>
  <si>
    <t>Elektromontáže - kompletace rozvodů</t>
  </si>
  <si>
    <t>78</t>
  </si>
  <si>
    <t>220990027</t>
  </si>
  <si>
    <t>datová zásuvka zásuvka 2xRJ45 UTP CAT6 včetně rámečku</t>
  </si>
  <si>
    <t>ks</t>
  </si>
  <si>
    <t>1452728792</t>
  </si>
  <si>
    <t>79</t>
  </si>
  <si>
    <t>741310003</t>
  </si>
  <si>
    <t>Montáž spínač nástěnný 2-dvoupólový prostředí normální se zapojením vodičů</t>
  </si>
  <si>
    <t>-1425688669</t>
  </si>
  <si>
    <t>80</t>
  </si>
  <si>
    <t>34535016.R</t>
  </si>
  <si>
    <t>spínač nástěnný dvojpólový,  řazení 2, IP44, šroubové svorky - stmívatelný</t>
  </si>
  <si>
    <t>25415105</t>
  </si>
  <si>
    <t>81</t>
  </si>
  <si>
    <t>741313006</t>
  </si>
  <si>
    <t>Montáž zásuvka (polo)zapuštěná bezšroubové připojení 2x(2P + PE) s přepěťovou ochranou se zapojením vodičů</t>
  </si>
  <si>
    <t>-1589434652</t>
  </si>
  <si>
    <t>82</t>
  </si>
  <si>
    <t>ABB.55182029B</t>
  </si>
  <si>
    <t>Zásuvka dvojnásobná, IP44 Praktik</t>
  </si>
  <si>
    <t>-2113485235</t>
  </si>
  <si>
    <t>83</t>
  </si>
  <si>
    <t>358892220</t>
  </si>
  <si>
    <t xml:space="preserve">chránič proudový </t>
  </si>
  <si>
    <t>220342357</t>
  </si>
  <si>
    <t>84</t>
  </si>
  <si>
    <t>741370902</t>
  </si>
  <si>
    <t xml:space="preserve">Úprava elektroinstalace napojení svítidel </t>
  </si>
  <si>
    <t>650737872</t>
  </si>
  <si>
    <t>85</t>
  </si>
  <si>
    <t>345626902</t>
  </si>
  <si>
    <t>Materiíl pomocný pro propojení svítidla LED vč. svorky,  vodiče 1,5-4,0mm2, do  400V</t>
  </si>
  <si>
    <t>-2000393146</t>
  </si>
  <si>
    <t>86</t>
  </si>
  <si>
    <t>741371828</t>
  </si>
  <si>
    <t>Demontáž svítidel  do 1100 mm bez zachování funkčnosti</t>
  </si>
  <si>
    <t>587405454</t>
  </si>
  <si>
    <t>87</t>
  </si>
  <si>
    <t>741810003</t>
  </si>
  <si>
    <t>Celková prohlídka elektrického rozvodu a zařízení přes 0,5 do 1 milionu Kč</t>
  </si>
  <si>
    <t>1939188992</t>
  </si>
  <si>
    <t>88</t>
  </si>
  <si>
    <t>741850884</t>
  </si>
  <si>
    <t>Ekologická likvidace svítidel zářivkových a pad.</t>
  </si>
  <si>
    <t>-1278245773</t>
  </si>
  <si>
    <t>89</t>
  </si>
  <si>
    <t>747231140</t>
  </si>
  <si>
    <t>Montáž jistič jednopólový nn do 25 A s krytem a signálním kontaktem</t>
  </si>
  <si>
    <t>1495863558</t>
  </si>
  <si>
    <t>90</t>
  </si>
  <si>
    <t>358222370</t>
  </si>
  <si>
    <t>jistič dle potřeby dle nově instalovaných</t>
  </si>
  <si>
    <t>-995183836</t>
  </si>
  <si>
    <t>748</t>
  </si>
  <si>
    <t>Elektromontáže - osvětlovací zařízení a svítidla</t>
  </si>
  <si>
    <t>91</t>
  </si>
  <si>
    <t>35000001</t>
  </si>
  <si>
    <t xml:space="preserve">-H-   Nouzové svítidlo GTV LED DUO 3W 300lm IP65 3hod. </t>
  </si>
  <si>
    <t>-1853473472</t>
  </si>
  <si>
    <t>92</t>
  </si>
  <si>
    <t>748115100</t>
  </si>
  <si>
    <t>Montáž nouzových svítidel</t>
  </si>
  <si>
    <t>2132579565</t>
  </si>
  <si>
    <t>93</t>
  </si>
  <si>
    <t>741372063</t>
  </si>
  <si>
    <t>Montáž svítidlo LED  přisazené nástěnné hranaté nebo kruhové se zapojením vodičů</t>
  </si>
  <si>
    <t>229072385</t>
  </si>
  <si>
    <t>nad tablo a podávací okno</t>
  </si>
  <si>
    <t>94</t>
  </si>
  <si>
    <t>PIL.16483L.02</t>
  </si>
  <si>
    <t xml:space="preserve">Přisazené SVÍTIDLO LED  na povrch 120 cm  -B-_x000D_
</t>
  </si>
  <si>
    <t>1772584913</t>
  </si>
  <si>
    <t>95</t>
  </si>
  <si>
    <t>741372112</t>
  </si>
  <si>
    <t>Montáž svítidlo LED bytové vestavné podhledové kulaté do 0,36 m2</t>
  </si>
  <si>
    <t>-1803978921</t>
  </si>
  <si>
    <t>96</t>
  </si>
  <si>
    <t>34851159</t>
  </si>
  <si>
    <t>LED podhledové svítidlo kruhové. Spotřeba 45W. barva světla 4000K - neutrální bílá. Vhodný jako závěsné, přisazené svítidlo (pomocí magnetů). Součástí panelu je nestmívatelný napájecí zdr.  -C-</t>
  </si>
  <si>
    <t>1507311497</t>
  </si>
  <si>
    <t>97</t>
  </si>
  <si>
    <t>741376015</t>
  </si>
  <si>
    <t xml:space="preserve">Montáž svítidel speciálních </t>
  </si>
  <si>
    <t>-967828437</t>
  </si>
  <si>
    <t>nad klíčovou skříňku</t>
  </si>
  <si>
    <t xml:space="preserve">Lampičky </t>
  </si>
  <si>
    <t>Součet</t>
  </si>
  <si>
    <t>98</t>
  </si>
  <si>
    <t>34858111.RL</t>
  </si>
  <si>
    <t>Svítidlo  informační</t>
  </si>
  <si>
    <t>-854945113</t>
  </si>
  <si>
    <t>348000L</t>
  </si>
  <si>
    <t>LED Stmívatelná stolní lampa 2v1 USB  LED/14W/5V 3000-6000K - L-</t>
  </si>
  <si>
    <t>1180463880</t>
  </si>
  <si>
    <t>100</t>
  </si>
  <si>
    <t>741378005</t>
  </si>
  <si>
    <t>Zřízení upevňovacích bodů pro svítidlo s osazením v sendvičové konstrukci</t>
  </si>
  <si>
    <t>-886178216</t>
  </si>
  <si>
    <t>101</t>
  </si>
  <si>
    <t>ADI.0060770.LMC</t>
  </si>
  <si>
    <t>Monitor  s úhlopříčkou 27"  rozlišení FullHD 1920 x 1080 px. specifikace dle investora (+ závěs a vč.kabeláže)</t>
  </si>
  <si>
    <t>1554501445</t>
  </si>
  <si>
    <t>102</t>
  </si>
  <si>
    <t>ADI.0060773.LMC</t>
  </si>
  <si>
    <t>KLávesnice a myš kabelová</t>
  </si>
  <si>
    <t>757906493</t>
  </si>
  <si>
    <t>103</t>
  </si>
  <si>
    <t>ADI.0060772.LMC</t>
  </si>
  <si>
    <t>Sestava PC dle specifikace investora - Počítač Intel Core i7 14700 Raptor Lake Refresh 5.3 GHz, Intel Q570, NVIDIA NVIDIA T1000 8GB</t>
  </si>
  <si>
    <t>-727904267</t>
  </si>
  <si>
    <t>Počítač Intel Core i7 14700 Raptor Lake Refresh 5.3 GHz, Intel Q570, NVIDIA NVIDIA T1000 8GB, RAM 32GB DDR5, SSD 1000 GB, Bez mechaniky, HDMI, Display</t>
  </si>
  <si>
    <t>104</t>
  </si>
  <si>
    <t>748202254.R</t>
  </si>
  <si>
    <t>PŘÍPRAVA TRASY pro: Monitor, dozor a pod.   HD-ready WXGA kontrastní poměr 14 000 : 1 a vstup HDMI</t>
  </si>
  <si>
    <t>soub</t>
  </si>
  <si>
    <t>1559080220</t>
  </si>
  <si>
    <t>762</t>
  </si>
  <si>
    <t>Konstrukce tesařské</t>
  </si>
  <si>
    <t>105</t>
  </si>
  <si>
    <t>762085103</t>
  </si>
  <si>
    <t>Montáž kotevních želez, příložek, patek nebo táhel</t>
  </si>
  <si>
    <t>1652481898</t>
  </si>
  <si>
    <t>106</t>
  </si>
  <si>
    <t>54825004.R</t>
  </si>
  <si>
    <t>kotevní patka tvaru U široká 140x120x4,0 20x400mm</t>
  </si>
  <si>
    <t>431556828</t>
  </si>
  <si>
    <t>107</t>
  </si>
  <si>
    <t>762085121</t>
  </si>
  <si>
    <t>Montáž styčníkových desek půdorysné plochy do 100 cm2</t>
  </si>
  <si>
    <t>2006298667</t>
  </si>
  <si>
    <t>108</t>
  </si>
  <si>
    <t>54825444</t>
  </si>
  <si>
    <t>kování tesařské styčníková deska s hroty od 54x90x1,0mm</t>
  </si>
  <si>
    <t>902800508</t>
  </si>
  <si>
    <t>110</t>
  </si>
  <si>
    <t>762511175</t>
  </si>
  <si>
    <t>Podlahové kce podkladové dvouvrstvé z cementotřískových desek tl 2x15 mm na sraz šroubovaných OSB</t>
  </si>
  <si>
    <t>111855073</t>
  </si>
  <si>
    <t>Konstrukce podlahy bude zvýšená oproti stávající o 80mm, což je výška svislé části schodu bez nosu a bude to i výška nového soklu.</t>
  </si>
  <si>
    <t xml:space="preserve">Tvoří ji rošt z dřevěných hranolů s OSB deskami tl. 2x15mm, horní deska je broušená a lakovaná, vodou ředitelný podlahový lak, </t>
  </si>
  <si>
    <t>příp. lze na finální povrch použít kompozitní podlahové desky</t>
  </si>
  <si>
    <t>2,5*3,3</t>
  </si>
  <si>
    <t>111</t>
  </si>
  <si>
    <t>762511897</t>
  </si>
  <si>
    <t>Demontáž kce podkladové dvouvrstvé z desek dřevoštěpkových tl přes 2x15 mm na pero a drážku šroubovaných</t>
  </si>
  <si>
    <t>1159402652</t>
  </si>
  <si>
    <t>112</t>
  </si>
  <si>
    <t>469973133</t>
  </si>
  <si>
    <t>Poplatek za uložení na skládce (skládkovné) stavebního odpadu dřevěného kód odpadu 17 02 01</t>
  </si>
  <si>
    <t>-604372343</t>
  </si>
  <si>
    <t>113</t>
  </si>
  <si>
    <t>762526130</t>
  </si>
  <si>
    <t>Položení roznášecích  trámů při osové vzdálenosti přes 65 do 100 cm</t>
  </si>
  <si>
    <t>-1186293200</t>
  </si>
  <si>
    <t>114</t>
  </si>
  <si>
    <t>61223302</t>
  </si>
  <si>
    <t>I-nosník velký 60x100mm výška  do 200mm impregnovaný</t>
  </si>
  <si>
    <t>1028384519</t>
  </si>
  <si>
    <t>2,5*7</t>
  </si>
  <si>
    <t>116</t>
  </si>
  <si>
    <t>762810043</t>
  </si>
  <si>
    <t>Záklop stropů z desek OSB tl 15 mm na pero a drážku šroubovaných na rošt</t>
  </si>
  <si>
    <t>-999169692</t>
  </si>
  <si>
    <t>118</t>
  </si>
  <si>
    <t>762822130</t>
  </si>
  <si>
    <t>Montáž stropního trámu z hraněného řeziva průřezové pl přes 288 do 450 cm2 s výměnami</t>
  </si>
  <si>
    <t>-607098272</t>
  </si>
  <si>
    <t>119</t>
  </si>
  <si>
    <t>61223266</t>
  </si>
  <si>
    <t>hranol konstrukční KVH lepený průřezu 140x140-240mm nepohledový</t>
  </si>
  <si>
    <t>-1965247492</t>
  </si>
  <si>
    <t>122</t>
  </si>
  <si>
    <t>998762211</t>
  </si>
  <si>
    <t>Přesun hmot procentní pro kce tesařské s omezením mechanizace v objektech v do 6 m</t>
  </si>
  <si>
    <t>2069463707</t>
  </si>
  <si>
    <t>763</t>
  </si>
  <si>
    <t>Konstrukce suché výstavby</t>
  </si>
  <si>
    <t>123</t>
  </si>
  <si>
    <t>763131613</t>
  </si>
  <si>
    <t>Montáž zavěšené jednovrstvé nosné konstrukce z profilů CD, UD SDK podhled</t>
  </si>
  <si>
    <t>-1906287533</t>
  </si>
  <si>
    <t>763131713</t>
  </si>
  <si>
    <t>SDK podhled napojení na obvodové konstrukce profilem</t>
  </si>
  <si>
    <t>2106903901</t>
  </si>
  <si>
    <t>3,3*2+2,5*2</t>
  </si>
  <si>
    <t>125</t>
  </si>
  <si>
    <t>763132121</t>
  </si>
  <si>
    <t>SDK podhled  požární  PO min 45min.l 2xDF12,5 mm TI 40 mm 40 kg/m3 EI Z/S 45/60 dvouvrstvá spodní kce CD+UD</t>
  </si>
  <si>
    <t>553363997</t>
  </si>
  <si>
    <t>126</t>
  </si>
  <si>
    <t>763132122</t>
  </si>
  <si>
    <t>SDK opláštění pilířů, sloupů a pod. požární odolnost min 45min.2xDF 15 mm TI 60 mm 40 kg/m3 EI Z/S 60/60 dvouvrstvá spodní kce CD+UD</t>
  </si>
  <si>
    <t>779212607</t>
  </si>
  <si>
    <t>3,5*(0,6+0,4*2) - v 1.PP</t>
  </si>
  <si>
    <t>127</t>
  </si>
  <si>
    <t>763172323</t>
  </si>
  <si>
    <t xml:space="preserve">Montáž dvířek revizních jednoplášťových SDK kcí vel. 400x400 mm pro příčky a předsazené stěny </t>
  </si>
  <si>
    <t>-1463576422</t>
  </si>
  <si>
    <t>128</t>
  </si>
  <si>
    <t>RGS.KB510322.R</t>
  </si>
  <si>
    <t xml:space="preserve">Revizní dvířka protipožární do SDK RFS 400x400 x25 GKF US EI45 </t>
  </si>
  <si>
    <t>-527676680</t>
  </si>
  <si>
    <t>129</t>
  </si>
  <si>
    <t>998763201</t>
  </si>
  <si>
    <t>Přesun hmot procentní pro dřevostavby v objektech v přes 6 do 12 m</t>
  </si>
  <si>
    <t>1960219393</t>
  </si>
  <si>
    <t>766</t>
  </si>
  <si>
    <t>Konstrukce truhlářské</t>
  </si>
  <si>
    <t>130</t>
  </si>
  <si>
    <t>766411811</t>
  </si>
  <si>
    <t>Demontáž truhlářského obložení stěn z panelů plochy do 1,5 m2</t>
  </si>
  <si>
    <t>-1114046763</t>
  </si>
  <si>
    <t>131</t>
  </si>
  <si>
    <t>766621001</t>
  </si>
  <si>
    <t>Montáž  oken do dřev.konstrukce plochy přes 1 m2 pevných výšky do 1,5 m s rámem do dřevěné konstrukce</t>
  </si>
  <si>
    <t>1428941884</t>
  </si>
  <si>
    <t>okno podávací s parapetem</t>
  </si>
  <si>
    <t>1,6*0,6</t>
  </si>
  <si>
    <t>132</t>
  </si>
  <si>
    <t>553410.L24</t>
  </si>
  <si>
    <t>okno  otevíravé/výsuvné podávací dbezp.sklo s aratací do plochy 1m2</t>
  </si>
  <si>
    <t>-2007580642</t>
  </si>
  <si>
    <t>133</t>
  </si>
  <si>
    <t>766660101</t>
  </si>
  <si>
    <t>Montáž dveřních křídel otvíravých jednokřídlových š do 0,8 m do dřevěné rámové zárubně</t>
  </si>
  <si>
    <t>-366718086</t>
  </si>
  <si>
    <t>134</t>
  </si>
  <si>
    <t>MSN.0027442.UR.L</t>
  </si>
  <si>
    <t xml:space="preserve">Dveře interiérové jednokřídlé plné, DTD, CPL deluxe, 80x197 s nadsvětlíkem 50 - položka vzorkování - výběr INV </t>
  </si>
  <si>
    <t>110650417</t>
  </si>
  <si>
    <t>135</t>
  </si>
  <si>
    <t>61181101</t>
  </si>
  <si>
    <t>zárubeň jednokřídlá obložková s dýhovaným povrchem tl stěny 60-150mm rozměru 600-900/1970mm</t>
  </si>
  <si>
    <t>881959837</t>
  </si>
  <si>
    <t>136</t>
  </si>
  <si>
    <t>54914102</t>
  </si>
  <si>
    <t xml:space="preserve">kování dveřní bezpečnostní, RC2 knoflík-klika R 802 /O Cr včetně rozet a montážního materiálu R PZ nerez PK, vč. el zámku a tart systému - upřesní uživatel - položka vzorkování - výběr INV </t>
  </si>
  <si>
    <t>-555780420</t>
  </si>
  <si>
    <t>137</t>
  </si>
  <si>
    <t>766664959</t>
  </si>
  <si>
    <t>Montáž klik se štítky interiérových dveří</t>
  </si>
  <si>
    <t>-7029454</t>
  </si>
  <si>
    <t>138</t>
  </si>
  <si>
    <t>766695213</t>
  </si>
  <si>
    <t>Montáž truhlářských prahů dveří 1křídlových šířky přes 10 cm</t>
  </si>
  <si>
    <t>1571877227</t>
  </si>
  <si>
    <t>139</t>
  </si>
  <si>
    <t>611871760</t>
  </si>
  <si>
    <t>prah dveřní dřevěný dubový tl 2 cm dl.150 cm š 40 cm  - dodávka</t>
  </si>
  <si>
    <t>620713876</t>
  </si>
  <si>
    <t>140</t>
  </si>
  <si>
    <t>766821113.R</t>
  </si>
  <si>
    <t>Montáž vestavěné vrátnice  - vč. včech pomocných prvků, konstrukcí, propojení a komponentů dodaných uživatelem</t>
  </si>
  <si>
    <t>-669337006</t>
  </si>
  <si>
    <t>141</t>
  </si>
  <si>
    <t>5571166702.R</t>
  </si>
  <si>
    <t xml:space="preserve">Dodávka a doprava  hlavní konstrukce Vrátnice  - dle TZ D.1.1.1 TECHNICKÁ ZPRÁVA: - v kompletním provedení  - položka vzorkování - výběr INV </t>
  </si>
  <si>
    <t>ouborkus</t>
  </si>
  <si>
    <t>1064062223</t>
  </si>
  <si>
    <t>P</t>
  </si>
  <si>
    <t xml:space="preserve">Poznámka k položce:_x000D_
B_x000D_
KONSTRUKČNÍ ŘEŠENÍ  _x000D_
Rozměry i schéma rozmístění nosných prvků na výkresech jsou orientační, dle předpokladu, ale  konzultovány se statikem. Vybraný dodavatel v rámci realizační dokumentace a vzorkování zpracuje a nechá si schválit návrh řešení, obsahující   nezbytné statické, povrchové a detailové konstrukce. Konstrukce je navržena v kombinaci dřevo x ocel, pokud se výpočtem prokáže výhodnost ocelové konstrukce, bude tato upřednostněna.  _x000D_
Vybraný dodavatel musí  zpracovat prováděcí projekt případně i s modelem nosné konstrukce a dílenské výkresy. _x000D_
Do obkladu stěn mramorem a do podlah nově nebude nic kotveno, lze využít otvory po původním kotvení! Příp. začištění otvorů v mramoru bude řešeno přímo na místě. Svislé konstrukce lze provést z dřevěných vodorovných a svislých hranolů (rošt), které budou opláštěny buď dýhovanou překližkou nebo MDF deskou, tyto materiály jsou ohýbatelné. Předpokládaná tl. opláštění je 25mm, celková tl. stěny 150mm. Spoje budou z vnější strany kryté vodorovnými i svislými dřevěnými lištami, svislé lze dotáhnout až k podlaze. Konstrukce bude příčně ztužena u obvodové zdi v místě sestavy skříněk pro zázemí. Zateplení bude minerální vatou se součinitelem prostupu tepla U=0,035 W/m 2 K. V místě prosklených otvorů budou vloženy sloupky z jeklů (předpoklad 60x40mm) v rozteči oken na celou výšku stěny, které v místě parapetů a nadpraží budou propojeny příčlí, aby celek tvořil rám. Svislé jekly lze kotvit přes pásovinu ke spodnímu hranolu. K vodorovné příčli v nadpraží bude kotven úhelník s latí, na nich bude osazen hranol - pozednice pro uložení stropních trámků. Konstrukce podlahy bude zvýšená oproti stávající o 80mm, což je výška svislé části schodu bez nosu a bude to i výška nového soklu. Tvoří ji rošt z dřevěných hranolů s OSB deskami tl. 2x15mm, horní deska je broušená a lakovaná, vodou ředitelný podlahový lak, příp. lze na finální povrch použít kompozitní podlahové desky. U stávajících vstupních dveří je dobetonávka, při stavbě ověřit možnost náhrady za stejnou podlahu. Konstrukci stropu tvoří dřevěné trámky osazené v kratším směru na pozednice, jejich osové vzdálenosti jsou v rozteči oken. Opláštění a tepelná izolace bude řešeno stejným způsobem jako u stěn. Střecha není pochozí, úklid lze vysavačem či smetákem. Okenní otvory budou pevně zasklené bezpečnostním vrstveným sklem typu CONNEX, kotvení mezi lištou a jeklem, spáry zatmeleny. Jeho tloušťka bude upřesněna v souvislosti s možností ohybu. Výška otvoru u výdejního okna je navržena 250mm, s výrobcem nutno dořešit jeho uzavírání. Komunikační otvor bude příp. posílen interkomem. Krajní prosklené pole u vstupu bude opatřeno v nadpraží průhlednými informačními popisy, např. otvírací doba, ohlašovna požáru apod. Na výšku nadpraží je pod stropem navržena konstrukce pro zatemnění – rolety nebo žaluzie. Do stropu bude osazený plochý světlík s elektrickým otvíračem, s dvojitým zasklením, sklo čiré. Dveře budou plné, hladké s proskleným mechanicky otvíravým nadsvětlíkem, zárubeň obložková. Celková výška = výška nadpraží oken._x000D_
_x000D_
_x000D_
TECHNICKÉ INSTALACE _x000D_
V současné vrátnici je umístěna ústředna EPS, byla ověřena možnost jejího přesunu do prostoru šatny v 1.PP. Obsluha ústředny bude umístěna v nové vrátnici, v ovládacím panelu budou umístěny i ostatní technologie jako např. otvírání světlíku, ovládání zatemnění, amplion. Stropní svítidla budou kruhová, rovnoměrně rozmístěná kolem světlíku, návrh na základě výpočtu osvětlení, vypínač osazený do stěny na klíče. Na stolech budou lampičky. Zásuvky budou rozmístěny dle způsobu využití, to je pro výpočetní techniku pod pracovním stolem (prostup ve stolu pro kabeláž), dále pro lednici, varnou konvici, MW troubu v sestavě zázemí. Bude ověřena funkčnost stávajícího rozvaděče u obvodové zdi. Případně bude demontován – řešeno při stavbě. Ve vrátnici není možné provést klimatizaci – není možnost jejího napojení na venkovní jednotku. Větrání a přívod vzduchu bude nadsvětlíkem u dveří a stropním světlíkem. Současný radiátor bude demontován a nahrazen novým s ventilátorem, jeho velikost bude určena projektantem topení. Nově bude umístěn vedle dveří, rozvody budou vedeny v konstrukci podlahy. Bylo zpracování Stanovení kategorie z hlediska požárně bezpečnostní řešení stavby na vrátnici, dle něhož vyplívá, že není potřeba měnit stávající kategorii.  Stávající hasící přístroje, a piktogramy budou opět obnoven na původní pozice._x000D_
</t>
  </si>
  <si>
    <t>142</t>
  </si>
  <si>
    <t>5571166702.R2</t>
  </si>
  <si>
    <t>Vestavěná skříň - sestava pro zázemí - stěna u obvodové zdi  - v kompletním provedení</t>
  </si>
  <si>
    <t>-755024286</t>
  </si>
  <si>
    <t>Poznámka k položce:_x000D_
šatní skříňky, skříňka na šanony. Na rohové bude samolepící nástěnka. Tato sestava je navržena do výšky dveří, při realizaci je možné ji prodloužit do stropu, pokud po odstranění desek současné vrátnice bude stěna za nimi poškozená</t>
  </si>
  <si>
    <t>minimálně dle popisu D.1.4.4. Tabulka vybavení  NÁVRH:  8B</t>
  </si>
  <si>
    <t>konkrétní řešení předloží vybraný dodavatel ke schválení zadavateli</t>
  </si>
  <si>
    <t>143</t>
  </si>
  <si>
    <t>5571166702.R1</t>
  </si>
  <si>
    <t>1651665529</t>
  </si>
  <si>
    <t>144</t>
  </si>
  <si>
    <t>5571166702.R3</t>
  </si>
  <si>
    <t>Klíčové tablo R3 - v kompletním provedení</t>
  </si>
  <si>
    <t>1029500778</t>
  </si>
  <si>
    <t xml:space="preserve">Poznámka k položce:_x000D_
Nově budou umístěny na závěsné desce vedle dveří i na ohýbané desce v rohu, desky budou z ohýbaného plechu, předpokl. tl. 4mm, celkově se vejde 214 klíčů. Původní čísla místností budou očištěna a použita znovu, doplněna budou novými cedulkami dle potřeby. Klíčové závěsy lze dle jednotlivých pater barevně odlišit. Před realizací bude s investorem zkonzultováno jejich skutečné potřebné množství a dle toho tabule upraveny. </t>
  </si>
  <si>
    <t>145</t>
  </si>
  <si>
    <t>5571166702.R4</t>
  </si>
  <si>
    <t>Skříň na mikrovlnou troubu a var.konvici ke stěně - v kompletním provedení</t>
  </si>
  <si>
    <t>489316364</t>
  </si>
  <si>
    <t xml:space="preserve">Poznámka k položce:_x000D_
D.1.1.A - 03 – 03.  _x000D_
KONSTRUKČNÍ ŘEŠENÍ_x000D_
_x000D_
Stanoviště bude samostatně stojící konstrukce. Bez pevného spojení s objektem. _x000D_
Rozměry i schéma rozmístění nosných prvků na výkresech jsou orientační, bez výpočtů, pouze konzultovány se statikem. Na základě statického výpočtu, který zpracuje ve výrobní dokumentaci zhotovitel,  je nezbytné je doplnit a upravit. Konstrukce je navržena v kombinaci dřevo x dřevo.  Pokud se výpočtem prokáže výhodnost nosné ocelové konstrukce, bude tato akceptována. _x000D_
Nutno aby zhotovitel v ceně počítal, a zpracoval  dílenský prováděcí projekt případně i s modelem nosné konstrukce a dílenské výkresy. _x000D_
Svislé konstrukce lze provést z dřevěných vodorovných a svislých hranolů (rošt), které budou opláštěny buď dýhovanou překližkou nebo MDF deskou, tyto materiály jsou ohýbatelné. Předpokládaná tl. opláštění je 25 mm, celková tl. stěny 150 mm. Spoje budou z vnější strany kryté vodorovnými i svislými dřevěnými lištami, svislé lze dotáhnout až k podlaze. Nebo okopnému soklu._x000D_
Konstrukce bude příčně ztužena, olištována  u styku obvodové zdi, v místě sestavy Skříňky v interiéru budou doměřeny a provedeny dle požadavku investora. Zateplení bude minerální vatou se součinitelem prostupu tepla U=0,035 W/m2K. V místě prosklených otvorů budou vloženy sloupky z (předpoklad dle PD min 60x40mm) v rozteči oken na celou výšku stěny, které v místě parapetů a nadpraží budou propojeny příčlí, aby celek tvořil rám. Svislé nosné prvky lze kotvit přes pásovinu či systémové BOVA spony ke spodnímu hranolu. K vodorovné příčli v nadpraží bude kotven BOVA úhelník s latí, na nich bude osazen hranol – pozednice pro uložení stropních trámků._x000D_
Konstrukce podlahy bude zvýšená oproti stávající o 300 mm, což je výška svislé části druhého schodu bez nosu a bude to i výška nového soklu. Tvoří ji rošt z dřevěných hranolů s OSB deskami tl. 2x15mm, horní deska je broušená a lakovaná, vodou ředitelný podlahový lak, příp. lze na finální povrch použít kompozitní podlahové desky. U stávajících vstupních dveří do jídelny bude vsazena vestavěná skříň obdobné konstrukce. Členění dle investora._x000D_
Revizní dvířka v podlaze musí korespondovat se stávajícím podlahovým poklopem._x000D_
Konstrukci stropu tvoří dřevěné trámky osazené v kratším směru na pozednice, jejich osové vzdálenosti jsou v rozteči oken. Podepření obvodové stropní pozednice bude na ocel.soupcích 2xU16 svařených a opláštěných SDK. Opláštění a tepelná izolace bude řešeno stejným způsobem jako u stěn. Střecha není běžně pochozí, úklid lze vysavačem či smetákem. Parametrová únosnost stropu pro údržbu  ale musí  být údržbu ale/m2. _x000D_
Okenní otvory budou pevně zasklené bezpečnostním vrstveným sklem typu CONNEX, kotvení mezi lištou a nosným rámem, spáry zatmeleny. Jeho tloušťka bude upřesněna v souvislosti s možností ohybu. Výška otvoru u výdejního okna je navržena 890 mm nad vnitřní podlahou, s výrobcem nutno dořešit jeho uzavírání. Komunikační otvor bude opatřen podávacím parapetem,  příp. posílen interkomem. Krajní prosklené pole u vstupu bude opatřeno v nadpraží informačními popisy, např. pokyny, ohlašovna požáru apod. _x000D_
Na výšku nadpraží je možno dle přání pod stropem konstrukce pro zatemnění – rolety nebo žaluzie. Do stropu bude osazený plochý světlík pevný, s dvojitým zasklením, sklo čiré. Dveře budou prosklené, hladké, zárubeň obložková. Celková výška = výška nadpraží oken._x000D_
_x000D_
_x000D_
TECHNICKÉ VYBAVENÍ_x000D_
_x000D_
V současné vrátnici je umístěna část komunikační techniky, kamerový systém, EZS apod.  Byla ověřena možnost jejího přesunu do Nového stanoviště.  Veškeré systémy dle požadavku MO ČR, Hradní stráž a investora budou umístěny v nové vrátnici. Ve stanovišti budou umístěny i ostatní technologie jako např., ovládání zatemnění, amplion. Vybraný dodavatel musí zajistit umístění a přípravu pro koordinaci zařízení klientského (PC) zařízení CCTV, EKV a čtečku čipových karet. Systémy budou trasově připraveny do nejbližšího datového rozvaděče AKIS. Provedení musí splňovat a řídit se   Českými obrannými standardy č. 635001 - Požadavky na kamerové systémy v bezpečnostních aplikacích, č. 635002 - Požadavky na elektronické zabezpečovací prostředky střežení, č. 635003 - Požadavky na elektronickou kontrolu vstupu (SKV), č. 635004 - Požadavky na integrovaný bezpečnostní řídící a dohledový systém, č. 635005 – Požadavky na elektronické perimetrické systémy a mechanické zábranné systémy a č. 635006 – Požadavky na elektronickou požární signalizaci (EPS) - dále společně též „ČOS“._x000D_
Stropní svítidla budou kruhová, rovnoměrně rozmístěná kolem světlíku, návrh připraví vybraný dodavatel na základě výpočtu osvětlení, vypínač osazený do stěny u dveří. Na stolech budou lampičky. Zásuvky budou rozmístěny dle způsobu využití, to je pro výpočetní techniku pod pracovním stolem (prostup ve stolu pro kabeláž), dále pro lednici, varnou konvici, MW troubu v sestavě zázemí. Bude ověřena funkčnost stávajícího rozvaděče u obvodové zdi. Případně bude demontován – řešeno při stavbě._x000D_
Ve vrátnici není možné provést klimatizaci – není možnost jejího napojení na venkovní jednotku. Větrání a přívod vzduchu bude dveřmi a podávacím oknem. Do zadní stěny k obvodové stěně bude osazena větrací mřížka min 50x20cm._x000D_
Současný pomocný el. přímotopný radiátor bude demontován a nahrazen novým s ventilátorem, jeho velikost bude do 2000 V. Nově bude umístěn vedle dveří, rozvody budou vedeny v konstrukci podlahy._x000D_
Bude aktualizováno stávající  požárně bezpečnostní řešení na vrátnici, dle něho příp. doplněny požární konstrukce, hasící přístroj, piktogramy apod._x000D_
Přívod SILNO a SLABO proudé instalace bude z místa stávajícího rozvaděče (u protilehlé podatelny). Páteřní přívod  bude přiveden stávajícím kanálkem, který ústí pod stávajícím stanovištěm. Podlahou pak bude přiveden do podružného rozvaděče v nové vrátnici. Tento rozvaděč bude vybaven 4x jističem podle potřeby uživatele a proudovým chráničem. Z něj bude v sendvičových stěnách, podlahách proveden rozvod sítě pro okruh zásuvky vybavení technikou – 230 V, pro spotřebiče (případný přímotop, varná konvice, mikrovlnná trouba – 230 V. dále okruh datové zásuvky, PC, okruh osvětlení. _x000D_
Čtečka pro čipové karty bude umístěna u vstupu. Napojení povrchem od vrat do nové vrátnice, kde bude svedena do pozice vnitřní komunikační jednotky. Součástí stavby je provedení přívodů a osazení propojovacích krabic. Dodávka zařízení je v intencích investora._x000D_
Strukturovaná kabeláž UTP6 bude v původní trase přivedena do nové pozice ve vrátnici. Do místa určeného AKIS._x000D_
_x000D_
_x000D_
OSTATNÍ VYBAVENÍ_x000D_
_x000D_
Vrátnice bude vybavena pracovním pultem proměnlivé šířky a tvaru (viz návrh v PD), kde budou umístěny dva počítače pro monitorování objektu, dále dvěma kancelářskými židlemi. Pod stolem budou 3 šuplíkové kontejnery. Součástí sestavy zázemí je vestavná lednice, skříňka pro MW troubu, šatní skříňky, skříňka na šanony apod.  _x000D_
Před realizací zpracuje GDS dílenský návrh při konzultaci s investorem.  Před realizací bude s investorem zkonzultováno jejich skutečné potřebné provedení, množství a dle toho nábytkové součásti budou upraveny._x000D_
Směrem k bezpečnostnímu rámu je vnitřní pult š=telefonu, který slouží jako podpisový, pro umístění domácího telefonu apod._x000D_
_x000D_
Konkrétní skladby konstrukcí budou součástí dílenské dokumentace, kterou zpracuje a nechá si schválit investorem a AD vybraný zhotovitel._x000D_
</t>
  </si>
  <si>
    <t>minimálně dle popisu D.1.4.4. Tabulka vybavení  NÁVRH:  8A</t>
  </si>
  <si>
    <t>146</t>
  </si>
  <si>
    <t>54211000</t>
  </si>
  <si>
    <t>chladnička jednodveřová kapacita do 95l výparník do 15l š 50cm</t>
  </si>
  <si>
    <t>155377813</t>
  </si>
  <si>
    <t>minimálně dle popisu D.1.4.4. Tabulka vybavení  NÁVRH:  6</t>
  </si>
  <si>
    <t>147</t>
  </si>
  <si>
    <t>542110021</t>
  </si>
  <si>
    <t>Mikrovlnná trouba - volně stojící, příkon 1150 W, vnitřní objem 23 l, 5 úrovní výkonu, 1000W výkon mikrovlnného ohřevu, s 29,2cm otočným talířem</t>
  </si>
  <si>
    <t>792657956</t>
  </si>
  <si>
    <t>minimálně dle popisu D.1.4.4. Tabulka vybavení  NÁVRH:  4</t>
  </si>
  <si>
    <t>148</t>
  </si>
  <si>
    <t>542110022</t>
  </si>
  <si>
    <t>Kancelářská židle - otočná a ergonomická se synchronní mechanikou, nosnost 130 kg, aretace polohy, plochý sedák s nastavitelnou výškou, bederní opěrka</t>
  </si>
  <si>
    <t>673183494</t>
  </si>
  <si>
    <t>minimálně dle popisu D.1.4.4. Tabulka vybavení  NÁVRH:  5</t>
  </si>
  <si>
    <t>149</t>
  </si>
  <si>
    <t>5571166702.R5</t>
  </si>
  <si>
    <t>Kontejner kolečkový šuplýkový - v kompletním provedení</t>
  </si>
  <si>
    <t>-1565026463</t>
  </si>
  <si>
    <t>minimálně dle popisu D.1.4.4. Tabulka vybavení  NÁVRH:  7</t>
  </si>
  <si>
    <t>150</t>
  </si>
  <si>
    <t>5571166702.R6</t>
  </si>
  <si>
    <t>Podpisový plult integrovaný - v kompletním provedení</t>
  </si>
  <si>
    <t>837498475</t>
  </si>
  <si>
    <t>151</t>
  </si>
  <si>
    <t>998766201</t>
  </si>
  <si>
    <t>Přesun hmot procentní pro kce truhlářské v objektech v do 6 m</t>
  </si>
  <si>
    <t>-501156689</t>
  </si>
  <si>
    <t>152</t>
  </si>
  <si>
    <t>599888011</t>
  </si>
  <si>
    <t>Bezpečnostní  orientační systém</t>
  </si>
  <si>
    <t>-1768370283</t>
  </si>
  <si>
    <t>767</t>
  </si>
  <si>
    <t>Konstrukce zámečnické</t>
  </si>
  <si>
    <t>153</t>
  </si>
  <si>
    <t>767316312</t>
  </si>
  <si>
    <t>Montáž střešního bodového světlíku přes 1,5 do 2 m2</t>
  </si>
  <si>
    <t>1975951541</t>
  </si>
  <si>
    <t>154</t>
  </si>
  <si>
    <t>56245354</t>
  </si>
  <si>
    <t xml:space="preserve">světlík bodový Kopule kruhová se šrouby 2-4 vrstvá, manžeta z laminátu (polyesteru) </t>
  </si>
  <si>
    <t>1715844344</t>
  </si>
  <si>
    <t>tevíravý světlík určený k větrání ploché střechy, rám plastový s PUR jádrem, běžné zasklení PMMA kopule + izolační bezpečnostní dvojsklo</t>
  </si>
  <si>
    <t>výška manžety 15 cm, barva zasklení čirá, barva rámu bílá,</t>
  </si>
  <si>
    <t>Světlík je otevíravý a je určen k dennímu větrání ploché střechy pomocí elektrického motoru včetně ovládání.</t>
  </si>
  <si>
    <t>155</t>
  </si>
  <si>
    <t>56245354.B</t>
  </si>
  <si>
    <t>Otvírání světlíku - elektrické + dálk ovladač v pouzdře u vypínače osvětlení</t>
  </si>
  <si>
    <t>-1325718935</t>
  </si>
  <si>
    <t>Poznámka k položce:_x000D_
Elektrické otvírání č. 1 (varianta A) – LINEÁRNÍ elektromotor pro denní větrání_x000D_
_x000D_
_x000D_
elektromotor se zdvihem 300 mm_x000D_
standardně 230 V, koupelny 24 V_x000D_
ovládání pomocí interiérového polohového větracího tlačítka_x000D_
lze připojit také čidlo _x000D_
dálkové ovládání motoru – dálkový ovladač (klíčenka)</t>
  </si>
  <si>
    <t>156</t>
  </si>
  <si>
    <t>767995101</t>
  </si>
  <si>
    <t>Montáž atypických zámečnických konstrukcí hmotnosti do 5 kg</t>
  </si>
  <si>
    <t>2146417807</t>
  </si>
  <si>
    <t>kotvy, statické třmeny s otvory, kotvící úhelníky  a pod.</t>
  </si>
  <si>
    <t>157</t>
  </si>
  <si>
    <t>553121000</t>
  </si>
  <si>
    <t>Drobné kovové konstrukce - pomocné, kotvy a pod.</t>
  </si>
  <si>
    <t>721244558</t>
  </si>
  <si>
    <t>158</t>
  </si>
  <si>
    <t>767995113</t>
  </si>
  <si>
    <t>Montáž atypických zámečnických konstrukcí hmotnosti přes 10 do 20 kg</t>
  </si>
  <si>
    <t>1373576096</t>
  </si>
  <si>
    <t>nosné sloupy, svařené, vč. patek a ploten - dle výr.dokumentace GDS + ochranný nátěr</t>
  </si>
  <si>
    <t>Obdelníkový profil ČSN 10219-2 60x40 mm</t>
  </si>
  <si>
    <t>(14*3,4+ +2,5*4+3,5*6+2,5*3)*0,007*1000</t>
  </si>
  <si>
    <t>159</t>
  </si>
  <si>
    <t>13515115.J</t>
  </si>
  <si>
    <t>-58221318</t>
  </si>
  <si>
    <t>602,7*1,15 'Přepočtené koeficientem množství</t>
  </si>
  <si>
    <t>160</t>
  </si>
  <si>
    <t>998767202</t>
  </si>
  <si>
    <t>Přesun hmot procentní pro zámečnické konstrukce v objektech v přes 6 do 12 m</t>
  </si>
  <si>
    <t>629739272</t>
  </si>
  <si>
    <t>776</t>
  </si>
  <si>
    <t>Podlahy povlakové</t>
  </si>
  <si>
    <t>161</t>
  </si>
  <si>
    <t>776111311</t>
  </si>
  <si>
    <t>Vysátí podkladu povlakových podlah</t>
  </si>
  <si>
    <t>-1504948793</t>
  </si>
  <si>
    <t>162</t>
  </si>
  <si>
    <t>776261121</t>
  </si>
  <si>
    <t>Lepení z pryže, PVC , VINIL standardním lepidlem</t>
  </si>
  <si>
    <t>2133423040</t>
  </si>
  <si>
    <t>163</t>
  </si>
  <si>
    <t>776411211</t>
  </si>
  <si>
    <t>Montáž tahaných obvodových soklíků z PVC výšky do 80 mm</t>
  </si>
  <si>
    <t>-857261092</t>
  </si>
  <si>
    <t>164</t>
  </si>
  <si>
    <t>776491111</t>
  </si>
  <si>
    <t>Lepení plastové lišty ukončovací samolepící soklíky a lišty</t>
  </si>
  <si>
    <t>-692419849</t>
  </si>
  <si>
    <t>165</t>
  </si>
  <si>
    <t>283421250</t>
  </si>
  <si>
    <t>lišty pro PVC šedé, či dle INV v=70mm</t>
  </si>
  <si>
    <t>665854344</t>
  </si>
  <si>
    <t>166</t>
  </si>
  <si>
    <t>284122850</t>
  </si>
  <si>
    <t>podlahovina zátěžové PVC , VINYL (Vinylová podlaha v dílcích) lepená min. tech.jako jako Heterogení, - položka vzorkování - výběr INV _x000D_
Celková výška 2,2 mm_x000D_
Nášlapná vrstva 0,4 mm_x000D_
povrchové vytvrzení PUR_x000D_
Třída zátěže 41 -dle uživatele</t>
  </si>
  <si>
    <t>-418941496</t>
  </si>
  <si>
    <t>7,5*1,2 'Přepočtené koeficientem množství</t>
  </si>
  <si>
    <t>167</t>
  </si>
  <si>
    <t>776525111</t>
  </si>
  <si>
    <t>Spojování podlah z plastů svařování za tepla</t>
  </si>
  <si>
    <t>1702219745</t>
  </si>
  <si>
    <t>168</t>
  </si>
  <si>
    <t>776590125</t>
  </si>
  <si>
    <t>Úprava podkladu nášlapných ploch stěrkováním vyrovnávacím tmelem</t>
  </si>
  <si>
    <t>-1317662604</t>
  </si>
  <si>
    <t>169</t>
  </si>
  <si>
    <t>246361100</t>
  </si>
  <si>
    <t>tmel latexový stěrkový bílý V 5010 (á 2 kg)</t>
  </si>
  <si>
    <t>467528102</t>
  </si>
  <si>
    <t>4*2,5 'Přepočtené koeficientem množství</t>
  </si>
  <si>
    <t>170</t>
  </si>
  <si>
    <t>776590150</t>
  </si>
  <si>
    <t>Úprava podkladu nášlapných ploch penetrací</t>
  </si>
  <si>
    <t>13506238</t>
  </si>
  <si>
    <t>171</t>
  </si>
  <si>
    <t>998776203</t>
  </si>
  <si>
    <t>Přesun hmot procentní pro podlahy povlakové v objektech v do 24 m</t>
  </si>
  <si>
    <t>-835224559</t>
  </si>
  <si>
    <t>783</t>
  </si>
  <si>
    <t>Dokončovací práce - nátěry</t>
  </si>
  <si>
    <t>172</t>
  </si>
  <si>
    <t>783009421</t>
  </si>
  <si>
    <t>Bezpečnostní šrafování stěnových nebo podlahových hran</t>
  </si>
  <si>
    <t>-289551134</t>
  </si>
  <si>
    <t>173</t>
  </si>
  <si>
    <t>783121116</t>
  </si>
  <si>
    <t>Nátěry syntetické OK těžkých "A" barva dražší lesklý povrch 2x antikorozní, 1x základní, 3x email</t>
  </si>
  <si>
    <t>-977249665</t>
  </si>
  <si>
    <t>786</t>
  </si>
  <si>
    <t>Dokončovací práce - čalounické úpravy</t>
  </si>
  <si>
    <t>174</t>
  </si>
  <si>
    <t>786613110</t>
  </si>
  <si>
    <t>Montáž zastiňující rolety papírové skládané jednodílné do oken otevíravých, sklápěcích, vyklápěcích</t>
  </si>
  <si>
    <t>-2002883650</t>
  </si>
  <si>
    <t>(0,6*4+0,7*2)*1,7</t>
  </si>
  <si>
    <t>175</t>
  </si>
  <si>
    <t>60054700</t>
  </si>
  <si>
    <t xml:space="preserve">Roleta zatenňovací , řetízková,v béžové barvě ze zatemňující látky s TERMO funkcí. Funkce MULTI-STOP, 2-SIDES Gramáž: 150-160 g/m2 - položka vzorkování - výběr INV </t>
  </si>
  <si>
    <t>-1861625543</t>
  </si>
  <si>
    <t>176</t>
  </si>
  <si>
    <t>60054701</t>
  </si>
  <si>
    <t>Návyn s kastlíkem, + řetízková vedení, vč. kotvení a krytek dl. do 180 cm</t>
  </si>
  <si>
    <t>pár</t>
  </si>
  <si>
    <t>1792937236</t>
  </si>
  <si>
    <t>177</t>
  </si>
  <si>
    <t>60054702</t>
  </si>
  <si>
    <t xml:space="preserve">Ovládání rolet - osazený v pouzdře u vypínače osvětlení  pro případné vzdálené ovládání - položka vzorkování - výběr INV </t>
  </si>
  <si>
    <t>-1596439247</t>
  </si>
  <si>
    <t>787</t>
  </si>
  <si>
    <t>Dokončovací práce - zasklívání</t>
  </si>
  <si>
    <t>180</t>
  </si>
  <si>
    <t>787716373</t>
  </si>
  <si>
    <t xml:space="preserve">Zasklívání výkladců s podtmelením na lišty přes 4 do 5 m2 dvojsklem bezpečnostním </t>
  </si>
  <si>
    <t>-526592072</t>
  </si>
  <si>
    <t>zasklení bezpečnostním sklem</t>
  </si>
  <si>
    <t>1,6*0,55*6+1,44</t>
  </si>
  <si>
    <t>181</t>
  </si>
  <si>
    <t>63437141.R1</t>
  </si>
  <si>
    <t>sklo bezpečnostní vrstvené tl 12,4mm P5A</t>
  </si>
  <si>
    <t>1943029759</t>
  </si>
  <si>
    <t>Poznámka k položce:_x000D_
zvýšená úroveň ochrany _x000D_
•  odolává promyšleným útokům pachatelů, kteří mají k dispozici omezený čas (odrazuje od vloupání a krádeží) _x000D_
• 2 skla – alespoň 6 pvB fólií _x000D_
• třída: p5A</t>
  </si>
  <si>
    <t>182</t>
  </si>
  <si>
    <t>63437141.R2</t>
  </si>
  <si>
    <t>sklo bezpečnostní vrstvené  P5A - do oblouku</t>
  </si>
  <si>
    <t>1014368185</t>
  </si>
  <si>
    <t>0,9*1,6</t>
  </si>
  <si>
    <t>Práce a dodávky M</t>
  </si>
  <si>
    <t>23-M</t>
  </si>
  <si>
    <t>Montáže potrubí</t>
  </si>
  <si>
    <t>VRN</t>
  </si>
  <si>
    <t>Vedlejší rozpočtové náklady</t>
  </si>
  <si>
    <t>VRN3</t>
  </si>
  <si>
    <t>Zařízení staveniště</t>
  </si>
  <si>
    <t>183</t>
  </si>
  <si>
    <t>030001000</t>
  </si>
  <si>
    <t>…</t>
  </si>
  <si>
    <t>1024</t>
  </si>
  <si>
    <t>-1957801759</t>
  </si>
  <si>
    <t>VRN7</t>
  </si>
  <si>
    <t>Provozní vlivy</t>
  </si>
  <si>
    <t>184</t>
  </si>
  <si>
    <t>070001000</t>
  </si>
  <si>
    <t>-1529886685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</si>
</sst>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7" fillId="0" borderId="0" applyNumberFormat="0" applyFill="0" applyBorder="0" applyAlignment="0" applyProtection="0"/>
  </cellStyleXfs>
  <cellXfs count="225">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ill="1" applyAlignment="1">
      <alignment vertical="center"/>
    </xf>
    <xf numFmtId="0" fontId="4" fillId="4" borderId="6" xfId="0" applyFont="1" applyFill="1" applyBorder="1" applyAlignment="1">
      <alignment horizontal="left" vertical="center"/>
    </xf>
    <xf numFmtId="0" fontId="0" fillId="4" borderId="7" xfId="0" applyFill="1" applyBorder="1" applyAlignment="1">
      <alignment vertical="center"/>
    </xf>
    <xf numFmtId="0" fontId="4" fillId="4"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5" borderId="7" xfId="0"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9" xfId="0" applyNumberFormat="1" applyFont="1" applyBorder="1" applyAlignment="1">
      <alignment vertical="center"/>
    </xf>
    <xf numFmtId="4" fontId="28" fillId="0" borderId="20" xfId="0" applyNumberFormat="1" applyFont="1" applyBorder="1" applyAlignment="1">
      <alignment vertical="center"/>
    </xf>
    <xf numFmtId="166" fontId="28" fillId="0" borderId="20" xfId="0" applyNumberFormat="1" applyFont="1" applyBorder="1" applyAlignment="1">
      <alignment vertical="center"/>
    </xf>
    <xf numFmtId="4" fontId="28" fillId="0" borderId="21" xfId="0" applyNumberFormat="1" applyFont="1" applyBorder="1" applyAlignment="1">
      <alignment vertical="center"/>
    </xf>
    <xf numFmtId="0" fontId="5" fillId="0" borderId="0" xfId="0" applyFont="1" applyAlignment="1">
      <alignment horizontal="left" vertical="center"/>
    </xf>
    <xf numFmtId="0" fontId="29"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0"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4" fontId="24" fillId="0" borderId="0" xfId="0" applyNumberFormat="1" applyFont="1"/>
    <xf numFmtId="166" fontId="31" fillId="0" borderId="12" xfId="0" applyNumberFormat="1" applyFont="1" applyBorder="1"/>
    <xf numFmtId="166" fontId="31" fillId="0" borderId="13" xfId="0" applyNumberFormat="1" applyFont="1" applyBorder="1"/>
    <xf numFmtId="4" fontId="32"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3" xfId="0" applyBorder="1" applyAlignment="1" applyProtection="1">
      <alignment vertical="center"/>
      <protection locked="0"/>
    </xf>
    <xf numFmtId="0" fontId="22" fillId="0" borderId="22" xfId="0" applyFont="1" applyBorder="1" applyAlignment="1" applyProtection="1">
      <alignment horizontal="center" vertical="center"/>
      <protection locked="0"/>
    </xf>
    <xf numFmtId="49" fontId="22" fillId="0" borderId="22" xfId="0"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2" xfId="0" applyFont="1" applyBorder="1" applyAlignment="1" applyProtection="1">
      <alignment horizontal="center" vertical="center" wrapText="1"/>
      <protection locked="0"/>
    </xf>
    <xf numFmtId="167" fontId="22" fillId="0" borderId="22" xfId="0" applyNumberFormat="1" applyFont="1" applyBorder="1" applyAlignment="1" applyProtection="1">
      <alignment vertical="center"/>
      <protection locked="0"/>
    </xf>
    <xf numFmtId="4" fontId="22" fillId="3"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protection locked="0"/>
    </xf>
    <xf numFmtId="0" fontId="0" fillId="0" borderId="22" xfId="0"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9" fillId="0" borderId="3" xfId="0" applyFont="1" applyBorder="1" applyAlignment="1">
      <alignment vertical="center"/>
    </xf>
    <xf numFmtId="0" fontId="3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34" fillId="0" borderId="22" xfId="0" applyFont="1" applyBorder="1" applyAlignment="1" applyProtection="1">
      <alignment horizontal="center" vertical="center"/>
      <protection locked="0"/>
    </xf>
    <xf numFmtId="49" fontId="34" fillId="0" borderId="22" xfId="0" applyNumberFormat="1" applyFont="1" applyBorder="1" applyAlignment="1" applyProtection="1">
      <alignment horizontal="left" vertical="center" wrapText="1"/>
      <protection locked="0"/>
    </xf>
    <xf numFmtId="0" fontId="34" fillId="0" borderId="22" xfId="0" applyFont="1" applyBorder="1" applyAlignment="1" applyProtection="1">
      <alignment horizontal="left" vertical="center" wrapText="1"/>
      <protection locked="0"/>
    </xf>
    <xf numFmtId="0" fontId="34" fillId="0" borderId="22" xfId="0" applyFont="1" applyBorder="1" applyAlignment="1" applyProtection="1">
      <alignment horizontal="center" vertical="center" wrapText="1"/>
      <protection locked="0"/>
    </xf>
    <xf numFmtId="167" fontId="34" fillId="0" borderId="22" xfId="0" applyNumberFormat="1" applyFont="1" applyBorder="1" applyAlignment="1" applyProtection="1">
      <alignment vertical="center"/>
      <protection locked="0"/>
    </xf>
    <xf numFmtId="4" fontId="34" fillId="3" borderId="22" xfId="0" applyNumberFormat="1" applyFont="1" applyFill="1" applyBorder="1" applyAlignment="1" applyProtection="1">
      <alignment vertical="center"/>
      <protection locked="0"/>
    </xf>
    <xf numFmtId="4" fontId="34" fillId="0" borderId="22" xfId="0" applyNumberFormat="1" applyFont="1" applyBorder="1" applyAlignment="1" applyProtection="1">
      <alignment vertical="center"/>
      <protection locked="0"/>
    </xf>
    <xf numFmtId="0" fontId="35" fillId="0" borderId="22" xfId="0" applyFont="1" applyBorder="1" applyAlignment="1" applyProtection="1">
      <alignment vertical="center"/>
      <protection locked="0"/>
    </xf>
    <xf numFmtId="0" fontId="35" fillId="0" borderId="3" xfId="0" applyFont="1" applyBorder="1" applyAlignment="1">
      <alignment vertical="center"/>
    </xf>
    <xf numFmtId="0" fontId="34" fillId="3" borderId="14" xfId="0" applyFont="1" applyFill="1" applyBorder="1" applyAlignment="1" applyProtection="1">
      <alignment horizontal="left" vertical="center"/>
      <protection locked="0"/>
    </xf>
    <xf numFmtId="0" fontId="34" fillId="0" borderId="0" xfId="0" applyFont="1" applyAlignment="1">
      <alignment horizontal="center" vertical="center"/>
    </xf>
    <xf numFmtId="167" fontId="22" fillId="3" borderId="22" xfId="0" applyNumberFormat="1" applyFont="1" applyFill="1" applyBorder="1" applyAlignment="1" applyProtection="1">
      <alignment vertical="center"/>
      <protection locked="0"/>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6" fillId="0" borderId="0" xfId="0" applyFont="1" applyAlignment="1">
      <alignment vertical="top" wrapText="1"/>
    </xf>
    <xf numFmtId="0" fontId="0" fillId="0" borderId="0" xfId="0" applyAlignment="1" applyProtection="1">
      <alignment vertical="center"/>
      <protection locked="0"/>
    </xf>
    <xf numFmtId="0" fontId="0" fillId="0" borderId="14" xfId="0" applyBorder="1" applyAlignment="1">
      <alignment vertical="center"/>
    </xf>
    <xf numFmtId="0" fontId="36" fillId="0" borderId="0" xfId="0" applyFont="1" applyAlignment="1">
      <alignment vertical="center" wrapText="1"/>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13" fillId="2" borderId="0" xfId="0" applyFont="1" applyFill="1" applyAlignment="1">
      <alignment horizontal="center"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22" fillId="5" borderId="7" xfId="0" applyFont="1" applyFill="1" applyBorder="1" applyAlignment="1">
      <alignment horizontal="center" vertical="center"/>
    </xf>
    <xf numFmtId="0" fontId="22" fillId="5" borderId="7" xfId="0" applyFont="1" applyFill="1" applyBorder="1" applyAlignment="1">
      <alignment horizontal="right" vertical="center"/>
    </xf>
    <xf numFmtId="0" fontId="22" fillId="5" borderId="8" xfId="0" applyFont="1" applyFill="1" applyBorder="1" applyAlignment="1">
      <alignment horizontal="left" vertical="center"/>
    </xf>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4" fillId="0" borderId="0" xfId="0" applyNumberFormat="1" applyFont="1" applyAlignment="1">
      <alignment horizontal="right" vertical="center"/>
    </xf>
    <xf numFmtId="4" fontId="24"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4" borderId="7" xfId="0" applyFont="1" applyFill="1" applyBorder="1" applyAlignment="1">
      <alignment horizontal="left" vertical="center"/>
    </xf>
    <xf numFmtId="0" fontId="0" fillId="4" borderId="7" xfId="0" applyFill="1" applyBorder="1" applyAlignment="1">
      <alignment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0" fontId="0" fillId="0" borderId="0" xfId="0" applyAlignment="1">
      <alignment vertical="center"/>
    </xf>
    <xf numFmtId="0" fontId="2" fillId="3" borderId="0" xfId="0" applyFont="1" applyFill="1" applyAlignment="1" applyProtection="1">
      <alignment horizontal="left" vertical="center"/>
      <protection locked="0"/>
    </xf>
    <xf numFmtId="0" fontId="0" fillId="0" borderId="0" xfId="0" applyAlignment="1"/>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7"/>
  <sheetViews>
    <sheetView showGridLines="0" workbookViewId="0"/>
  </sheetViews>
  <sheetFormatPr defaultRowHeight="14.4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0.15">
      <c r="A1" s="15" t="s">
        <v>0</v>
      </c>
      <c r="AZ1" s="15" t="s">
        <v>1</v>
      </c>
      <c r="BA1" s="15" t="s">
        <v>2</v>
      </c>
      <c r="BB1" s="15" t="s">
        <v>1</v>
      </c>
      <c r="BT1" s="15" t="s">
        <v>3</v>
      </c>
      <c r="BU1" s="15" t="s">
        <v>3</v>
      </c>
      <c r="BV1" s="15" t="s">
        <v>4</v>
      </c>
    </row>
    <row r="2" spans="1:74" ht="36.950000000000003" customHeight="1">
      <c r="AR2" s="184" t="s">
        <v>5</v>
      </c>
      <c r="AS2" s="224"/>
      <c r="AT2" s="224"/>
      <c r="AU2" s="224"/>
      <c r="AV2" s="224"/>
      <c r="AW2" s="224"/>
      <c r="AX2" s="224"/>
      <c r="AY2" s="224"/>
      <c r="AZ2" s="224"/>
      <c r="BA2" s="224"/>
      <c r="BB2" s="224"/>
      <c r="BC2" s="224"/>
      <c r="BD2" s="224"/>
      <c r="BE2" s="224"/>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214" t="s">
        <v>14</v>
      </c>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R5" s="19"/>
      <c r="BE5" s="211" t="s">
        <v>15</v>
      </c>
      <c r="BS5" s="16" t="s">
        <v>6</v>
      </c>
    </row>
    <row r="6" spans="1:74" ht="36.950000000000003" customHeight="1">
      <c r="B6" s="19"/>
      <c r="D6" s="25" t="s">
        <v>16</v>
      </c>
      <c r="K6" s="215" t="s">
        <v>17</v>
      </c>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R6" s="19"/>
      <c r="BE6" s="212"/>
      <c r="BS6" s="16" t="s">
        <v>6</v>
      </c>
    </row>
    <row r="7" spans="1:74" ht="12" customHeight="1">
      <c r="B7" s="19"/>
      <c r="D7" s="26" t="s">
        <v>18</v>
      </c>
      <c r="K7" s="24" t="s">
        <v>1</v>
      </c>
      <c r="AK7" s="26" t="s">
        <v>19</v>
      </c>
      <c r="AN7" s="24" t="s">
        <v>1</v>
      </c>
      <c r="AR7" s="19"/>
      <c r="BE7" s="212"/>
      <c r="BS7" s="16" t="s">
        <v>6</v>
      </c>
    </row>
    <row r="8" spans="1:74" ht="12" customHeight="1">
      <c r="B8" s="19"/>
      <c r="D8" s="26" t="s">
        <v>20</v>
      </c>
      <c r="K8" s="24" t="s">
        <v>21</v>
      </c>
      <c r="AK8" s="26" t="s">
        <v>22</v>
      </c>
      <c r="AN8" s="27" t="s">
        <v>23</v>
      </c>
      <c r="AR8" s="19"/>
      <c r="BE8" s="212"/>
      <c r="BS8" s="16" t="s">
        <v>6</v>
      </c>
    </row>
    <row r="9" spans="1:74" ht="14.45" customHeight="1">
      <c r="B9" s="19"/>
      <c r="AR9" s="19"/>
      <c r="BE9" s="212"/>
      <c r="BS9" s="16" t="s">
        <v>6</v>
      </c>
    </row>
    <row r="10" spans="1:74" ht="12" customHeight="1">
      <c r="B10" s="19"/>
      <c r="D10" s="26" t="s">
        <v>24</v>
      </c>
      <c r="AK10" s="26" t="s">
        <v>25</v>
      </c>
      <c r="AN10" s="24" t="s">
        <v>1</v>
      </c>
      <c r="AR10" s="19"/>
      <c r="BE10" s="212"/>
      <c r="BS10" s="16" t="s">
        <v>6</v>
      </c>
    </row>
    <row r="11" spans="1:74" ht="18.399999999999999" customHeight="1">
      <c r="B11" s="19"/>
      <c r="E11" s="24" t="s">
        <v>26</v>
      </c>
      <c r="AK11" s="26" t="s">
        <v>27</v>
      </c>
      <c r="AN11" s="24" t="s">
        <v>1</v>
      </c>
      <c r="AR11" s="19"/>
      <c r="BE11" s="212"/>
      <c r="BS11" s="16" t="s">
        <v>6</v>
      </c>
    </row>
    <row r="12" spans="1:74" ht="6.95" customHeight="1">
      <c r="B12" s="19"/>
      <c r="AR12" s="19"/>
      <c r="BE12" s="212"/>
      <c r="BS12" s="16" t="s">
        <v>6</v>
      </c>
    </row>
    <row r="13" spans="1:74" ht="12" customHeight="1">
      <c r="B13" s="19"/>
      <c r="D13" s="26" t="s">
        <v>28</v>
      </c>
      <c r="AK13" s="26" t="s">
        <v>25</v>
      </c>
      <c r="AN13" s="28" t="s">
        <v>29</v>
      </c>
      <c r="AR13" s="19"/>
      <c r="BE13" s="212"/>
      <c r="BS13" s="16" t="s">
        <v>6</v>
      </c>
    </row>
    <row r="14" spans="1:74" ht="13.15">
      <c r="B14" s="19"/>
      <c r="E14" s="216" t="s">
        <v>29</v>
      </c>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6" t="s">
        <v>27</v>
      </c>
      <c r="AN14" s="28" t="s">
        <v>29</v>
      </c>
      <c r="AR14" s="19"/>
      <c r="BE14" s="212"/>
      <c r="BS14" s="16" t="s">
        <v>6</v>
      </c>
    </row>
    <row r="15" spans="1:74" ht="6.95" customHeight="1">
      <c r="B15" s="19"/>
      <c r="AR15" s="19"/>
      <c r="BE15" s="212"/>
      <c r="BS15" s="16" t="s">
        <v>3</v>
      </c>
    </row>
    <row r="16" spans="1:74" ht="12" customHeight="1">
      <c r="B16" s="19"/>
      <c r="D16" s="26" t="s">
        <v>30</v>
      </c>
      <c r="AK16" s="26" t="s">
        <v>25</v>
      </c>
      <c r="AN16" s="24" t="s">
        <v>1</v>
      </c>
      <c r="AR16" s="19"/>
      <c r="BE16" s="212"/>
      <c r="BS16" s="16" t="s">
        <v>3</v>
      </c>
    </row>
    <row r="17" spans="2:71" ht="18.399999999999999" customHeight="1">
      <c r="B17" s="19"/>
      <c r="E17" s="24" t="s">
        <v>31</v>
      </c>
      <c r="AK17" s="26" t="s">
        <v>27</v>
      </c>
      <c r="AN17" s="24" t="s">
        <v>1</v>
      </c>
      <c r="AR17" s="19"/>
      <c r="BE17" s="212"/>
      <c r="BS17" s="16" t="s">
        <v>32</v>
      </c>
    </row>
    <row r="18" spans="2:71" ht="6.95" customHeight="1">
      <c r="B18" s="19"/>
      <c r="AR18" s="19"/>
      <c r="BE18" s="212"/>
      <c r="BS18" s="16" t="s">
        <v>6</v>
      </c>
    </row>
    <row r="19" spans="2:71" ht="12" customHeight="1">
      <c r="B19" s="19"/>
      <c r="D19" s="26" t="s">
        <v>33</v>
      </c>
      <c r="AK19" s="26" t="s">
        <v>25</v>
      </c>
      <c r="AN19" s="24" t="s">
        <v>1</v>
      </c>
      <c r="AR19" s="19"/>
      <c r="BE19" s="212"/>
      <c r="BS19" s="16" t="s">
        <v>6</v>
      </c>
    </row>
    <row r="20" spans="2:71" ht="18.399999999999999" customHeight="1">
      <c r="B20" s="19"/>
      <c r="E20" s="24" t="s">
        <v>31</v>
      </c>
      <c r="AK20" s="26" t="s">
        <v>27</v>
      </c>
      <c r="AN20" s="24" t="s">
        <v>1</v>
      </c>
      <c r="AR20" s="19"/>
      <c r="BE20" s="212"/>
      <c r="BS20" s="16" t="s">
        <v>32</v>
      </c>
    </row>
    <row r="21" spans="2:71" ht="6.95" customHeight="1">
      <c r="B21" s="19"/>
      <c r="AR21" s="19"/>
      <c r="BE21" s="212"/>
    </row>
    <row r="22" spans="2:71" ht="12" customHeight="1">
      <c r="B22" s="19"/>
      <c r="D22" s="26" t="s">
        <v>34</v>
      </c>
      <c r="AR22" s="19"/>
      <c r="BE22" s="212"/>
    </row>
    <row r="23" spans="2:71" ht="16.5" customHeight="1">
      <c r="B23" s="19"/>
      <c r="E23" s="218" t="s">
        <v>1</v>
      </c>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R23" s="19"/>
      <c r="BE23" s="212"/>
    </row>
    <row r="24" spans="2:71" ht="6.95" customHeight="1">
      <c r="B24" s="19"/>
      <c r="AR24" s="19"/>
      <c r="BE24" s="212"/>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12"/>
    </row>
    <row r="26" spans="2:71" s="1" customFormat="1" ht="25.9" customHeight="1">
      <c r="B26" s="31"/>
      <c r="D26" s="32" t="s">
        <v>35</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19">
        <f>ROUND(AG94,2)</f>
        <v>0</v>
      </c>
      <c r="AL26" s="220"/>
      <c r="AM26" s="220"/>
      <c r="AN26" s="220"/>
      <c r="AO26" s="220"/>
      <c r="AR26" s="31"/>
      <c r="BE26" s="212"/>
    </row>
    <row r="27" spans="2:71" s="1" customFormat="1" ht="6.95" customHeight="1">
      <c r="B27" s="31"/>
      <c r="AR27" s="31"/>
      <c r="BE27" s="212"/>
    </row>
    <row r="28" spans="2:71" s="1" customFormat="1" ht="13.15">
      <c r="B28" s="31"/>
      <c r="L28" s="221" t="s">
        <v>36</v>
      </c>
      <c r="M28" s="221"/>
      <c r="N28" s="221"/>
      <c r="O28" s="221"/>
      <c r="P28" s="221"/>
      <c r="W28" s="221" t="s">
        <v>37</v>
      </c>
      <c r="X28" s="221"/>
      <c r="Y28" s="221"/>
      <c r="Z28" s="221"/>
      <c r="AA28" s="221"/>
      <c r="AB28" s="221"/>
      <c r="AC28" s="221"/>
      <c r="AD28" s="221"/>
      <c r="AE28" s="221"/>
      <c r="AK28" s="221" t="s">
        <v>38</v>
      </c>
      <c r="AL28" s="221"/>
      <c r="AM28" s="221"/>
      <c r="AN28" s="221"/>
      <c r="AO28" s="221"/>
      <c r="AR28" s="31"/>
      <c r="BE28" s="212"/>
    </row>
    <row r="29" spans="2:71" s="2" customFormat="1" ht="14.45" customHeight="1">
      <c r="B29" s="35"/>
      <c r="D29" s="26" t="s">
        <v>39</v>
      </c>
      <c r="F29" s="26" t="s">
        <v>40</v>
      </c>
      <c r="L29" s="206">
        <v>0.21</v>
      </c>
      <c r="M29" s="205"/>
      <c r="N29" s="205"/>
      <c r="O29" s="205"/>
      <c r="P29" s="205"/>
      <c r="W29" s="204">
        <f>ROUND(AZ94, 2)</f>
        <v>0</v>
      </c>
      <c r="X29" s="205"/>
      <c r="Y29" s="205"/>
      <c r="Z29" s="205"/>
      <c r="AA29" s="205"/>
      <c r="AB29" s="205"/>
      <c r="AC29" s="205"/>
      <c r="AD29" s="205"/>
      <c r="AE29" s="205"/>
      <c r="AK29" s="204">
        <f>ROUND(AV94, 2)</f>
        <v>0</v>
      </c>
      <c r="AL29" s="205"/>
      <c r="AM29" s="205"/>
      <c r="AN29" s="205"/>
      <c r="AO29" s="205"/>
      <c r="AR29" s="35"/>
      <c r="BE29" s="213"/>
    </row>
    <row r="30" spans="2:71" s="2" customFormat="1" ht="14.45" customHeight="1">
      <c r="B30" s="35"/>
      <c r="F30" s="26" t="s">
        <v>41</v>
      </c>
      <c r="L30" s="206">
        <v>0.12</v>
      </c>
      <c r="M30" s="205"/>
      <c r="N30" s="205"/>
      <c r="O30" s="205"/>
      <c r="P30" s="205"/>
      <c r="W30" s="204">
        <f>ROUND(BA94, 2)</f>
        <v>0</v>
      </c>
      <c r="X30" s="205"/>
      <c r="Y30" s="205"/>
      <c r="Z30" s="205"/>
      <c r="AA30" s="205"/>
      <c r="AB30" s="205"/>
      <c r="AC30" s="205"/>
      <c r="AD30" s="205"/>
      <c r="AE30" s="205"/>
      <c r="AK30" s="204">
        <f>ROUND(AW94, 2)</f>
        <v>0</v>
      </c>
      <c r="AL30" s="205"/>
      <c r="AM30" s="205"/>
      <c r="AN30" s="205"/>
      <c r="AO30" s="205"/>
      <c r="AR30" s="35"/>
      <c r="BE30" s="213"/>
    </row>
    <row r="31" spans="2:71" s="2" customFormat="1" ht="14.45" hidden="1" customHeight="1">
      <c r="B31" s="35"/>
      <c r="F31" s="26" t="s">
        <v>42</v>
      </c>
      <c r="L31" s="206">
        <v>0.21</v>
      </c>
      <c r="M31" s="205"/>
      <c r="N31" s="205"/>
      <c r="O31" s="205"/>
      <c r="P31" s="205"/>
      <c r="W31" s="204">
        <f>ROUND(BB94, 2)</f>
        <v>0</v>
      </c>
      <c r="X31" s="205"/>
      <c r="Y31" s="205"/>
      <c r="Z31" s="205"/>
      <c r="AA31" s="205"/>
      <c r="AB31" s="205"/>
      <c r="AC31" s="205"/>
      <c r="AD31" s="205"/>
      <c r="AE31" s="205"/>
      <c r="AK31" s="204">
        <v>0</v>
      </c>
      <c r="AL31" s="205"/>
      <c r="AM31" s="205"/>
      <c r="AN31" s="205"/>
      <c r="AO31" s="205"/>
      <c r="AR31" s="35"/>
      <c r="BE31" s="213"/>
    </row>
    <row r="32" spans="2:71" s="2" customFormat="1" ht="14.45" hidden="1" customHeight="1">
      <c r="B32" s="35"/>
      <c r="F32" s="26" t="s">
        <v>43</v>
      </c>
      <c r="L32" s="206">
        <v>0.12</v>
      </c>
      <c r="M32" s="205"/>
      <c r="N32" s="205"/>
      <c r="O32" s="205"/>
      <c r="P32" s="205"/>
      <c r="W32" s="204">
        <f>ROUND(BC94, 2)</f>
        <v>0</v>
      </c>
      <c r="X32" s="205"/>
      <c r="Y32" s="205"/>
      <c r="Z32" s="205"/>
      <c r="AA32" s="205"/>
      <c r="AB32" s="205"/>
      <c r="AC32" s="205"/>
      <c r="AD32" s="205"/>
      <c r="AE32" s="205"/>
      <c r="AK32" s="204">
        <v>0</v>
      </c>
      <c r="AL32" s="205"/>
      <c r="AM32" s="205"/>
      <c r="AN32" s="205"/>
      <c r="AO32" s="205"/>
      <c r="AR32" s="35"/>
      <c r="BE32" s="213"/>
    </row>
    <row r="33" spans="2:57" s="2" customFormat="1" ht="14.45" hidden="1" customHeight="1">
      <c r="B33" s="35"/>
      <c r="F33" s="26" t="s">
        <v>44</v>
      </c>
      <c r="L33" s="206">
        <v>0</v>
      </c>
      <c r="M33" s="205"/>
      <c r="N33" s="205"/>
      <c r="O33" s="205"/>
      <c r="P33" s="205"/>
      <c r="W33" s="204">
        <f>ROUND(BD94, 2)</f>
        <v>0</v>
      </c>
      <c r="X33" s="205"/>
      <c r="Y33" s="205"/>
      <c r="Z33" s="205"/>
      <c r="AA33" s="205"/>
      <c r="AB33" s="205"/>
      <c r="AC33" s="205"/>
      <c r="AD33" s="205"/>
      <c r="AE33" s="205"/>
      <c r="AK33" s="204">
        <v>0</v>
      </c>
      <c r="AL33" s="205"/>
      <c r="AM33" s="205"/>
      <c r="AN33" s="205"/>
      <c r="AO33" s="205"/>
      <c r="AR33" s="35"/>
      <c r="BE33" s="213"/>
    </row>
    <row r="34" spans="2:57" s="1" customFormat="1" ht="6.95" customHeight="1">
      <c r="B34" s="31"/>
      <c r="AR34" s="31"/>
      <c r="BE34" s="212"/>
    </row>
    <row r="35" spans="2:57" s="1" customFormat="1" ht="25.9" customHeight="1">
      <c r="B35" s="31"/>
      <c r="C35" s="36"/>
      <c r="D35" s="37" t="s">
        <v>45</v>
      </c>
      <c r="E35" s="38"/>
      <c r="F35" s="38"/>
      <c r="G35" s="38"/>
      <c r="H35" s="38"/>
      <c r="I35" s="38"/>
      <c r="J35" s="38"/>
      <c r="K35" s="38"/>
      <c r="L35" s="38"/>
      <c r="M35" s="38"/>
      <c r="N35" s="38"/>
      <c r="O35" s="38"/>
      <c r="P35" s="38"/>
      <c r="Q35" s="38"/>
      <c r="R35" s="38"/>
      <c r="S35" s="38"/>
      <c r="T35" s="39" t="s">
        <v>46</v>
      </c>
      <c r="U35" s="38"/>
      <c r="V35" s="38"/>
      <c r="W35" s="38"/>
      <c r="X35" s="207" t="s">
        <v>47</v>
      </c>
      <c r="Y35" s="208"/>
      <c r="Z35" s="208"/>
      <c r="AA35" s="208"/>
      <c r="AB35" s="208"/>
      <c r="AC35" s="38"/>
      <c r="AD35" s="38"/>
      <c r="AE35" s="38"/>
      <c r="AF35" s="38"/>
      <c r="AG35" s="38"/>
      <c r="AH35" s="38"/>
      <c r="AI35" s="38"/>
      <c r="AJ35" s="38"/>
      <c r="AK35" s="209">
        <f>SUM(AK26:AK33)</f>
        <v>0</v>
      </c>
      <c r="AL35" s="208"/>
      <c r="AM35" s="208"/>
      <c r="AN35" s="208"/>
      <c r="AO35" s="210"/>
      <c r="AP35" s="36"/>
      <c r="AQ35" s="36"/>
      <c r="AR35" s="31"/>
    </row>
    <row r="36" spans="2:57" s="1" customFormat="1" ht="6.95" customHeight="1">
      <c r="B36" s="31"/>
      <c r="AR36" s="31"/>
    </row>
    <row r="37" spans="2:57" s="1" customFormat="1" ht="14.45" customHeight="1">
      <c r="B37" s="31"/>
      <c r="AR37" s="31"/>
    </row>
    <row r="38" spans="2:57" ht="14.45" customHeight="1">
      <c r="B38" s="19"/>
      <c r="AR38" s="19"/>
    </row>
    <row r="39" spans="2:57" ht="14.45" customHeight="1">
      <c r="B39" s="19"/>
      <c r="AR39" s="19"/>
    </row>
    <row r="40" spans="2:57" ht="14.45" customHeight="1">
      <c r="B40" s="19"/>
      <c r="AR40" s="19"/>
    </row>
    <row r="41" spans="2:57" ht="14.45" customHeight="1">
      <c r="B41" s="19"/>
      <c r="AR41" s="19"/>
    </row>
    <row r="42" spans="2:57" ht="14.45" customHeight="1">
      <c r="B42" s="19"/>
      <c r="AR42" s="19"/>
    </row>
    <row r="43" spans="2:57" ht="14.45" customHeight="1">
      <c r="B43" s="19"/>
      <c r="AR43" s="19"/>
    </row>
    <row r="44" spans="2:57" ht="14.45" customHeight="1">
      <c r="B44" s="19"/>
      <c r="AR44" s="19"/>
    </row>
    <row r="45" spans="2:57" ht="14.45" customHeight="1">
      <c r="B45" s="19"/>
      <c r="AR45" s="19"/>
    </row>
    <row r="46" spans="2:57" ht="14.45" customHeight="1">
      <c r="B46" s="19"/>
      <c r="AR46" s="19"/>
    </row>
    <row r="47" spans="2:57" ht="14.45" customHeight="1">
      <c r="B47" s="19"/>
      <c r="AR47" s="19"/>
    </row>
    <row r="48" spans="2:57" ht="14.45" customHeight="1">
      <c r="B48" s="19"/>
      <c r="AR48" s="19"/>
    </row>
    <row r="49" spans="2:44" s="1" customFormat="1" ht="14.45" customHeight="1">
      <c r="B49" s="31"/>
      <c r="D49" s="40" t="s">
        <v>48</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49</v>
      </c>
      <c r="AI49" s="41"/>
      <c r="AJ49" s="41"/>
      <c r="AK49" s="41"/>
      <c r="AL49" s="41"/>
      <c r="AM49" s="41"/>
      <c r="AN49" s="41"/>
      <c r="AO49" s="41"/>
      <c r="AR49" s="31"/>
    </row>
    <row r="50" spans="2:44" ht="10.15">
      <c r="B50" s="19"/>
      <c r="AR50" s="19"/>
    </row>
    <row r="51" spans="2:44" ht="10.15">
      <c r="B51" s="19"/>
      <c r="AR51" s="19"/>
    </row>
    <row r="52" spans="2:44" ht="10.15">
      <c r="B52" s="19"/>
      <c r="AR52" s="19"/>
    </row>
    <row r="53" spans="2:44" ht="10.15">
      <c r="B53" s="19"/>
      <c r="AR53" s="19"/>
    </row>
    <row r="54" spans="2:44" ht="10.15">
      <c r="B54" s="19"/>
      <c r="AR54" s="19"/>
    </row>
    <row r="55" spans="2:44" ht="10.15">
      <c r="B55" s="19"/>
      <c r="AR55" s="19"/>
    </row>
    <row r="56" spans="2:44" ht="10.15">
      <c r="B56" s="19"/>
      <c r="AR56" s="19"/>
    </row>
    <row r="57" spans="2:44" ht="10.15">
      <c r="B57" s="19"/>
      <c r="AR57" s="19"/>
    </row>
    <row r="58" spans="2:44" ht="10.15">
      <c r="B58" s="19"/>
      <c r="AR58" s="19"/>
    </row>
    <row r="59" spans="2:44" ht="10.15">
      <c r="B59" s="19"/>
      <c r="AR59" s="19"/>
    </row>
    <row r="60" spans="2:44" s="1" customFormat="1" ht="13.15">
      <c r="B60" s="31"/>
      <c r="D60" s="42" t="s">
        <v>50</v>
      </c>
      <c r="E60" s="33"/>
      <c r="F60" s="33"/>
      <c r="G60" s="33"/>
      <c r="H60" s="33"/>
      <c r="I60" s="33"/>
      <c r="J60" s="33"/>
      <c r="K60" s="33"/>
      <c r="L60" s="33"/>
      <c r="M60" s="33"/>
      <c r="N60" s="33"/>
      <c r="O60" s="33"/>
      <c r="P60" s="33"/>
      <c r="Q60" s="33"/>
      <c r="R60" s="33"/>
      <c r="S60" s="33"/>
      <c r="T60" s="33"/>
      <c r="U60" s="33"/>
      <c r="V60" s="42" t="s">
        <v>51</v>
      </c>
      <c r="W60" s="33"/>
      <c r="X60" s="33"/>
      <c r="Y60" s="33"/>
      <c r="Z60" s="33"/>
      <c r="AA60" s="33"/>
      <c r="AB60" s="33"/>
      <c r="AC60" s="33"/>
      <c r="AD60" s="33"/>
      <c r="AE60" s="33"/>
      <c r="AF60" s="33"/>
      <c r="AG60" s="33"/>
      <c r="AH60" s="42" t="s">
        <v>50</v>
      </c>
      <c r="AI60" s="33"/>
      <c r="AJ60" s="33"/>
      <c r="AK60" s="33"/>
      <c r="AL60" s="33"/>
      <c r="AM60" s="42" t="s">
        <v>51</v>
      </c>
      <c r="AN60" s="33"/>
      <c r="AO60" s="33"/>
      <c r="AR60" s="31"/>
    </row>
    <row r="61" spans="2:44" ht="10.15">
      <c r="B61" s="19"/>
      <c r="AR61" s="19"/>
    </row>
    <row r="62" spans="2:44" ht="10.15">
      <c r="B62" s="19"/>
      <c r="AR62" s="19"/>
    </row>
    <row r="63" spans="2:44" ht="10.15">
      <c r="B63" s="19"/>
      <c r="AR63" s="19"/>
    </row>
    <row r="64" spans="2:44" s="1" customFormat="1" ht="13.15">
      <c r="B64" s="31"/>
      <c r="D64" s="40" t="s">
        <v>52</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53</v>
      </c>
      <c r="AI64" s="41"/>
      <c r="AJ64" s="41"/>
      <c r="AK64" s="41"/>
      <c r="AL64" s="41"/>
      <c r="AM64" s="41"/>
      <c r="AN64" s="41"/>
      <c r="AO64" s="41"/>
      <c r="AR64" s="31"/>
    </row>
    <row r="65" spans="2:44" ht="10.15">
      <c r="B65" s="19"/>
      <c r="AR65" s="19"/>
    </row>
    <row r="66" spans="2:44" ht="10.15">
      <c r="B66" s="19"/>
      <c r="AR66" s="19"/>
    </row>
    <row r="67" spans="2:44" ht="10.15">
      <c r="B67" s="19"/>
      <c r="AR67" s="19"/>
    </row>
    <row r="68" spans="2:44" ht="10.15">
      <c r="B68" s="19"/>
      <c r="AR68" s="19"/>
    </row>
    <row r="69" spans="2:44" ht="10.15">
      <c r="B69" s="19"/>
      <c r="AR69" s="19"/>
    </row>
    <row r="70" spans="2:44" ht="10.15">
      <c r="B70" s="19"/>
      <c r="AR70" s="19"/>
    </row>
    <row r="71" spans="2:44" ht="10.15">
      <c r="B71" s="19"/>
      <c r="AR71" s="19"/>
    </row>
    <row r="72" spans="2:44" ht="10.15">
      <c r="B72" s="19"/>
      <c r="AR72" s="19"/>
    </row>
    <row r="73" spans="2:44" ht="10.15">
      <c r="B73" s="19"/>
      <c r="AR73" s="19"/>
    </row>
    <row r="74" spans="2:44" ht="10.15">
      <c r="B74" s="19"/>
      <c r="AR74" s="19"/>
    </row>
    <row r="75" spans="2:44" s="1" customFormat="1" ht="13.15">
      <c r="B75" s="31"/>
      <c r="D75" s="42" t="s">
        <v>50</v>
      </c>
      <c r="E75" s="33"/>
      <c r="F75" s="33"/>
      <c r="G75" s="33"/>
      <c r="H75" s="33"/>
      <c r="I75" s="33"/>
      <c r="J75" s="33"/>
      <c r="K75" s="33"/>
      <c r="L75" s="33"/>
      <c r="M75" s="33"/>
      <c r="N75" s="33"/>
      <c r="O75" s="33"/>
      <c r="P75" s="33"/>
      <c r="Q75" s="33"/>
      <c r="R75" s="33"/>
      <c r="S75" s="33"/>
      <c r="T75" s="33"/>
      <c r="U75" s="33"/>
      <c r="V75" s="42" t="s">
        <v>51</v>
      </c>
      <c r="W75" s="33"/>
      <c r="X75" s="33"/>
      <c r="Y75" s="33"/>
      <c r="Z75" s="33"/>
      <c r="AA75" s="33"/>
      <c r="AB75" s="33"/>
      <c r="AC75" s="33"/>
      <c r="AD75" s="33"/>
      <c r="AE75" s="33"/>
      <c r="AF75" s="33"/>
      <c r="AG75" s="33"/>
      <c r="AH75" s="42" t="s">
        <v>50</v>
      </c>
      <c r="AI75" s="33"/>
      <c r="AJ75" s="33"/>
      <c r="AK75" s="33"/>
      <c r="AL75" s="33"/>
      <c r="AM75" s="42" t="s">
        <v>51</v>
      </c>
      <c r="AN75" s="33"/>
      <c r="AO75" s="33"/>
      <c r="AR75" s="31"/>
    </row>
    <row r="76" spans="2:44" s="1" customFormat="1" ht="10.15">
      <c r="B76" s="31"/>
      <c r="AR76" s="31"/>
    </row>
    <row r="77" spans="2:44" s="1" customFormat="1" ht="6.95"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0" s="1" customFormat="1" ht="6.95"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0" s="1" customFormat="1" ht="24.95" customHeight="1">
      <c r="B82" s="31"/>
      <c r="C82" s="20" t="s">
        <v>54</v>
      </c>
      <c r="AR82" s="31"/>
    </row>
    <row r="83" spans="1:90" s="1" customFormat="1" ht="6.95" customHeight="1">
      <c r="B83" s="31"/>
      <c r="AR83" s="31"/>
    </row>
    <row r="84" spans="1:90" s="3" customFormat="1" ht="12" customHeight="1">
      <c r="B84" s="47"/>
      <c r="C84" s="26" t="s">
        <v>13</v>
      </c>
      <c r="L84" s="3" t="str">
        <f>K5</f>
        <v>25LMC0291</v>
      </c>
      <c r="AR84" s="47"/>
    </row>
    <row r="85" spans="1:90" s="4" customFormat="1" ht="36.950000000000003" customHeight="1">
      <c r="B85" s="48"/>
      <c r="C85" s="49" t="s">
        <v>16</v>
      </c>
      <c r="L85" s="195" t="str">
        <f>K6</f>
        <v>UK Filozofická fakulty - stavební úpravy vrátnice VAR 02</v>
      </c>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R85" s="48"/>
    </row>
    <row r="86" spans="1:90" s="1" customFormat="1" ht="6.95" customHeight="1">
      <c r="B86" s="31"/>
      <c r="AR86" s="31"/>
    </row>
    <row r="87" spans="1:90" s="1" customFormat="1" ht="12" customHeight="1">
      <c r="B87" s="31"/>
      <c r="C87" s="26" t="s">
        <v>20</v>
      </c>
      <c r="L87" s="50" t="str">
        <f>IF(K8="","",K8)</f>
        <v>Náměstí Jana Placha 1/2, Praha</v>
      </c>
      <c r="AI87" s="26" t="s">
        <v>22</v>
      </c>
      <c r="AM87" s="197" t="str">
        <f>IF(AN8= "","",AN8)</f>
        <v>30. 4. 2025</v>
      </c>
      <c r="AN87" s="197"/>
      <c r="AR87" s="31"/>
    </row>
    <row r="88" spans="1:90" s="1" customFormat="1" ht="6.95" customHeight="1">
      <c r="B88" s="31"/>
      <c r="AR88" s="31"/>
    </row>
    <row r="89" spans="1:90" s="1" customFormat="1" ht="15.2" customHeight="1">
      <c r="B89" s="31"/>
      <c r="C89" s="26" t="s">
        <v>24</v>
      </c>
      <c r="L89" s="3" t="str">
        <f>IF(E11= "","",E11)</f>
        <v>UK FF Praha</v>
      </c>
      <c r="AI89" s="26" t="s">
        <v>30</v>
      </c>
      <c r="AM89" s="198" t="str">
        <f>IF(E17="","",E17)</f>
        <v xml:space="preserve"> </v>
      </c>
      <c r="AN89" s="199"/>
      <c r="AO89" s="199"/>
      <c r="AP89" s="199"/>
      <c r="AR89" s="31"/>
      <c r="AS89" s="200" t="s">
        <v>55</v>
      </c>
      <c r="AT89" s="201"/>
      <c r="AU89" s="52"/>
      <c r="AV89" s="52"/>
      <c r="AW89" s="52"/>
      <c r="AX89" s="52"/>
      <c r="AY89" s="52"/>
      <c r="AZ89" s="52"/>
      <c r="BA89" s="52"/>
      <c r="BB89" s="52"/>
      <c r="BC89" s="52"/>
      <c r="BD89" s="53"/>
    </row>
    <row r="90" spans="1:90" s="1" customFormat="1" ht="15.2" customHeight="1">
      <c r="B90" s="31"/>
      <c r="C90" s="26" t="s">
        <v>28</v>
      </c>
      <c r="L90" s="3" t="str">
        <f>IF(E14= "Vyplň údaj","",E14)</f>
        <v/>
      </c>
      <c r="AI90" s="26" t="s">
        <v>33</v>
      </c>
      <c r="AM90" s="198" t="str">
        <f>IF(E20="","",E20)</f>
        <v xml:space="preserve"> </v>
      </c>
      <c r="AN90" s="199"/>
      <c r="AO90" s="199"/>
      <c r="AP90" s="199"/>
      <c r="AR90" s="31"/>
      <c r="AS90" s="202"/>
      <c r="AT90" s="203"/>
      <c r="BD90" s="54"/>
    </row>
    <row r="91" spans="1:90" s="1" customFormat="1" ht="10.9" customHeight="1">
      <c r="B91" s="31"/>
      <c r="AR91" s="31"/>
      <c r="AS91" s="202"/>
      <c r="AT91" s="203"/>
      <c r="BD91" s="54"/>
    </row>
    <row r="92" spans="1:90" s="1" customFormat="1" ht="29.25" customHeight="1">
      <c r="B92" s="31"/>
      <c r="C92" s="185" t="s">
        <v>56</v>
      </c>
      <c r="D92" s="186"/>
      <c r="E92" s="186"/>
      <c r="F92" s="186"/>
      <c r="G92" s="186"/>
      <c r="H92" s="55"/>
      <c r="I92" s="187" t="s">
        <v>57</v>
      </c>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8" t="s">
        <v>58</v>
      </c>
      <c r="AH92" s="186"/>
      <c r="AI92" s="186"/>
      <c r="AJ92" s="186"/>
      <c r="AK92" s="186"/>
      <c r="AL92" s="186"/>
      <c r="AM92" s="186"/>
      <c r="AN92" s="187" t="s">
        <v>59</v>
      </c>
      <c r="AO92" s="186"/>
      <c r="AP92" s="189"/>
      <c r="AQ92" s="56" t="s">
        <v>60</v>
      </c>
      <c r="AR92" s="31"/>
      <c r="AS92" s="57" t="s">
        <v>61</v>
      </c>
      <c r="AT92" s="58" t="s">
        <v>62</v>
      </c>
      <c r="AU92" s="58" t="s">
        <v>63</v>
      </c>
      <c r="AV92" s="58" t="s">
        <v>64</v>
      </c>
      <c r="AW92" s="58" t="s">
        <v>65</v>
      </c>
      <c r="AX92" s="58" t="s">
        <v>66</v>
      </c>
      <c r="AY92" s="58" t="s">
        <v>67</v>
      </c>
      <c r="AZ92" s="58" t="s">
        <v>68</v>
      </c>
      <c r="BA92" s="58" t="s">
        <v>69</v>
      </c>
      <c r="BB92" s="58" t="s">
        <v>70</v>
      </c>
      <c r="BC92" s="58" t="s">
        <v>71</v>
      </c>
      <c r="BD92" s="59" t="s">
        <v>72</v>
      </c>
    </row>
    <row r="93" spans="1:90" s="1" customFormat="1" ht="10.9" customHeight="1">
      <c r="B93" s="31"/>
      <c r="AR93" s="31"/>
      <c r="AS93" s="60"/>
      <c r="AT93" s="52"/>
      <c r="AU93" s="52"/>
      <c r="AV93" s="52"/>
      <c r="AW93" s="52"/>
      <c r="AX93" s="52"/>
      <c r="AY93" s="52"/>
      <c r="AZ93" s="52"/>
      <c r="BA93" s="52"/>
      <c r="BB93" s="52"/>
      <c r="BC93" s="52"/>
      <c r="BD93" s="53"/>
    </row>
    <row r="94" spans="1:90" s="5" customFormat="1" ht="32.450000000000003" customHeight="1">
      <c r="B94" s="61"/>
      <c r="C94" s="62" t="s">
        <v>73</v>
      </c>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193">
        <f>ROUND(AG95,2)</f>
        <v>0</v>
      </c>
      <c r="AH94" s="193"/>
      <c r="AI94" s="193"/>
      <c r="AJ94" s="193"/>
      <c r="AK94" s="193"/>
      <c r="AL94" s="193"/>
      <c r="AM94" s="193"/>
      <c r="AN94" s="194">
        <f>SUM(AG94,AT94)</f>
        <v>0</v>
      </c>
      <c r="AO94" s="194"/>
      <c r="AP94" s="194"/>
      <c r="AQ94" s="65" t="s">
        <v>1</v>
      </c>
      <c r="AR94" s="61"/>
      <c r="AS94" s="66">
        <f>ROUND(AS95,2)</f>
        <v>0</v>
      </c>
      <c r="AT94" s="67">
        <f>ROUND(SUM(AV94:AW94),2)</f>
        <v>0</v>
      </c>
      <c r="AU94" s="68">
        <f>ROUND(AU95,5)</f>
        <v>0</v>
      </c>
      <c r="AV94" s="67">
        <f>ROUND(AZ94*L29,2)</f>
        <v>0</v>
      </c>
      <c r="AW94" s="67">
        <f>ROUND(BA94*L30,2)</f>
        <v>0</v>
      </c>
      <c r="AX94" s="67">
        <f>ROUND(BB94*L29,2)</f>
        <v>0</v>
      </c>
      <c r="AY94" s="67">
        <f>ROUND(BC94*L30,2)</f>
        <v>0</v>
      </c>
      <c r="AZ94" s="67">
        <f>ROUND(AZ95,2)</f>
        <v>0</v>
      </c>
      <c r="BA94" s="67">
        <f>ROUND(BA95,2)</f>
        <v>0</v>
      </c>
      <c r="BB94" s="67">
        <f>ROUND(BB95,2)</f>
        <v>0</v>
      </c>
      <c r="BC94" s="67">
        <f>ROUND(BC95,2)</f>
        <v>0</v>
      </c>
      <c r="BD94" s="69">
        <f>ROUND(BD95,2)</f>
        <v>0</v>
      </c>
      <c r="BS94" s="70" t="s">
        <v>74</v>
      </c>
      <c r="BT94" s="70" t="s">
        <v>75</v>
      </c>
      <c r="BV94" s="70" t="s">
        <v>76</v>
      </c>
      <c r="BW94" s="70" t="s">
        <v>4</v>
      </c>
      <c r="BX94" s="70" t="s">
        <v>77</v>
      </c>
      <c r="CL94" s="70" t="s">
        <v>1</v>
      </c>
    </row>
    <row r="95" spans="1:90" s="6" customFormat="1" ht="24.75" customHeight="1">
      <c r="A95" s="71" t="s">
        <v>78</v>
      </c>
      <c r="B95" s="72"/>
      <c r="C95" s="73"/>
      <c r="D95" s="192" t="s">
        <v>14</v>
      </c>
      <c r="E95" s="192"/>
      <c r="F95" s="192"/>
      <c r="G95" s="192"/>
      <c r="H95" s="192"/>
      <c r="I95" s="74"/>
      <c r="J95" s="192" t="s">
        <v>17</v>
      </c>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0">
        <f>'25LMC0291 - UK Filozofick...'!J28</f>
        <v>0</v>
      </c>
      <c r="AH95" s="191"/>
      <c r="AI95" s="191"/>
      <c r="AJ95" s="191"/>
      <c r="AK95" s="191"/>
      <c r="AL95" s="191"/>
      <c r="AM95" s="191"/>
      <c r="AN95" s="190">
        <f>SUM(AG95,AT95)</f>
        <v>0</v>
      </c>
      <c r="AO95" s="191"/>
      <c r="AP95" s="191"/>
      <c r="AQ95" s="75" t="s">
        <v>79</v>
      </c>
      <c r="AR95" s="72"/>
      <c r="AS95" s="76">
        <v>0</v>
      </c>
      <c r="AT95" s="77">
        <f>ROUND(SUM(AV95:AW95),2)</f>
        <v>0</v>
      </c>
      <c r="AU95" s="78">
        <f>'25LMC0291 - UK Filozofick...'!P141</f>
        <v>0</v>
      </c>
      <c r="AV95" s="77">
        <f>'25LMC0291 - UK Filozofick...'!J31</f>
        <v>0</v>
      </c>
      <c r="AW95" s="77">
        <f>'25LMC0291 - UK Filozofick...'!J32</f>
        <v>0</v>
      </c>
      <c r="AX95" s="77">
        <f>'25LMC0291 - UK Filozofick...'!J33</f>
        <v>0</v>
      </c>
      <c r="AY95" s="77">
        <f>'25LMC0291 - UK Filozofick...'!J34</f>
        <v>0</v>
      </c>
      <c r="AZ95" s="77">
        <f>'25LMC0291 - UK Filozofick...'!F31</f>
        <v>0</v>
      </c>
      <c r="BA95" s="77">
        <f>'25LMC0291 - UK Filozofick...'!F32</f>
        <v>0</v>
      </c>
      <c r="BB95" s="77">
        <f>'25LMC0291 - UK Filozofick...'!F33</f>
        <v>0</v>
      </c>
      <c r="BC95" s="77">
        <f>'25LMC0291 - UK Filozofick...'!F34</f>
        <v>0</v>
      </c>
      <c r="BD95" s="79">
        <f>'25LMC0291 - UK Filozofick...'!F35</f>
        <v>0</v>
      </c>
      <c r="BT95" s="80" t="s">
        <v>80</v>
      </c>
      <c r="BU95" s="80" t="s">
        <v>81</v>
      </c>
      <c r="BV95" s="80" t="s">
        <v>76</v>
      </c>
      <c r="BW95" s="80" t="s">
        <v>4</v>
      </c>
      <c r="BX95" s="80" t="s">
        <v>77</v>
      </c>
      <c r="CL95" s="80" t="s">
        <v>1</v>
      </c>
    </row>
    <row r="96" spans="1:90" s="1" customFormat="1" ht="30" customHeight="1">
      <c r="B96" s="31"/>
      <c r="AR96" s="31"/>
    </row>
    <row r="97" spans="2:44" s="1" customFormat="1" ht="6.95" customHeight="1">
      <c r="B97" s="43"/>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31"/>
    </row>
  </sheetData>
  <mergeCells count="42">
    <mergeCell ref="W30:AE30"/>
    <mergeCell ref="AK30:AO30"/>
    <mergeCell ref="L30:P30"/>
    <mergeCell ref="W31:AE31"/>
    <mergeCell ref="L31:P31"/>
    <mergeCell ref="W32:AE32"/>
    <mergeCell ref="AK32:AO32"/>
    <mergeCell ref="L32:P32"/>
    <mergeCell ref="BE5:BE34"/>
    <mergeCell ref="K5:AJ5"/>
    <mergeCell ref="K6:AJ6"/>
    <mergeCell ref="E14:AJ14"/>
    <mergeCell ref="E23:AN23"/>
    <mergeCell ref="AK26:AO26"/>
    <mergeCell ref="L28:P28"/>
    <mergeCell ref="W28:AE28"/>
    <mergeCell ref="AK28:AO28"/>
    <mergeCell ref="W29:AE29"/>
    <mergeCell ref="AK29:AO29"/>
    <mergeCell ref="L29:P29"/>
    <mergeCell ref="AN95:AP95"/>
    <mergeCell ref="AG95:AM95"/>
    <mergeCell ref="D95:H95"/>
    <mergeCell ref="J95:AF95"/>
    <mergeCell ref="AG94:AM94"/>
    <mergeCell ref="AN94:AP94"/>
    <mergeCell ref="AR2:BE2"/>
    <mergeCell ref="C92:G92"/>
    <mergeCell ref="I92:AF92"/>
    <mergeCell ref="AG92:AM92"/>
    <mergeCell ref="AN92:AP92"/>
    <mergeCell ref="L85:AJ85"/>
    <mergeCell ref="AM87:AN87"/>
    <mergeCell ref="AM89:AP89"/>
    <mergeCell ref="AS89:AT91"/>
    <mergeCell ref="AM90:AP90"/>
    <mergeCell ref="W33:AE33"/>
    <mergeCell ref="AK33:AO33"/>
    <mergeCell ref="L33:P33"/>
    <mergeCell ref="X35:AB35"/>
    <mergeCell ref="AK35:AO35"/>
    <mergeCell ref="AK31:AO31"/>
  </mergeCells>
  <hyperlinks>
    <hyperlink ref="A95" location="'25LMC0291 - UK Filozofick...'!C2" display="/" xr:uid="{00000000-0004-0000-00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454"/>
  <sheetViews>
    <sheetView showGridLines="0" tabSelected="1" topLeftCell="A328" workbookViewId="0">
      <selection activeCell="F342" sqref="F342"/>
    </sheetView>
  </sheetViews>
  <sheetFormatPr defaultRowHeight="14.4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84" t="s">
        <v>5</v>
      </c>
      <c r="M2" s="224"/>
      <c r="N2" s="224"/>
      <c r="O2" s="224"/>
      <c r="P2" s="224"/>
      <c r="Q2" s="224"/>
      <c r="R2" s="224"/>
      <c r="S2" s="224"/>
      <c r="T2" s="224"/>
      <c r="U2" s="224"/>
      <c r="V2" s="224"/>
      <c r="AT2" s="16" t="s">
        <v>4</v>
      </c>
    </row>
    <row r="3" spans="2:46" ht="6.95" customHeight="1">
      <c r="B3" s="17"/>
      <c r="C3" s="18"/>
      <c r="D3" s="18"/>
      <c r="E3" s="18"/>
      <c r="F3" s="18"/>
      <c r="G3" s="18"/>
      <c r="H3" s="18"/>
      <c r="I3" s="18"/>
      <c r="J3" s="18"/>
      <c r="K3" s="18"/>
      <c r="L3" s="19"/>
      <c r="AT3" s="16" t="s">
        <v>82</v>
      </c>
    </row>
    <row r="4" spans="2:46" ht="24.95" customHeight="1">
      <c r="B4" s="19"/>
      <c r="D4" s="20" t="s">
        <v>83</v>
      </c>
      <c r="L4" s="19"/>
      <c r="M4" s="81" t="s">
        <v>10</v>
      </c>
      <c r="AT4" s="16" t="s">
        <v>3</v>
      </c>
    </row>
    <row r="5" spans="2:46" ht="6.95" customHeight="1">
      <c r="B5" s="19"/>
      <c r="L5" s="19"/>
    </row>
    <row r="6" spans="2:46" s="1" customFormat="1" ht="12" customHeight="1">
      <c r="B6" s="31"/>
      <c r="D6" s="26" t="s">
        <v>16</v>
      </c>
      <c r="L6" s="31"/>
    </row>
    <row r="7" spans="2:46" s="1" customFormat="1" ht="16.5" customHeight="1">
      <c r="B7" s="31"/>
      <c r="E7" s="195" t="s">
        <v>17</v>
      </c>
      <c r="F7" s="222"/>
      <c r="G7" s="222"/>
      <c r="H7" s="222"/>
      <c r="L7" s="31"/>
    </row>
    <row r="8" spans="2:46" s="1" customFormat="1" ht="10.15">
      <c r="B8" s="31"/>
      <c r="L8" s="31"/>
    </row>
    <row r="9" spans="2:46" s="1" customFormat="1" ht="12" customHeight="1">
      <c r="B9" s="31"/>
      <c r="D9" s="26" t="s">
        <v>18</v>
      </c>
      <c r="F9" s="24" t="s">
        <v>1</v>
      </c>
      <c r="I9" s="26" t="s">
        <v>19</v>
      </c>
      <c r="J9" s="24" t="s">
        <v>1</v>
      </c>
      <c r="L9" s="31"/>
    </row>
    <row r="10" spans="2:46" s="1" customFormat="1" ht="12" customHeight="1">
      <c r="B10" s="31"/>
      <c r="D10" s="26" t="s">
        <v>20</v>
      </c>
      <c r="F10" s="24" t="s">
        <v>21</v>
      </c>
      <c r="I10" s="26" t="s">
        <v>22</v>
      </c>
      <c r="J10" s="51" t="str">
        <f>'Rekapitulace stavby'!AN8</f>
        <v>30. 4. 2025</v>
      </c>
      <c r="L10" s="31"/>
    </row>
    <row r="11" spans="2:46" s="1" customFormat="1" ht="10.9" customHeight="1">
      <c r="B11" s="31"/>
      <c r="L11" s="31"/>
    </row>
    <row r="12" spans="2:46" s="1" customFormat="1" ht="12" customHeight="1">
      <c r="B12" s="31"/>
      <c r="D12" s="26" t="s">
        <v>24</v>
      </c>
      <c r="I12" s="26" t="s">
        <v>25</v>
      </c>
      <c r="J12" s="24" t="s">
        <v>1</v>
      </c>
      <c r="L12" s="31"/>
    </row>
    <row r="13" spans="2:46" s="1" customFormat="1" ht="18" customHeight="1">
      <c r="B13" s="31"/>
      <c r="E13" s="24" t="s">
        <v>26</v>
      </c>
      <c r="I13" s="26" t="s">
        <v>27</v>
      </c>
      <c r="J13" s="24" t="s">
        <v>1</v>
      </c>
      <c r="L13" s="31"/>
    </row>
    <row r="14" spans="2:46" s="1" customFormat="1" ht="6.95" customHeight="1">
      <c r="B14" s="31"/>
      <c r="L14" s="31"/>
    </row>
    <row r="15" spans="2:46" s="1" customFormat="1" ht="12" customHeight="1">
      <c r="B15" s="31"/>
      <c r="D15" s="26" t="s">
        <v>28</v>
      </c>
      <c r="I15" s="26" t="s">
        <v>25</v>
      </c>
      <c r="J15" s="27" t="str">
        <f>'Rekapitulace stavby'!AN13</f>
        <v>Vyplň údaj</v>
      </c>
      <c r="L15" s="31"/>
    </row>
    <row r="16" spans="2:46" s="1" customFormat="1" ht="18" customHeight="1">
      <c r="B16" s="31"/>
      <c r="E16" s="223" t="str">
        <f>'Rekapitulace stavby'!E14</f>
        <v>Vyplň údaj</v>
      </c>
      <c r="F16" s="214"/>
      <c r="G16" s="214"/>
      <c r="H16" s="214"/>
      <c r="I16" s="26" t="s">
        <v>27</v>
      </c>
      <c r="J16" s="27" t="str">
        <f>'Rekapitulace stavby'!AN14</f>
        <v>Vyplň údaj</v>
      </c>
      <c r="L16" s="31"/>
    </row>
    <row r="17" spans="2:12" s="1" customFormat="1" ht="6.95" customHeight="1">
      <c r="B17" s="31"/>
      <c r="L17" s="31"/>
    </row>
    <row r="18" spans="2:12" s="1" customFormat="1" ht="12" customHeight="1">
      <c r="B18" s="31"/>
      <c r="D18" s="26" t="s">
        <v>30</v>
      </c>
      <c r="I18" s="26" t="s">
        <v>25</v>
      </c>
      <c r="J18" s="24" t="str">
        <f>IF('Rekapitulace stavby'!AN16="","",'Rekapitulace stavby'!AN16)</f>
        <v/>
      </c>
      <c r="L18" s="31"/>
    </row>
    <row r="19" spans="2:12" s="1" customFormat="1" ht="18" customHeight="1">
      <c r="B19" s="31"/>
      <c r="E19" s="24" t="str">
        <f>IF('Rekapitulace stavby'!E17="","",'Rekapitulace stavby'!E17)</f>
        <v xml:space="preserve"> </v>
      </c>
      <c r="I19" s="26" t="s">
        <v>27</v>
      </c>
      <c r="J19" s="24" t="str">
        <f>IF('Rekapitulace stavby'!AN17="","",'Rekapitulace stavby'!AN17)</f>
        <v/>
      </c>
      <c r="L19" s="31"/>
    </row>
    <row r="20" spans="2:12" s="1" customFormat="1" ht="6.95" customHeight="1">
      <c r="B20" s="31"/>
      <c r="L20" s="31"/>
    </row>
    <row r="21" spans="2:12" s="1" customFormat="1" ht="12" customHeight="1">
      <c r="B21" s="31"/>
      <c r="D21" s="26" t="s">
        <v>33</v>
      </c>
      <c r="I21" s="26" t="s">
        <v>25</v>
      </c>
      <c r="J21" s="24" t="str">
        <f>IF('Rekapitulace stavby'!AN19="","",'Rekapitulace stavby'!AN19)</f>
        <v/>
      </c>
      <c r="L21" s="31"/>
    </row>
    <row r="22" spans="2:12" s="1" customFormat="1" ht="18" customHeight="1">
      <c r="B22" s="31"/>
      <c r="E22" s="24" t="str">
        <f>IF('Rekapitulace stavby'!E20="","",'Rekapitulace stavby'!E20)</f>
        <v xml:space="preserve"> </v>
      </c>
      <c r="I22" s="26" t="s">
        <v>27</v>
      </c>
      <c r="J22" s="24" t="str">
        <f>IF('Rekapitulace stavby'!AN20="","",'Rekapitulace stavby'!AN20)</f>
        <v/>
      </c>
      <c r="L22" s="31"/>
    </row>
    <row r="23" spans="2:12" s="1" customFormat="1" ht="6.95" customHeight="1">
      <c r="B23" s="31"/>
      <c r="L23" s="31"/>
    </row>
    <row r="24" spans="2:12" s="1" customFormat="1" ht="12" customHeight="1">
      <c r="B24" s="31"/>
      <c r="D24" s="26" t="s">
        <v>34</v>
      </c>
      <c r="L24" s="31"/>
    </row>
    <row r="25" spans="2:12" s="7" customFormat="1" ht="16.5" customHeight="1">
      <c r="B25" s="82"/>
      <c r="E25" s="218" t="s">
        <v>1</v>
      </c>
      <c r="F25" s="218"/>
      <c r="G25" s="218"/>
      <c r="H25" s="218"/>
      <c r="L25" s="82"/>
    </row>
    <row r="26" spans="2:12" s="1" customFormat="1" ht="6.95" customHeight="1">
      <c r="B26" s="31"/>
      <c r="L26" s="31"/>
    </row>
    <row r="27" spans="2:12" s="1" customFormat="1" ht="6.95" customHeight="1">
      <c r="B27" s="31"/>
      <c r="D27" s="52"/>
      <c r="E27" s="52"/>
      <c r="F27" s="52"/>
      <c r="G27" s="52"/>
      <c r="H27" s="52"/>
      <c r="I27" s="52"/>
      <c r="J27" s="52"/>
      <c r="K27" s="52"/>
      <c r="L27" s="31"/>
    </row>
    <row r="28" spans="2:12" s="1" customFormat="1" ht="25.35" customHeight="1">
      <c r="B28" s="31"/>
      <c r="D28" s="83" t="s">
        <v>35</v>
      </c>
      <c r="J28" s="64">
        <f>ROUND(J141, 2)</f>
        <v>0</v>
      </c>
      <c r="L28" s="31"/>
    </row>
    <row r="29" spans="2:12" s="1" customFormat="1" ht="6.95" customHeight="1">
      <c r="B29" s="31"/>
      <c r="D29" s="52"/>
      <c r="E29" s="52"/>
      <c r="F29" s="52"/>
      <c r="G29" s="52"/>
      <c r="H29" s="52"/>
      <c r="I29" s="52"/>
      <c r="J29" s="52"/>
      <c r="K29" s="52"/>
      <c r="L29" s="31"/>
    </row>
    <row r="30" spans="2:12" s="1" customFormat="1" ht="14.45" customHeight="1">
      <c r="B30" s="31"/>
      <c r="F30" s="34" t="s">
        <v>37</v>
      </c>
      <c r="I30" s="34" t="s">
        <v>36</v>
      </c>
      <c r="J30" s="34" t="s">
        <v>38</v>
      </c>
      <c r="L30" s="31"/>
    </row>
    <row r="31" spans="2:12" s="1" customFormat="1" ht="14.45" customHeight="1">
      <c r="B31" s="31"/>
      <c r="D31" s="84" t="s">
        <v>39</v>
      </c>
      <c r="E31" s="26" t="s">
        <v>40</v>
      </c>
      <c r="F31" s="85">
        <f>ROUND((SUM(BE141:BE453)),  2)</f>
        <v>0</v>
      </c>
      <c r="I31" s="86">
        <v>0.21</v>
      </c>
      <c r="J31" s="85">
        <f>ROUND(((SUM(BE141:BE453))*I31),  2)</f>
        <v>0</v>
      </c>
      <c r="L31" s="31"/>
    </row>
    <row r="32" spans="2:12" s="1" customFormat="1" ht="14.45" customHeight="1">
      <c r="B32" s="31"/>
      <c r="E32" s="26" t="s">
        <v>41</v>
      </c>
      <c r="F32" s="85">
        <f>ROUND((SUM(BF141:BF453)),  2)</f>
        <v>0</v>
      </c>
      <c r="I32" s="86">
        <v>0.12</v>
      </c>
      <c r="J32" s="85">
        <f>ROUND(((SUM(BF141:BF453))*I32),  2)</f>
        <v>0</v>
      </c>
      <c r="L32" s="31"/>
    </row>
    <row r="33" spans="2:12" s="1" customFormat="1" ht="14.45" hidden="1" customHeight="1">
      <c r="B33" s="31"/>
      <c r="E33" s="26" t="s">
        <v>42</v>
      </c>
      <c r="F33" s="85">
        <f>ROUND((SUM(BG141:BG453)),  2)</f>
        <v>0</v>
      </c>
      <c r="I33" s="86">
        <v>0.21</v>
      </c>
      <c r="J33" s="85">
        <f>0</f>
        <v>0</v>
      </c>
      <c r="L33" s="31"/>
    </row>
    <row r="34" spans="2:12" s="1" customFormat="1" ht="14.45" hidden="1" customHeight="1">
      <c r="B34" s="31"/>
      <c r="E34" s="26" t="s">
        <v>43</v>
      </c>
      <c r="F34" s="85">
        <f>ROUND((SUM(BH141:BH453)),  2)</f>
        <v>0</v>
      </c>
      <c r="I34" s="86">
        <v>0.12</v>
      </c>
      <c r="J34" s="85">
        <f>0</f>
        <v>0</v>
      </c>
      <c r="L34" s="31"/>
    </row>
    <row r="35" spans="2:12" s="1" customFormat="1" ht="14.45" hidden="1" customHeight="1">
      <c r="B35" s="31"/>
      <c r="E35" s="26" t="s">
        <v>44</v>
      </c>
      <c r="F35" s="85">
        <f>ROUND((SUM(BI141:BI453)),  2)</f>
        <v>0</v>
      </c>
      <c r="I35" s="86">
        <v>0</v>
      </c>
      <c r="J35" s="85">
        <f>0</f>
        <v>0</v>
      </c>
      <c r="L35" s="31"/>
    </row>
    <row r="36" spans="2:12" s="1" customFormat="1" ht="6.95" customHeight="1">
      <c r="B36" s="31"/>
      <c r="L36" s="31"/>
    </row>
    <row r="37" spans="2:12" s="1" customFormat="1" ht="25.35" customHeight="1">
      <c r="B37" s="31"/>
      <c r="C37" s="87"/>
      <c r="D37" s="88" t="s">
        <v>45</v>
      </c>
      <c r="E37" s="55"/>
      <c r="F37" s="55"/>
      <c r="G37" s="89" t="s">
        <v>46</v>
      </c>
      <c r="H37" s="90" t="s">
        <v>47</v>
      </c>
      <c r="I37" s="55"/>
      <c r="J37" s="91">
        <f>SUM(J28:J35)</f>
        <v>0</v>
      </c>
      <c r="K37" s="92"/>
      <c r="L37" s="31"/>
    </row>
    <row r="38" spans="2:12" s="1" customFormat="1" ht="14.45" customHeight="1">
      <c r="B38" s="31"/>
      <c r="L38" s="31"/>
    </row>
    <row r="39" spans="2:12" ht="14.45" customHeight="1">
      <c r="B39" s="19"/>
      <c r="L39" s="19"/>
    </row>
    <row r="40" spans="2:12" ht="14.45" customHeight="1">
      <c r="B40" s="19"/>
      <c r="L40" s="19"/>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48</v>
      </c>
      <c r="E50" s="41"/>
      <c r="F50" s="41"/>
      <c r="G50" s="40" t="s">
        <v>49</v>
      </c>
      <c r="H50" s="41"/>
      <c r="I50" s="41"/>
      <c r="J50" s="41"/>
      <c r="K50" s="41"/>
      <c r="L50" s="31"/>
    </row>
    <row r="51" spans="2:12" ht="10.15">
      <c r="B51" s="19"/>
      <c r="L51" s="19"/>
    </row>
    <row r="52" spans="2:12" ht="10.15">
      <c r="B52" s="19"/>
      <c r="L52" s="19"/>
    </row>
    <row r="53" spans="2:12" ht="10.15">
      <c r="B53" s="19"/>
      <c r="L53" s="19"/>
    </row>
    <row r="54" spans="2:12" ht="10.15">
      <c r="B54" s="19"/>
      <c r="L54" s="19"/>
    </row>
    <row r="55" spans="2:12" ht="10.15">
      <c r="B55" s="19"/>
      <c r="L55" s="19"/>
    </row>
    <row r="56" spans="2:12" ht="10.15">
      <c r="B56" s="19"/>
      <c r="L56" s="19"/>
    </row>
    <row r="57" spans="2:12" ht="10.15">
      <c r="B57" s="19"/>
      <c r="L57" s="19"/>
    </row>
    <row r="58" spans="2:12" ht="10.15">
      <c r="B58" s="19"/>
      <c r="L58" s="19"/>
    </row>
    <row r="59" spans="2:12" ht="10.15">
      <c r="B59" s="19"/>
      <c r="L59" s="19"/>
    </row>
    <row r="60" spans="2:12" ht="10.15">
      <c r="B60" s="19"/>
      <c r="L60" s="19"/>
    </row>
    <row r="61" spans="2:12" s="1" customFormat="1" ht="13.15">
      <c r="B61" s="31"/>
      <c r="D61" s="42" t="s">
        <v>50</v>
      </c>
      <c r="E61" s="33"/>
      <c r="F61" s="93" t="s">
        <v>51</v>
      </c>
      <c r="G61" s="42" t="s">
        <v>50</v>
      </c>
      <c r="H61" s="33"/>
      <c r="I61" s="33"/>
      <c r="J61" s="94" t="s">
        <v>51</v>
      </c>
      <c r="K61" s="33"/>
      <c r="L61" s="31"/>
    </row>
    <row r="62" spans="2:12" ht="10.15">
      <c r="B62" s="19"/>
      <c r="L62" s="19"/>
    </row>
    <row r="63" spans="2:12" ht="10.15">
      <c r="B63" s="19"/>
      <c r="L63" s="19"/>
    </row>
    <row r="64" spans="2:12" ht="10.15">
      <c r="B64" s="19"/>
      <c r="L64" s="19"/>
    </row>
    <row r="65" spans="2:12" s="1" customFormat="1" ht="13.15">
      <c r="B65" s="31"/>
      <c r="D65" s="40" t="s">
        <v>52</v>
      </c>
      <c r="E65" s="41"/>
      <c r="F65" s="41"/>
      <c r="G65" s="40" t="s">
        <v>53</v>
      </c>
      <c r="H65" s="41"/>
      <c r="I65" s="41"/>
      <c r="J65" s="41"/>
      <c r="K65" s="41"/>
      <c r="L65" s="31"/>
    </row>
    <row r="66" spans="2:12" ht="10.15">
      <c r="B66" s="19"/>
      <c r="L66" s="19"/>
    </row>
    <row r="67" spans="2:12" ht="10.15">
      <c r="B67" s="19"/>
      <c r="L67" s="19"/>
    </row>
    <row r="68" spans="2:12" ht="10.15">
      <c r="B68" s="19"/>
      <c r="L68" s="19"/>
    </row>
    <row r="69" spans="2:12" ht="10.15">
      <c r="B69" s="19"/>
      <c r="L69" s="19"/>
    </row>
    <row r="70" spans="2:12" ht="10.15">
      <c r="B70" s="19"/>
      <c r="L70" s="19"/>
    </row>
    <row r="71" spans="2:12" ht="10.15">
      <c r="B71" s="19"/>
      <c r="L71" s="19"/>
    </row>
    <row r="72" spans="2:12" ht="10.15">
      <c r="B72" s="19"/>
      <c r="L72" s="19"/>
    </row>
    <row r="73" spans="2:12" ht="10.15">
      <c r="B73" s="19"/>
      <c r="L73" s="19"/>
    </row>
    <row r="74" spans="2:12" ht="10.15">
      <c r="B74" s="19"/>
      <c r="L74" s="19"/>
    </row>
    <row r="75" spans="2:12" ht="10.15">
      <c r="B75" s="19"/>
      <c r="L75" s="19"/>
    </row>
    <row r="76" spans="2:12" s="1" customFormat="1" ht="13.15">
      <c r="B76" s="31"/>
      <c r="D76" s="42" t="s">
        <v>50</v>
      </c>
      <c r="E76" s="33"/>
      <c r="F76" s="93" t="s">
        <v>51</v>
      </c>
      <c r="G76" s="42" t="s">
        <v>50</v>
      </c>
      <c r="H76" s="33"/>
      <c r="I76" s="33"/>
      <c r="J76" s="94" t="s">
        <v>51</v>
      </c>
      <c r="K76" s="33"/>
      <c r="L76" s="31"/>
    </row>
    <row r="77" spans="2:12" s="1" customFormat="1" ht="14.45" customHeight="1">
      <c r="B77" s="43"/>
      <c r="C77" s="44"/>
      <c r="D77" s="44"/>
      <c r="E77" s="44"/>
      <c r="F77" s="44"/>
      <c r="G77" s="44"/>
      <c r="H77" s="44"/>
      <c r="I77" s="44"/>
      <c r="J77" s="44"/>
      <c r="K77" s="44"/>
      <c r="L77" s="31"/>
    </row>
    <row r="81" spans="2:47" s="1" customFormat="1" ht="6.95" customHeight="1">
      <c r="B81" s="45"/>
      <c r="C81" s="46"/>
      <c r="D81" s="46"/>
      <c r="E81" s="46"/>
      <c r="F81" s="46"/>
      <c r="G81" s="46"/>
      <c r="H81" s="46"/>
      <c r="I81" s="46"/>
      <c r="J81" s="46"/>
      <c r="K81" s="46"/>
      <c r="L81" s="31"/>
    </row>
    <row r="82" spans="2:47" s="1" customFormat="1" ht="24.95" customHeight="1">
      <c r="B82" s="31"/>
      <c r="C82" s="20" t="s">
        <v>84</v>
      </c>
      <c r="L82" s="31"/>
    </row>
    <row r="83" spans="2:47" s="1" customFormat="1" ht="6.95" customHeight="1">
      <c r="B83" s="31"/>
      <c r="L83" s="31"/>
    </row>
    <row r="84" spans="2:47" s="1" customFormat="1" ht="12" customHeight="1">
      <c r="B84" s="31"/>
      <c r="C84" s="26" t="s">
        <v>16</v>
      </c>
      <c r="L84" s="31"/>
    </row>
    <row r="85" spans="2:47" s="1" customFormat="1" ht="16.5" customHeight="1">
      <c r="B85" s="31"/>
      <c r="E85" s="195" t="str">
        <f>E7</f>
        <v>UK Filozofická fakulty - stavební úpravy vrátnice VAR 02</v>
      </c>
      <c r="F85" s="222"/>
      <c r="G85" s="222"/>
      <c r="H85" s="222"/>
      <c r="L85" s="31"/>
    </row>
    <row r="86" spans="2:47" s="1" customFormat="1" ht="6.95" customHeight="1">
      <c r="B86" s="31"/>
      <c r="L86" s="31"/>
    </row>
    <row r="87" spans="2:47" s="1" customFormat="1" ht="12" customHeight="1">
      <c r="B87" s="31"/>
      <c r="C87" s="26" t="s">
        <v>20</v>
      </c>
      <c r="F87" s="24" t="str">
        <f>F10</f>
        <v>Náměstí Jana Placha 1/2, Praha</v>
      </c>
      <c r="I87" s="26" t="s">
        <v>22</v>
      </c>
      <c r="J87" s="51" t="str">
        <f>IF(J10="","",J10)</f>
        <v>30. 4. 2025</v>
      </c>
      <c r="L87" s="31"/>
    </row>
    <row r="88" spans="2:47" s="1" customFormat="1" ht="6.95" customHeight="1">
      <c r="B88" s="31"/>
      <c r="L88" s="31"/>
    </row>
    <row r="89" spans="2:47" s="1" customFormat="1" ht="15.2" customHeight="1">
      <c r="B89" s="31"/>
      <c r="C89" s="26" t="s">
        <v>24</v>
      </c>
      <c r="F89" s="24" t="str">
        <f>E13</f>
        <v>UK FF Praha</v>
      </c>
      <c r="I89" s="26" t="s">
        <v>30</v>
      </c>
      <c r="J89" s="29" t="str">
        <f>E19</f>
        <v xml:space="preserve"> </v>
      </c>
      <c r="L89" s="31"/>
    </row>
    <row r="90" spans="2:47" s="1" customFormat="1" ht="15.2" customHeight="1">
      <c r="B90" s="31"/>
      <c r="C90" s="26" t="s">
        <v>28</v>
      </c>
      <c r="F90" s="24" t="str">
        <f>IF(E16="","",E16)</f>
        <v>Vyplň údaj</v>
      </c>
      <c r="I90" s="26" t="s">
        <v>33</v>
      </c>
      <c r="J90" s="29" t="str">
        <f>E22</f>
        <v xml:space="preserve"> </v>
      </c>
      <c r="L90" s="31"/>
    </row>
    <row r="91" spans="2:47" s="1" customFormat="1" ht="10.35" customHeight="1">
      <c r="B91" s="31"/>
      <c r="L91" s="31"/>
    </row>
    <row r="92" spans="2:47" s="1" customFormat="1" ht="29.25" customHeight="1">
      <c r="B92" s="31"/>
      <c r="C92" s="95" t="s">
        <v>85</v>
      </c>
      <c r="D92" s="87"/>
      <c r="E92" s="87"/>
      <c r="F92" s="87"/>
      <c r="G92" s="87"/>
      <c r="H92" s="87"/>
      <c r="I92" s="87"/>
      <c r="J92" s="96" t="s">
        <v>86</v>
      </c>
      <c r="K92" s="87"/>
      <c r="L92" s="31"/>
    </row>
    <row r="93" spans="2:47" s="1" customFormat="1" ht="10.35" customHeight="1">
      <c r="B93" s="31"/>
      <c r="L93" s="31"/>
    </row>
    <row r="94" spans="2:47" s="1" customFormat="1" ht="22.9" customHeight="1">
      <c r="B94" s="31"/>
      <c r="C94" s="97" t="s">
        <v>87</v>
      </c>
      <c r="J94" s="64">
        <f>J141</f>
        <v>0</v>
      </c>
      <c r="L94" s="31"/>
      <c r="AU94" s="16" t="s">
        <v>88</v>
      </c>
    </row>
    <row r="95" spans="2:47" s="8" customFormat="1" ht="24.95" customHeight="1">
      <c r="B95" s="98"/>
      <c r="D95" s="99" t="s">
        <v>89</v>
      </c>
      <c r="E95" s="100"/>
      <c r="F95" s="100"/>
      <c r="G95" s="100"/>
      <c r="H95" s="100"/>
      <c r="I95" s="100"/>
      <c r="J95" s="101">
        <f>J142</f>
        <v>0</v>
      </c>
      <c r="L95" s="98"/>
    </row>
    <row r="96" spans="2:47" s="9" customFormat="1" ht="19.899999999999999" customHeight="1">
      <c r="B96" s="102"/>
      <c r="D96" s="103" t="s">
        <v>90</v>
      </c>
      <c r="E96" s="104"/>
      <c r="F96" s="104"/>
      <c r="G96" s="104"/>
      <c r="H96" s="104"/>
      <c r="I96" s="104"/>
      <c r="J96" s="105">
        <f>J143</f>
        <v>0</v>
      </c>
      <c r="L96" s="102"/>
    </row>
    <row r="97" spans="2:12" s="9" customFormat="1" ht="14.85" customHeight="1">
      <c r="B97" s="102"/>
      <c r="D97" s="103" t="s">
        <v>91</v>
      </c>
      <c r="E97" s="104"/>
      <c r="F97" s="104"/>
      <c r="G97" s="104"/>
      <c r="H97" s="104"/>
      <c r="I97" s="104"/>
      <c r="J97" s="105">
        <f>J173</f>
        <v>0</v>
      </c>
      <c r="L97" s="102"/>
    </row>
    <row r="98" spans="2:12" s="8" customFormat="1" ht="24.95" customHeight="1">
      <c r="B98" s="98"/>
      <c r="D98" s="99" t="s">
        <v>92</v>
      </c>
      <c r="E98" s="100"/>
      <c r="F98" s="100"/>
      <c r="G98" s="100"/>
      <c r="H98" s="100"/>
      <c r="I98" s="100"/>
      <c r="J98" s="101">
        <f>J175</f>
        <v>0</v>
      </c>
      <c r="L98" s="98"/>
    </row>
    <row r="99" spans="2:12" s="8" customFormat="1" ht="24.95" customHeight="1">
      <c r="B99" s="98"/>
      <c r="D99" s="99" t="s">
        <v>93</v>
      </c>
      <c r="E99" s="100"/>
      <c r="F99" s="100"/>
      <c r="G99" s="100"/>
      <c r="H99" s="100"/>
      <c r="I99" s="100"/>
      <c r="J99" s="101">
        <f>J180</f>
        <v>0</v>
      </c>
      <c r="L99" s="98"/>
    </row>
    <row r="100" spans="2:12" s="9" customFormat="1" ht="19.899999999999999" customHeight="1">
      <c r="B100" s="102"/>
      <c r="D100" s="103" t="s">
        <v>94</v>
      </c>
      <c r="E100" s="104"/>
      <c r="F100" s="104"/>
      <c r="G100" s="104"/>
      <c r="H100" s="104"/>
      <c r="I100" s="104"/>
      <c r="J100" s="105">
        <f>J181</f>
        <v>0</v>
      </c>
      <c r="L100" s="102"/>
    </row>
    <row r="101" spans="2:12" s="9" customFormat="1" ht="19.899999999999999" customHeight="1">
      <c r="B101" s="102"/>
      <c r="D101" s="103" t="s">
        <v>95</v>
      </c>
      <c r="E101" s="104"/>
      <c r="F101" s="104"/>
      <c r="G101" s="104"/>
      <c r="H101" s="104"/>
      <c r="I101" s="104"/>
      <c r="J101" s="105">
        <f>J197</f>
        <v>0</v>
      </c>
      <c r="L101" s="102"/>
    </row>
    <row r="102" spans="2:12" s="9" customFormat="1" ht="19.899999999999999" customHeight="1">
      <c r="B102" s="102"/>
      <c r="D102" s="103" t="s">
        <v>96</v>
      </c>
      <c r="E102" s="104"/>
      <c r="F102" s="104"/>
      <c r="G102" s="104"/>
      <c r="H102" s="104"/>
      <c r="I102" s="104"/>
      <c r="J102" s="105">
        <f>J204</f>
        <v>0</v>
      </c>
      <c r="L102" s="102"/>
    </row>
    <row r="103" spans="2:12" s="9" customFormat="1" ht="19.899999999999999" customHeight="1">
      <c r="B103" s="102"/>
      <c r="D103" s="103" t="s">
        <v>97</v>
      </c>
      <c r="E103" s="104"/>
      <c r="F103" s="104"/>
      <c r="G103" s="104"/>
      <c r="H103" s="104"/>
      <c r="I103" s="104"/>
      <c r="J103" s="105">
        <f>J209</f>
        <v>0</v>
      </c>
      <c r="L103" s="102"/>
    </row>
    <row r="104" spans="2:12" s="9" customFormat="1" ht="19.899999999999999" customHeight="1">
      <c r="B104" s="102"/>
      <c r="D104" s="103" t="s">
        <v>98</v>
      </c>
      <c r="E104" s="104"/>
      <c r="F104" s="104"/>
      <c r="G104" s="104"/>
      <c r="H104" s="104"/>
      <c r="I104" s="104"/>
      <c r="J104" s="105">
        <f>J216</f>
        <v>0</v>
      </c>
      <c r="L104" s="102"/>
    </row>
    <row r="105" spans="2:12" s="9" customFormat="1" ht="19.899999999999999" customHeight="1">
      <c r="B105" s="102"/>
      <c r="D105" s="103" t="s">
        <v>99</v>
      </c>
      <c r="E105" s="104"/>
      <c r="F105" s="104"/>
      <c r="G105" s="104"/>
      <c r="H105" s="104"/>
      <c r="I105" s="104"/>
      <c r="J105" s="105">
        <f>J220</f>
        <v>0</v>
      </c>
      <c r="L105" s="102"/>
    </row>
    <row r="106" spans="2:12" s="9" customFormat="1" ht="19.899999999999999" customHeight="1">
      <c r="B106" s="102"/>
      <c r="D106" s="103" t="s">
        <v>100</v>
      </c>
      <c r="E106" s="104"/>
      <c r="F106" s="104"/>
      <c r="G106" s="104"/>
      <c r="H106" s="104"/>
      <c r="I106" s="104"/>
      <c r="J106" s="105">
        <f>J233</f>
        <v>0</v>
      </c>
      <c r="L106" s="102"/>
    </row>
    <row r="107" spans="2:12" s="9" customFormat="1" ht="19.899999999999999" customHeight="1">
      <c r="B107" s="102"/>
      <c r="D107" s="103" t="s">
        <v>101</v>
      </c>
      <c r="E107" s="104"/>
      <c r="F107" s="104"/>
      <c r="G107" s="104"/>
      <c r="H107" s="104"/>
      <c r="I107" s="104"/>
      <c r="J107" s="105">
        <f>J263</f>
        <v>0</v>
      </c>
      <c r="L107" s="102"/>
    </row>
    <row r="108" spans="2:12" s="9" customFormat="1" ht="19.899999999999999" customHeight="1">
      <c r="B108" s="102"/>
      <c r="D108" s="103" t="s">
        <v>102</v>
      </c>
      <c r="E108" s="104"/>
      <c r="F108" s="104"/>
      <c r="G108" s="104"/>
      <c r="H108" s="104"/>
      <c r="I108" s="104"/>
      <c r="J108" s="105">
        <f>J266</f>
        <v>0</v>
      </c>
      <c r="L108" s="102"/>
    </row>
    <row r="109" spans="2:12" s="9" customFormat="1" ht="19.899999999999999" customHeight="1">
      <c r="B109" s="102"/>
      <c r="D109" s="103" t="s">
        <v>103</v>
      </c>
      <c r="E109" s="104"/>
      <c r="F109" s="104"/>
      <c r="G109" s="104"/>
      <c r="H109" s="104"/>
      <c r="I109" s="104"/>
      <c r="J109" s="105">
        <f>J275</f>
        <v>0</v>
      </c>
      <c r="L109" s="102"/>
    </row>
    <row r="110" spans="2:12" s="9" customFormat="1" ht="19.899999999999999" customHeight="1">
      <c r="B110" s="102"/>
      <c r="D110" s="103" t="s">
        <v>104</v>
      </c>
      <c r="E110" s="104"/>
      <c r="F110" s="104"/>
      <c r="G110" s="104"/>
      <c r="H110" s="104"/>
      <c r="I110" s="104"/>
      <c r="J110" s="105">
        <f>J289</f>
        <v>0</v>
      </c>
      <c r="L110" s="102"/>
    </row>
    <row r="111" spans="2:12" s="9" customFormat="1" ht="19.899999999999999" customHeight="1">
      <c r="B111" s="102"/>
      <c r="D111" s="103" t="s">
        <v>105</v>
      </c>
      <c r="E111" s="104"/>
      <c r="F111" s="104"/>
      <c r="G111" s="104"/>
      <c r="H111" s="104"/>
      <c r="I111" s="104"/>
      <c r="J111" s="105">
        <f>J314</f>
        <v>0</v>
      </c>
      <c r="L111" s="102"/>
    </row>
    <row r="112" spans="2:12" s="9" customFormat="1" ht="19.899999999999999" customHeight="1">
      <c r="B112" s="102"/>
      <c r="D112" s="103" t="s">
        <v>106</v>
      </c>
      <c r="E112" s="104"/>
      <c r="F112" s="104"/>
      <c r="G112" s="104"/>
      <c r="H112" s="104"/>
      <c r="I112" s="104"/>
      <c r="J112" s="105">
        <f>J333</f>
        <v>0</v>
      </c>
      <c r="L112" s="102"/>
    </row>
    <row r="113" spans="2:12" s="9" customFormat="1" ht="19.899999999999999" customHeight="1">
      <c r="B113" s="102"/>
      <c r="D113" s="103" t="s">
        <v>107</v>
      </c>
      <c r="E113" s="104"/>
      <c r="F113" s="104"/>
      <c r="G113" s="104"/>
      <c r="H113" s="104"/>
      <c r="I113" s="104"/>
      <c r="J113" s="105">
        <f>J343</f>
        <v>0</v>
      </c>
      <c r="L113" s="102"/>
    </row>
    <row r="114" spans="2:12" s="9" customFormat="1" ht="19.899999999999999" customHeight="1">
      <c r="B114" s="102"/>
      <c r="D114" s="103" t="s">
        <v>108</v>
      </c>
      <c r="E114" s="104"/>
      <c r="F114" s="104"/>
      <c r="G114" s="104"/>
      <c r="H114" s="104"/>
      <c r="I114" s="104"/>
      <c r="J114" s="105">
        <f>J395</f>
        <v>0</v>
      </c>
      <c r="L114" s="102"/>
    </row>
    <row r="115" spans="2:12" s="9" customFormat="1" ht="19.899999999999999" customHeight="1">
      <c r="B115" s="102"/>
      <c r="D115" s="103" t="s">
        <v>109</v>
      </c>
      <c r="E115" s="104"/>
      <c r="F115" s="104"/>
      <c r="G115" s="104"/>
      <c r="H115" s="104"/>
      <c r="I115" s="104"/>
      <c r="J115" s="105">
        <f>J415</f>
        <v>0</v>
      </c>
      <c r="L115" s="102"/>
    </row>
    <row r="116" spans="2:12" s="9" customFormat="1" ht="19.899999999999999" customHeight="1">
      <c r="B116" s="102"/>
      <c r="D116" s="103" t="s">
        <v>110</v>
      </c>
      <c r="E116" s="104"/>
      <c r="F116" s="104"/>
      <c r="G116" s="104"/>
      <c r="H116" s="104"/>
      <c r="I116" s="104"/>
      <c r="J116" s="105">
        <f>J429</f>
        <v>0</v>
      </c>
      <c r="L116" s="102"/>
    </row>
    <row r="117" spans="2:12" s="9" customFormat="1" ht="19.899999999999999" customHeight="1">
      <c r="B117" s="102"/>
      <c r="D117" s="103" t="s">
        <v>111</v>
      </c>
      <c r="E117" s="104"/>
      <c r="F117" s="104"/>
      <c r="G117" s="104"/>
      <c r="H117" s="104"/>
      <c r="I117" s="104"/>
      <c r="J117" s="105">
        <f>J432</f>
        <v>0</v>
      </c>
      <c r="L117" s="102"/>
    </row>
    <row r="118" spans="2:12" s="9" customFormat="1" ht="19.899999999999999" customHeight="1">
      <c r="B118" s="102"/>
      <c r="D118" s="103" t="s">
        <v>112</v>
      </c>
      <c r="E118" s="104"/>
      <c r="F118" s="104"/>
      <c r="G118" s="104"/>
      <c r="H118" s="104"/>
      <c r="I118" s="104"/>
      <c r="J118" s="105">
        <f>J438</f>
        <v>0</v>
      </c>
      <c r="L118" s="102"/>
    </row>
    <row r="119" spans="2:12" s="8" customFormat="1" ht="24.95" customHeight="1">
      <c r="B119" s="98"/>
      <c r="D119" s="99" t="s">
        <v>113</v>
      </c>
      <c r="E119" s="100"/>
      <c r="F119" s="100"/>
      <c r="G119" s="100"/>
      <c r="H119" s="100"/>
      <c r="I119" s="100"/>
      <c r="J119" s="101">
        <f>J447</f>
        <v>0</v>
      </c>
      <c r="L119" s="98"/>
    </row>
    <row r="120" spans="2:12" s="9" customFormat="1" ht="19.899999999999999" customHeight="1">
      <c r="B120" s="102"/>
      <c r="D120" s="103" t="s">
        <v>114</v>
      </c>
      <c r="E120" s="104"/>
      <c r="F120" s="104"/>
      <c r="G120" s="104"/>
      <c r="H120" s="104"/>
      <c r="I120" s="104"/>
      <c r="J120" s="105">
        <f>J448</f>
        <v>0</v>
      </c>
      <c r="L120" s="102"/>
    </row>
    <row r="121" spans="2:12" s="8" customFormat="1" ht="24.95" customHeight="1">
      <c r="B121" s="98"/>
      <c r="D121" s="99" t="s">
        <v>115</v>
      </c>
      <c r="E121" s="100"/>
      <c r="F121" s="100"/>
      <c r="G121" s="100"/>
      <c r="H121" s="100"/>
      <c r="I121" s="100"/>
      <c r="J121" s="101">
        <f>J449</f>
        <v>0</v>
      </c>
      <c r="L121" s="98"/>
    </row>
    <row r="122" spans="2:12" s="9" customFormat="1" ht="19.899999999999999" customHeight="1">
      <c r="B122" s="102"/>
      <c r="D122" s="103" t="s">
        <v>116</v>
      </c>
      <c r="E122" s="104"/>
      <c r="F122" s="104"/>
      <c r="G122" s="104"/>
      <c r="H122" s="104"/>
      <c r="I122" s="104"/>
      <c r="J122" s="105">
        <f>J450</f>
        <v>0</v>
      </c>
      <c r="L122" s="102"/>
    </row>
    <row r="123" spans="2:12" s="9" customFormat="1" ht="19.899999999999999" customHeight="1">
      <c r="B123" s="102"/>
      <c r="D123" s="103" t="s">
        <v>117</v>
      </c>
      <c r="E123" s="104"/>
      <c r="F123" s="104"/>
      <c r="G123" s="104"/>
      <c r="H123" s="104"/>
      <c r="I123" s="104"/>
      <c r="J123" s="105">
        <f>J452</f>
        <v>0</v>
      </c>
      <c r="L123" s="102"/>
    </row>
    <row r="124" spans="2:12" s="1" customFormat="1" ht="21.75" customHeight="1">
      <c r="B124" s="31"/>
      <c r="L124" s="31"/>
    </row>
    <row r="125" spans="2:12" s="1" customFormat="1" ht="6.95" customHeight="1">
      <c r="B125" s="43"/>
      <c r="C125" s="44"/>
      <c r="D125" s="44"/>
      <c r="E125" s="44"/>
      <c r="F125" s="44"/>
      <c r="G125" s="44"/>
      <c r="H125" s="44"/>
      <c r="I125" s="44"/>
      <c r="J125" s="44"/>
      <c r="K125" s="44"/>
      <c r="L125" s="31"/>
    </row>
    <row r="129" spans="2:65" s="1" customFormat="1" ht="6.95" customHeight="1">
      <c r="B129" s="45"/>
      <c r="C129" s="46"/>
      <c r="D129" s="46"/>
      <c r="E129" s="46"/>
      <c r="F129" s="46"/>
      <c r="G129" s="46"/>
      <c r="H129" s="46"/>
      <c r="I129" s="46"/>
      <c r="J129" s="46"/>
      <c r="K129" s="46"/>
      <c r="L129" s="31"/>
    </row>
    <row r="130" spans="2:65" s="1" customFormat="1" ht="24.95" customHeight="1">
      <c r="B130" s="31"/>
      <c r="C130" s="20" t="s">
        <v>118</v>
      </c>
      <c r="L130" s="31"/>
    </row>
    <row r="131" spans="2:65" s="1" customFormat="1" ht="6.95" customHeight="1">
      <c r="B131" s="31"/>
      <c r="L131" s="31"/>
    </row>
    <row r="132" spans="2:65" s="1" customFormat="1" ht="12" customHeight="1">
      <c r="B132" s="31"/>
      <c r="C132" s="26" t="s">
        <v>16</v>
      </c>
      <c r="L132" s="31"/>
    </row>
    <row r="133" spans="2:65" s="1" customFormat="1" ht="16.5" customHeight="1">
      <c r="B133" s="31"/>
      <c r="E133" s="195" t="str">
        <f>E7</f>
        <v>UK Filozofická fakulty - stavební úpravy vrátnice VAR 02</v>
      </c>
      <c r="F133" s="222"/>
      <c r="G133" s="222"/>
      <c r="H133" s="222"/>
      <c r="L133" s="31"/>
    </row>
    <row r="134" spans="2:65" s="1" customFormat="1" ht="6.95" customHeight="1">
      <c r="B134" s="31"/>
      <c r="L134" s="31"/>
    </row>
    <row r="135" spans="2:65" s="1" customFormat="1" ht="12" customHeight="1">
      <c r="B135" s="31"/>
      <c r="C135" s="26" t="s">
        <v>20</v>
      </c>
      <c r="F135" s="24" t="str">
        <f>F10</f>
        <v>Náměstí Jana Placha 1/2, Praha</v>
      </c>
      <c r="I135" s="26" t="s">
        <v>22</v>
      </c>
      <c r="J135" s="51" t="str">
        <f>IF(J10="","",J10)</f>
        <v>30. 4. 2025</v>
      </c>
      <c r="L135" s="31"/>
    </row>
    <row r="136" spans="2:65" s="1" customFormat="1" ht="6.95" customHeight="1">
      <c r="B136" s="31"/>
      <c r="L136" s="31"/>
    </row>
    <row r="137" spans="2:65" s="1" customFormat="1" ht="15.2" customHeight="1">
      <c r="B137" s="31"/>
      <c r="C137" s="26" t="s">
        <v>24</v>
      </c>
      <c r="F137" s="24" t="str">
        <f>E13</f>
        <v>UK FF Praha</v>
      </c>
      <c r="I137" s="26" t="s">
        <v>30</v>
      </c>
      <c r="J137" s="29" t="str">
        <f>E19</f>
        <v xml:space="preserve"> </v>
      </c>
      <c r="L137" s="31"/>
    </row>
    <row r="138" spans="2:65" s="1" customFormat="1" ht="15.2" customHeight="1">
      <c r="B138" s="31"/>
      <c r="C138" s="26" t="s">
        <v>28</v>
      </c>
      <c r="F138" s="24" t="str">
        <f>IF(E16="","",E16)</f>
        <v>Vyplň údaj</v>
      </c>
      <c r="I138" s="26" t="s">
        <v>33</v>
      </c>
      <c r="J138" s="29" t="str">
        <f>E22</f>
        <v xml:space="preserve"> </v>
      </c>
      <c r="L138" s="31"/>
    </row>
    <row r="139" spans="2:65" s="1" customFormat="1" ht="10.35" customHeight="1">
      <c r="B139" s="31"/>
      <c r="L139" s="31"/>
    </row>
    <row r="140" spans="2:65" s="10" customFormat="1" ht="29.25" customHeight="1">
      <c r="B140" s="106"/>
      <c r="C140" s="107" t="s">
        <v>119</v>
      </c>
      <c r="D140" s="108" t="s">
        <v>60</v>
      </c>
      <c r="E140" s="108" t="s">
        <v>56</v>
      </c>
      <c r="F140" s="108" t="s">
        <v>57</v>
      </c>
      <c r="G140" s="108" t="s">
        <v>120</v>
      </c>
      <c r="H140" s="108" t="s">
        <v>121</v>
      </c>
      <c r="I140" s="108" t="s">
        <v>122</v>
      </c>
      <c r="J140" s="109" t="s">
        <v>86</v>
      </c>
      <c r="K140" s="110" t="s">
        <v>123</v>
      </c>
      <c r="L140" s="106"/>
      <c r="M140" s="57" t="s">
        <v>1</v>
      </c>
      <c r="N140" s="58" t="s">
        <v>39</v>
      </c>
      <c r="O140" s="58" t="s">
        <v>124</v>
      </c>
      <c r="P140" s="58" t="s">
        <v>125</v>
      </c>
      <c r="Q140" s="58" t="s">
        <v>126</v>
      </c>
      <c r="R140" s="58" t="s">
        <v>127</v>
      </c>
      <c r="S140" s="58" t="s">
        <v>128</v>
      </c>
      <c r="T140" s="59" t="s">
        <v>129</v>
      </c>
    </row>
    <row r="141" spans="2:65" s="1" customFormat="1" ht="22.9" customHeight="1">
      <c r="B141" s="31"/>
      <c r="C141" s="62" t="s">
        <v>130</v>
      </c>
      <c r="J141" s="111">
        <f>BK141</f>
        <v>0</v>
      </c>
      <c r="L141" s="31"/>
      <c r="M141" s="60"/>
      <c r="N141" s="52"/>
      <c r="O141" s="52"/>
      <c r="P141" s="112">
        <f>P142+P175+P180+P447+P449</f>
        <v>0</v>
      </c>
      <c r="Q141" s="52"/>
      <c r="R141" s="112">
        <f>R142+R175+R180+R447+R449</f>
        <v>1026.5266555041253</v>
      </c>
      <c r="S141" s="52"/>
      <c r="T141" s="113">
        <f>T142+T175+T180+T447+T449</f>
        <v>9.9898442000000021</v>
      </c>
      <c r="AT141" s="16" t="s">
        <v>74</v>
      </c>
      <c r="AU141" s="16" t="s">
        <v>88</v>
      </c>
      <c r="BK141" s="114">
        <f>BK142+BK175+BK180+BK447+BK449</f>
        <v>0</v>
      </c>
    </row>
    <row r="142" spans="2:65" s="11" customFormat="1" ht="25.9" customHeight="1">
      <c r="B142" s="115"/>
      <c r="D142" s="116" t="s">
        <v>74</v>
      </c>
      <c r="E142" s="117" t="s">
        <v>131</v>
      </c>
      <c r="F142" s="117" t="s">
        <v>132</v>
      </c>
      <c r="I142" s="118"/>
      <c r="J142" s="119">
        <f>BK142</f>
        <v>0</v>
      </c>
      <c r="L142" s="115"/>
      <c r="M142" s="120"/>
      <c r="P142" s="121">
        <f>P143</f>
        <v>0</v>
      </c>
      <c r="R142" s="121">
        <f>R143</f>
        <v>9.8268362200000001E-2</v>
      </c>
      <c r="T142" s="122">
        <f>T143</f>
        <v>9.321080000000002</v>
      </c>
      <c r="AR142" s="116" t="s">
        <v>80</v>
      </c>
      <c r="AT142" s="123" t="s">
        <v>74</v>
      </c>
      <c r="AU142" s="123" t="s">
        <v>75</v>
      </c>
      <c r="AY142" s="116" t="s">
        <v>133</v>
      </c>
      <c r="BK142" s="124">
        <f>BK143</f>
        <v>0</v>
      </c>
    </row>
    <row r="143" spans="2:65" s="11" customFormat="1" ht="22.9" customHeight="1">
      <c r="B143" s="115"/>
      <c r="D143" s="116" t="s">
        <v>74</v>
      </c>
      <c r="E143" s="125" t="s">
        <v>134</v>
      </c>
      <c r="F143" s="125" t="s">
        <v>135</v>
      </c>
      <c r="I143" s="118"/>
      <c r="J143" s="126">
        <f>BK143</f>
        <v>0</v>
      </c>
      <c r="L143" s="115"/>
      <c r="M143" s="120"/>
      <c r="P143" s="121">
        <f>P144+SUM(P145:P173)</f>
        <v>0</v>
      </c>
      <c r="R143" s="121">
        <f>R144+SUM(R145:R173)</f>
        <v>9.8268362200000001E-2</v>
      </c>
      <c r="T143" s="122">
        <f>T144+SUM(T145:T173)</f>
        <v>9.321080000000002</v>
      </c>
      <c r="AR143" s="116" t="s">
        <v>80</v>
      </c>
      <c r="AT143" s="123" t="s">
        <v>74</v>
      </c>
      <c r="AU143" s="123" t="s">
        <v>80</v>
      </c>
      <c r="AY143" s="116" t="s">
        <v>133</v>
      </c>
      <c r="BK143" s="124">
        <f>BK144+SUM(BK145:BK173)</f>
        <v>0</v>
      </c>
    </row>
    <row r="144" spans="2:65" s="1" customFormat="1" ht="21.75" customHeight="1">
      <c r="B144" s="127"/>
      <c r="C144" s="128" t="s">
        <v>80</v>
      </c>
      <c r="D144" s="128" t="s">
        <v>136</v>
      </c>
      <c r="E144" s="129" t="s">
        <v>137</v>
      </c>
      <c r="F144" s="130" t="s">
        <v>138</v>
      </c>
      <c r="G144" s="131" t="s">
        <v>139</v>
      </c>
      <c r="H144" s="132">
        <v>13</v>
      </c>
      <c r="I144" s="133"/>
      <c r="J144" s="134">
        <f>ROUND(I144*H144,2)</f>
        <v>0</v>
      </c>
      <c r="K144" s="135"/>
      <c r="L144" s="31"/>
      <c r="M144" s="136" t="s">
        <v>1</v>
      </c>
      <c r="N144" s="137" t="s">
        <v>40</v>
      </c>
      <c r="P144" s="138">
        <f>O144*H144</f>
        <v>0</v>
      </c>
      <c r="Q144" s="138">
        <v>0</v>
      </c>
      <c r="R144" s="138">
        <f>Q144*H144</f>
        <v>0</v>
      </c>
      <c r="S144" s="138">
        <v>0</v>
      </c>
      <c r="T144" s="139">
        <f>S144*H144</f>
        <v>0</v>
      </c>
      <c r="AR144" s="140" t="s">
        <v>140</v>
      </c>
      <c r="AT144" s="140" t="s">
        <v>136</v>
      </c>
      <c r="AU144" s="140" t="s">
        <v>82</v>
      </c>
      <c r="AY144" s="16" t="s">
        <v>133</v>
      </c>
      <c r="BE144" s="141">
        <f>IF(N144="základní",J144,0)</f>
        <v>0</v>
      </c>
      <c r="BF144" s="141">
        <f>IF(N144="snížená",J144,0)</f>
        <v>0</v>
      </c>
      <c r="BG144" s="141">
        <f>IF(N144="zákl. přenesená",J144,0)</f>
        <v>0</v>
      </c>
      <c r="BH144" s="141">
        <f>IF(N144="sníž. přenesená",J144,0)</f>
        <v>0</v>
      </c>
      <c r="BI144" s="141">
        <f>IF(N144="nulová",J144,0)</f>
        <v>0</v>
      </c>
      <c r="BJ144" s="16" t="s">
        <v>80</v>
      </c>
      <c r="BK144" s="141">
        <f>ROUND(I144*H144,2)</f>
        <v>0</v>
      </c>
      <c r="BL144" s="16" t="s">
        <v>140</v>
      </c>
      <c r="BM144" s="140" t="s">
        <v>141</v>
      </c>
    </row>
    <row r="145" spans="2:65" s="1" customFormat="1" ht="24.2" customHeight="1">
      <c r="B145" s="127"/>
      <c r="C145" s="128" t="s">
        <v>82</v>
      </c>
      <c r="D145" s="128" t="s">
        <v>136</v>
      </c>
      <c r="E145" s="129" t="s">
        <v>142</v>
      </c>
      <c r="F145" s="130" t="s">
        <v>143</v>
      </c>
      <c r="G145" s="131" t="s">
        <v>144</v>
      </c>
      <c r="H145" s="132">
        <v>124</v>
      </c>
      <c r="I145" s="133"/>
      <c r="J145" s="134">
        <f>ROUND(I145*H145,2)</f>
        <v>0</v>
      </c>
      <c r="K145" s="135"/>
      <c r="L145" s="31"/>
      <c r="M145" s="136" t="s">
        <v>1</v>
      </c>
      <c r="N145" s="137" t="s">
        <v>40</v>
      </c>
      <c r="P145" s="138">
        <f>O145*H145</f>
        <v>0</v>
      </c>
      <c r="Q145" s="138">
        <v>0</v>
      </c>
      <c r="R145" s="138">
        <f>Q145*H145</f>
        <v>0</v>
      </c>
      <c r="S145" s="138">
        <v>1E-3</v>
      </c>
      <c r="T145" s="139">
        <f>S145*H145</f>
        <v>0.124</v>
      </c>
      <c r="AR145" s="140" t="s">
        <v>145</v>
      </c>
      <c r="AT145" s="140" t="s">
        <v>136</v>
      </c>
      <c r="AU145" s="140" t="s">
        <v>82</v>
      </c>
      <c r="AY145" s="16" t="s">
        <v>133</v>
      </c>
      <c r="BE145" s="141">
        <f>IF(N145="základní",J145,0)</f>
        <v>0</v>
      </c>
      <c r="BF145" s="141">
        <f>IF(N145="snížená",J145,0)</f>
        <v>0</v>
      </c>
      <c r="BG145" s="141">
        <f>IF(N145="zákl. přenesená",J145,0)</f>
        <v>0</v>
      </c>
      <c r="BH145" s="141">
        <f>IF(N145="sníž. přenesená",J145,0)</f>
        <v>0</v>
      </c>
      <c r="BI145" s="141">
        <f>IF(N145="nulová",J145,0)</f>
        <v>0</v>
      </c>
      <c r="BJ145" s="16" t="s">
        <v>80</v>
      </c>
      <c r="BK145" s="141">
        <f>ROUND(I145*H145,2)</f>
        <v>0</v>
      </c>
      <c r="BL145" s="16" t="s">
        <v>145</v>
      </c>
      <c r="BM145" s="140" t="s">
        <v>146</v>
      </c>
    </row>
    <row r="146" spans="2:65" s="12" customFormat="1" ht="10.15">
      <c r="B146" s="142"/>
      <c r="D146" s="143" t="s">
        <v>147</v>
      </c>
      <c r="E146" s="144" t="s">
        <v>1</v>
      </c>
      <c r="F146" s="145" t="s">
        <v>148</v>
      </c>
      <c r="H146" s="144" t="s">
        <v>1</v>
      </c>
      <c r="I146" s="146"/>
      <c r="L146" s="142"/>
      <c r="M146" s="147"/>
      <c r="T146" s="148"/>
      <c r="AT146" s="144" t="s">
        <v>147</v>
      </c>
      <c r="AU146" s="144" t="s">
        <v>82</v>
      </c>
      <c r="AV146" s="12" t="s">
        <v>80</v>
      </c>
      <c r="AW146" s="12" t="s">
        <v>32</v>
      </c>
      <c r="AX146" s="12" t="s">
        <v>75</v>
      </c>
      <c r="AY146" s="144" t="s">
        <v>133</v>
      </c>
    </row>
    <row r="147" spans="2:65" s="13" customFormat="1" ht="10.15">
      <c r="B147" s="149"/>
      <c r="D147" s="143" t="s">
        <v>147</v>
      </c>
      <c r="E147" s="150" t="s">
        <v>1</v>
      </c>
      <c r="F147" s="151" t="s">
        <v>149</v>
      </c>
      <c r="H147" s="152">
        <v>124</v>
      </c>
      <c r="I147" s="153"/>
      <c r="L147" s="149"/>
      <c r="M147" s="154"/>
      <c r="T147" s="155"/>
      <c r="AT147" s="150" t="s">
        <v>147</v>
      </c>
      <c r="AU147" s="150" t="s">
        <v>82</v>
      </c>
      <c r="AV147" s="13" t="s">
        <v>82</v>
      </c>
      <c r="AW147" s="13" t="s">
        <v>32</v>
      </c>
      <c r="AX147" s="13" t="s">
        <v>80</v>
      </c>
      <c r="AY147" s="150" t="s">
        <v>133</v>
      </c>
    </row>
    <row r="148" spans="2:65" s="1" customFormat="1" ht="33" customHeight="1">
      <c r="B148" s="127"/>
      <c r="C148" s="128" t="s">
        <v>150</v>
      </c>
      <c r="D148" s="128" t="s">
        <v>136</v>
      </c>
      <c r="E148" s="129" t="s">
        <v>151</v>
      </c>
      <c r="F148" s="130" t="s">
        <v>152</v>
      </c>
      <c r="G148" s="131" t="s">
        <v>144</v>
      </c>
      <c r="H148" s="132">
        <v>124</v>
      </c>
      <c r="I148" s="133"/>
      <c r="J148" s="134">
        <f>ROUND(I148*H148,2)</f>
        <v>0</v>
      </c>
      <c r="K148" s="135"/>
      <c r="L148" s="31"/>
      <c r="M148" s="136" t="s">
        <v>1</v>
      </c>
      <c r="N148" s="137" t="s">
        <v>40</v>
      </c>
      <c r="P148" s="138">
        <f>O148*H148</f>
        <v>0</v>
      </c>
      <c r="Q148" s="138">
        <v>5.0000000000000002E-5</v>
      </c>
      <c r="R148" s="138">
        <f>Q148*H148</f>
        <v>6.2000000000000006E-3</v>
      </c>
      <c r="S148" s="138">
        <v>1E-3</v>
      </c>
      <c r="T148" s="139">
        <f>S148*H148</f>
        <v>0.124</v>
      </c>
      <c r="AR148" s="140" t="s">
        <v>145</v>
      </c>
      <c r="AT148" s="140" t="s">
        <v>136</v>
      </c>
      <c r="AU148" s="140" t="s">
        <v>82</v>
      </c>
      <c r="AY148" s="16" t="s">
        <v>133</v>
      </c>
      <c r="BE148" s="141">
        <f>IF(N148="základní",J148,0)</f>
        <v>0</v>
      </c>
      <c r="BF148" s="141">
        <f>IF(N148="snížená",J148,0)</f>
        <v>0</v>
      </c>
      <c r="BG148" s="141">
        <f>IF(N148="zákl. přenesená",J148,0)</f>
        <v>0</v>
      </c>
      <c r="BH148" s="141">
        <f>IF(N148="sníž. přenesená",J148,0)</f>
        <v>0</v>
      </c>
      <c r="BI148" s="141">
        <f>IF(N148="nulová",J148,0)</f>
        <v>0</v>
      </c>
      <c r="BJ148" s="16" t="s">
        <v>80</v>
      </c>
      <c r="BK148" s="141">
        <f>ROUND(I148*H148,2)</f>
        <v>0</v>
      </c>
      <c r="BL148" s="16" t="s">
        <v>145</v>
      </c>
      <c r="BM148" s="140" t="s">
        <v>153</v>
      </c>
    </row>
    <row r="149" spans="2:65" s="1" customFormat="1" ht="24.2" customHeight="1">
      <c r="B149" s="127"/>
      <c r="C149" s="128" t="s">
        <v>154</v>
      </c>
      <c r="D149" s="128" t="s">
        <v>136</v>
      </c>
      <c r="E149" s="129" t="s">
        <v>155</v>
      </c>
      <c r="F149" s="130" t="s">
        <v>156</v>
      </c>
      <c r="G149" s="131" t="s">
        <v>144</v>
      </c>
      <c r="H149" s="132">
        <v>124</v>
      </c>
      <c r="I149" s="133"/>
      <c r="J149" s="134">
        <f>ROUND(I149*H149,2)</f>
        <v>0</v>
      </c>
      <c r="K149" s="135"/>
      <c r="L149" s="31"/>
      <c r="M149" s="136" t="s">
        <v>1</v>
      </c>
      <c r="N149" s="137" t="s">
        <v>40</v>
      </c>
      <c r="P149" s="138">
        <f>O149*H149</f>
        <v>0</v>
      </c>
      <c r="Q149" s="138">
        <v>5.0000000000000002E-5</v>
      </c>
      <c r="R149" s="138">
        <f>Q149*H149</f>
        <v>6.2000000000000006E-3</v>
      </c>
      <c r="S149" s="138">
        <v>1E-3</v>
      </c>
      <c r="T149" s="139">
        <f>S149*H149</f>
        <v>0.124</v>
      </c>
      <c r="AR149" s="140" t="s">
        <v>145</v>
      </c>
      <c r="AT149" s="140" t="s">
        <v>136</v>
      </c>
      <c r="AU149" s="140" t="s">
        <v>82</v>
      </c>
      <c r="AY149" s="16" t="s">
        <v>133</v>
      </c>
      <c r="BE149" s="141">
        <f>IF(N149="základní",J149,0)</f>
        <v>0</v>
      </c>
      <c r="BF149" s="141">
        <f>IF(N149="snížená",J149,0)</f>
        <v>0</v>
      </c>
      <c r="BG149" s="141">
        <f>IF(N149="zákl. přenesená",J149,0)</f>
        <v>0</v>
      </c>
      <c r="BH149" s="141">
        <f>IF(N149="sníž. přenesená",J149,0)</f>
        <v>0</v>
      </c>
      <c r="BI149" s="141">
        <f>IF(N149="nulová",J149,0)</f>
        <v>0</v>
      </c>
      <c r="BJ149" s="16" t="s">
        <v>80</v>
      </c>
      <c r="BK149" s="141">
        <f>ROUND(I149*H149,2)</f>
        <v>0</v>
      </c>
      <c r="BL149" s="16" t="s">
        <v>145</v>
      </c>
      <c r="BM149" s="140" t="s">
        <v>157</v>
      </c>
    </row>
    <row r="150" spans="2:65" s="1" customFormat="1" ht="16.5" customHeight="1">
      <c r="B150" s="127"/>
      <c r="C150" s="128" t="s">
        <v>158</v>
      </c>
      <c r="D150" s="128" t="s">
        <v>136</v>
      </c>
      <c r="E150" s="129" t="s">
        <v>159</v>
      </c>
      <c r="F150" s="130" t="s">
        <v>160</v>
      </c>
      <c r="G150" s="131" t="s">
        <v>161</v>
      </c>
      <c r="H150" s="132">
        <v>36.75</v>
      </c>
      <c r="I150" s="133"/>
      <c r="J150" s="134">
        <f>ROUND(I150*H150,2)</f>
        <v>0</v>
      </c>
      <c r="K150" s="135"/>
      <c r="L150" s="31"/>
      <c r="M150" s="136" t="s">
        <v>1</v>
      </c>
      <c r="N150" s="137" t="s">
        <v>40</v>
      </c>
      <c r="P150" s="138">
        <f>O150*H150</f>
        <v>0</v>
      </c>
      <c r="Q150" s="138">
        <v>1.8600000000000001E-3</v>
      </c>
      <c r="R150" s="138">
        <f>Q150*H150</f>
        <v>6.8354999999999999E-2</v>
      </c>
      <c r="S150" s="138">
        <v>0</v>
      </c>
      <c r="T150" s="139">
        <f>S150*H150</f>
        <v>0</v>
      </c>
      <c r="AR150" s="140" t="s">
        <v>154</v>
      </c>
      <c r="AT150" s="140" t="s">
        <v>136</v>
      </c>
      <c r="AU150" s="140" t="s">
        <v>82</v>
      </c>
      <c r="AY150" s="16" t="s">
        <v>133</v>
      </c>
      <c r="BE150" s="141">
        <f>IF(N150="základní",J150,0)</f>
        <v>0</v>
      </c>
      <c r="BF150" s="141">
        <f>IF(N150="snížená",J150,0)</f>
        <v>0</v>
      </c>
      <c r="BG150" s="141">
        <f>IF(N150="zákl. přenesená",J150,0)</f>
        <v>0</v>
      </c>
      <c r="BH150" s="141">
        <f>IF(N150="sníž. přenesená",J150,0)</f>
        <v>0</v>
      </c>
      <c r="BI150" s="141">
        <f>IF(N150="nulová",J150,0)</f>
        <v>0</v>
      </c>
      <c r="BJ150" s="16" t="s">
        <v>80</v>
      </c>
      <c r="BK150" s="141">
        <f>ROUND(I150*H150,2)</f>
        <v>0</v>
      </c>
      <c r="BL150" s="16" t="s">
        <v>154</v>
      </c>
      <c r="BM150" s="140" t="s">
        <v>162</v>
      </c>
    </row>
    <row r="151" spans="2:65" s="13" customFormat="1" ht="10.15">
      <c r="B151" s="149"/>
      <c r="D151" s="143" t="s">
        <v>147</v>
      </c>
      <c r="E151" s="150" t="s">
        <v>1</v>
      </c>
      <c r="F151" s="151" t="s">
        <v>163</v>
      </c>
      <c r="H151" s="152">
        <v>36.75</v>
      </c>
      <c r="I151" s="153"/>
      <c r="L151" s="149"/>
      <c r="M151" s="154"/>
      <c r="T151" s="155"/>
      <c r="AT151" s="150" t="s">
        <v>147</v>
      </c>
      <c r="AU151" s="150" t="s">
        <v>82</v>
      </c>
      <c r="AV151" s="13" t="s">
        <v>82</v>
      </c>
      <c r="AW151" s="13" t="s">
        <v>32</v>
      </c>
      <c r="AX151" s="13" t="s">
        <v>80</v>
      </c>
      <c r="AY151" s="150" t="s">
        <v>133</v>
      </c>
    </row>
    <row r="152" spans="2:65" s="1" customFormat="1" ht="16.5" customHeight="1">
      <c r="B152" s="127"/>
      <c r="C152" s="128" t="s">
        <v>164</v>
      </c>
      <c r="D152" s="128" t="s">
        <v>136</v>
      </c>
      <c r="E152" s="129" t="s">
        <v>165</v>
      </c>
      <c r="F152" s="130" t="s">
        <v>166</v>
      </c>
      <c r="G152" s="131" t="s">
        <v>139</v>
      </c>
      <c r="H152" s="132">
        <v>2</v>
      </c>
      <c r="I152" s="133"/>
      <c r="J152" s="134">
        <f>ROUND(I152*H152,2)</f>
        <v>0</v>
      </c>
      <c r="K152" s="135"/>
      <c r="L152" s="31"/>
      <c r="M152" s="136" t="s">
        <v>1</v>
      </c>
      <c r="N152" s="137" t="s">
        <v>40</v>
      </c>
      <c r="P152" s="138">
        <f>O152*H152</f>
        <v>0</v>
      </c>
      <c r="Q152" s="138">
        <v>1.108E-4</v>
      </c>
      <c r="R152" s="138">
        <f>Q152*H152</f>
        <v>2.2159999999999999E-4</v>
      </c>
      <c r="S152" s="138">
        <v>0</v>
      </c>
      <c r="T152" s="139">
        <f>S152*H152</f>
        <v>0</v>
      </c>
      <c r="AR152" s="140" t="s">
        <v>154</v>
      </c>
      <c r="AT152" s="140" t="s">
        <v>136</v>
      </c>
      <c r="AU152" s="140" t="s">
        <v>82</v>
      </c>
      <c r="AY152" s="16" t="s">
        <v>133</v>
      </c>
      <c r="BE152" s="141">
        <f>IF(N152="základní",J152,0)</f>
        <v>0</v>
      </c>
      <c r="BF152" s="141">
        <f>IF(N152="snížená",J152,0)</f>
        <v>0</v>
      </c>
      <c r="BG152" s="141">
        <f>IF(N152="zákl. přenesená",J152,0)</f>
        <v>0</v>
      </c>
      <c r="BH152" s="141">
        <f>IF(N152="sníž. přenesená",J152,0)</f>
        <v>0</v>
      </c>
      <c r="BI152" s="141">
        <f>IF(N152="nulová",J152,0)</f>
        <v>0</v>
      </c>
      <c r="BJ152" s="16" t="s">
        <v>80</v>
      </c>
      <c r="BK152" s="141">
        <f>ROUND(I152*H152,2)</f>
        <v>0</v>
      </c>
      <c r="BL152" s="16" t="s">
        <v>154</v>
      </c>
      <c r="BM152" s="140" t="s">
        <v>167</v>
      </c>
    </row>
    <row r="153" spans="2:65" s="1" customFormat="1" ht="33" customHeight="1">
      <c r="B153" s="127"/>
      <c r="C153" s="128" t="s">
        <v>168</v>
      </c>
      <c r="D153" s="128" t="s">
        <v>136</v>
      </c>
      <c r="E153" s="129" t="s">
        <v>169</v>
      </c>
      <c r="F153" s="130" t="s">
        <v>170</v>
      </c>
      <c r="G153" s="131" t="s">
        <v>139</v>
      </c>
      <c r="H153" s="132">
        <v>18</v>
      </c>
      <c r="I153" s="133"/>
      <c r="J153" s="134">
        <f>ROUND(I153*H153,2)</f>
        <v>0</v>
      </c>
      <c r="K153" s="135"/>
      <c r="L153" s="31"/>
      <c r="M153" s="136" t="s">
        <v>1</v>
      </c>
      <c r="N153" s="137" t="s">
        <v>40</v>
      </c>
      <c r="P153" s="138">
        <f>O153*H153</f>
        <v>0</v>
      </c>
      <c r="Q153" s="138">
        <v>2.0029790000000001E-4</v>
      </c>
      <c r="R153" s="138">
        <f>Q153*H153</f>
        <v>3.6053622E-3</v>
      </c>
      <c r="S153" s="138">
        <v>0</v>
      </c>
      <c r="T153" s="139">
        <f>S153*H153</f>
        <v>0</v>
      </c>
      <c r="AR153" s="140" t="s">
        <v>154</v>
      </c>
      <c r="AT153" s="140" t="s">
        <v>136</v>
      </c>
      <c r="AU153" s="140" t="s">
        <v>82</v>
      </c>
      <c r="AY153" s="16" t="s">
        <v>133</v>
      </c>
      <c r="BE153" s="141">
        <f>IF(N153="základní",J153,0)</f>
        <v>0</v>
      </c>
      <c r="BF153" s="141">
        <f>IF(N153="snížená",J153,0)</f>
        <v>0</v>
      </c>
      <c r="BG153" s="141">
        <f>IF(N153="zákl. přenesená",J153,0)</f>
        <v>0</v>
      </c>
      <c r="BH153" s="141">
        <f>IF(N153="sníž. přenesená",J153,0)</f>
        <v>0</v>
      </c>
      <c r="BI153" s="141">
        <f>IF(N153="nulová",J153,0)</f>
        <v>0</v>
      </c>
      <c r="BJ153" s="16" t="s">
        <v>80</v>
      </c>
      <c r="BK153" s="141">
        <f>ROUND(I153*H153,2)</f>
        <v>0</v>
      </c>
      <c r="BL153" s="16" t="s">
        <v>154</v>
      </c>
      <c r="BM153" s="140" t="s">
        <v>171</v>
      </c>
    </row>
    <row r="154" spans="2:65" s="12" customFormat="1" ht="10.15">
      <c r="B154" s="142"/>
      <c r="D154" s="143" t="s">
        <v>147</v>
      </c>
      <c r="E154" s="144" t="s">
        <v>1</v>
      </c>
      <c r="F154" s="145" t="s">
        <v>172</v>
      </c>
      <c r="H154" s="144" t="s">
        <v>1</v>
      </c>
      <c r="I154" s="146"/>
      <c r="L154" s="142"/>
      <c r="M154" s="147"/>
      <c r="T154" s="148"/>
      <c r="AT154" s="144" t="s">
        <v>147</v>
      </c>
      <c r="AU154" s="144" t="s">
        <v>82</v>
      </c>
      <c r="AV154" s="12" t="s">
        <v>80</v>
      </c>
      <c r="AW154" s="12" t="s">
        <v>32</v>
      </c>
      <c r="AX154" s="12" t="s">
        <v>75</v>
      </c>
      <c r="AY154" s="144" t="s">
        <v>133</v>
      </c>
    </row>
    <row r="155" spans="2:65" s="13" customFormat="1" ht="10.15">
      <c r="B155" s="149"/>
      <c r="D155" s="143" t="s">
        <v>147</v>
      </c>
      <c r="E155" s="150" t="s">
        <v>1</v>
      </c>
      <c r="F155" s="151" t="s">
        <v>173</v>
      </c>
      <c r="H155" s="152">
        <v>18</v>
      </c>
      <c r="I155" s="153"/>
      <c r="L155" s="149"/>
      <c r="M155" s="154"/>
      <c r="T155" s="155"/>
      <c r="AT155" s="150" t="s">
        <v>147</v>
      </c>
      <c r="AU155" s="150" t="s">
        <v>82</v>
      </c>
      <c r="AV155" s="13" t="s">
        <v>82</v>
      </c>
      <c r="AW155" s="13" t="s">
        <v>32</v>
      </c>
      <c r="AX155" s="13" t="s">
        <v>80</v>
      </c>
      <c r="AY155" s="150" t="s">
        <v>133</v>
      </c>
    </row>
    <row r="156" spans="2:65" s="1" customFormat="1" ht="33" customHeight="1">
      <c r="B156" s="127"/>
      <c r="C156" s="128" t="s">
        <v>134</v>
      </c>
      <c r="D156" s="128" t="s">
        <v>136</v>
      </c>
      <c r="E156" s="129" t="s">
        <v>174</v>
      </c>
      <c r="F156" s="130" t="s">
        <v>175</v>
      </c>
      <c r="G156" s="131" t="s">
        <v>139</v>
      </c>
      <c r="H156" s="132">
        <v>12</v>
      </c>
      <c r="I156" s="133"/>
      <c r="J156" s="134">
        <f>ROUND(I156*H156,2)</f>
        <v>0</v>
      </c>
      <c r="K156" s="135"/>
      <c r="L156" s="31"/>
      <c r="M156" s="136" t="s">
        <v>1</v>
      </c>
      <c r="N156" s="137" t="s">
        <v>40</v>
      </c>
      <c r="P156" s="138">
        <f>O156*H156</f>
        <v>0</v>
      </c>
      <c r="Q156" s="138">
        <v>2.0000000000000001E-4</v>
      </c>
      <c r="R156" s="138">
        <f>Q156*H156</f>
        <v>2.4000000000000002E-3</v>
      </c>
      <c r="S156" s="138">
        <v>0</v>
      </c>
      <c r="T156" s="139">
        <f>S156*H156</f>
        <v>0</v>
      </c>
      <c r="AR156" s="140" t="s">
        <v>154</v>
      </c>
      <c r="AT156" s="140" t="s">
        <v>136</v>
      </c>
      <c r="AU156" s="140" t="s">
        <v>82</v>
      </c>
      <c r="AY156" s="16" t="s">
        <v>133</v>
      </c>
      <c r="BE156" s="141">
        <f>IF(N156="základní",J156,0)</f>
        <v>0</v>
      </c>
      <c r="BF156" s="141">
        <f>IF(N156="snížená",J156,0)</f>
        <v>0</v>
      </c>
      <c r="BG156" s="141">
        <f>IF(N156="zákl. přenesená",J156,0)</f>
        <v>0</v>
      </c>
      <c r="BH156" s="141">
        <f>IF(N156="sníž. přenesená",J156,0)</f>
        <v>0</v>
      </c>
      <c r="BI156" s="141">
        <f>IF(N156="nulová",J156,0)</f>
        <v>0</v>
      </c>
      <c r="BJ156" s="16" t="s">
        <v>80</v>
      </c>
      <c r="BK156" s="141">
        <f>ROUND(I156*H156,2)</f>
        <v>0</v>
      </c>
      <c r="BL156" s="16" t="s">
        <v>154</v>
      </c>
      <c r="BM156" s="140" t="s">
        <v>176</v>
      </c>
    </row>
    <row r="157" spans="2:65" s="1" customFormat="1" ht="24.2" customHeight="1">
      <c r="B157" s="127"/>
      <c r="C157" s="128" t="s">
        <v>177</v>
      </c>
      <c r="D157" s="128" t="s">
        <v>136</v>
      </c>
      <c r="E157" s="129" t="s">
        <v>178</v>
      </c>
      <c r="F157" s="130" t="s">
        <v>179</v>
      </c>
      <c r="G157" s="131" t="s">
        <v>180</v>
      </c>
      <c r="H157" s="132">
        <v>0.8</v>
      </c>
      <c r="I157" s="133"/>
      <c r="J157" s="134">
        <f>ROUND(I157*H157,2)</f>
        <v>0</v>
      </c>
      <c r="K157" s="135"/>
      <c r="L157" s="31"/>
      <c r="M157" s="136" t="s">
        <v>1</v>
      </c>
      <c r="N157" s="137" t="s">
        <v>40</v>
      </c>
      <c r="P157" s="138">
        <f>O157*H157</f>
        <v>0</v>
      </c>
      <c r="Q157" s="138">
        <v>3.875E-3</v>
      </c>
      <c r="R157" s="138">
        <f>Q157*H157</f>
        <v>3.1000000000000003E-3</v>
      </c>
      <c r="S157" s="138">
        <v>0.21</v>
      </c>
      <c r="T157" s="139">
        <f>S157*H157</f>
        <v>0.16800000000000001</v>
      </c>
      <c r="AR157" s="140" t="s">
        <v>154</v>
      </c>
      <c r="AT157" s="140" t="s">
        <v>136</v>
      </c>
      <c r="AU157" s="140" t="s">
        <v>82</v>
      </c>
      <c r="AY157" s="16" t="s">
        <v>133</v>
      </c>
      <c r="BE157" s="141">
        <f>IF(N157="základní",J157,0)</f>
        <v>0</v>
      </c>
      <c r="BF157" s="141">
        <f>IF(N157="snížená",J157,0)</f>
        <v>0</v>
      </c>
      <c r="BG157" s="141">
        <f>IF(N157="zákl. přenesená",J157,0)</f>
        <v>0</v>
      </c>
      <c r="BH157" s="141">
        <f>IF(N157="sníž. přenesená",J157,0)</f>
        <v>0</v>
      </c>
      <c r="BI157" s="141">
        <f>IF(N157="nulová",J157,0)</f>
        <v>0</v>
      </c>
      <c r="BJ157" s="16" t="s">
        <v>80</v>
      </c>
      <c r="BK157" s="141">
        <f>ROUND(I157*H157,2)</f>
        <v>0</v>
      </c>
      <c r="BL157" s="16" t="s">
        <v>154</v>
      </c>
      <c r="BM157" s="140" t="s">
        <v>181</v>
      </c>
    </row>
    <row r="158" spans="2:65" s="12" customFormat="1" ht="10.15">
      <c r="B158" s="142"/>
      <c r="D158" s="143" t="s">
        <v>147</v>
      </c>
      <c r="E158" s="144" t="s">
        <v>1</v>
      </c>
      <c r="F158" s="145" t="s">
        <v>182</v>
      </c>
      <c r="H158" s="144" t="s">
        <v>1</v>
      </c>
      <c r="I158" s="146"/>
      <c r="L158" s="142"/>
      <c r="M158" s="147"/>
      <c r="T158" s="148"/>
      <c r="AT158" s="144" t="s">
        <v>147</v>
      </c>
      <c r="AU158" s="144" t="s">
        <v>82</v>
      </c>
      <c r="AV158" s="12" t="s">
        <v>80</v>
      </c>
      <c r="AW158" s="12" t="s">
        <v>32</v>
      </c>
      <c r="AX158" s="12" t="s">
        <v>75</v>
      </c>
      <c r="AY158" s="144" t="s">
        <v>133</v>
      </c>
    </row>
    <row r="159" spans="2:65" s="13" customFormat="1" ht="10.15">
      <c r="B159" s="149"/>
      <c r="D159" s="143" t="s">
        <v>147</v>
      </c>
      <c r="E159" s="150" t="s">
        <v>1</v>
      </c>
      <c r="F159" s="151" t="s">
        <v>183</v>
      </c>
      <c r="H159" s="152">
        <v>0.8</v>
      </c>
      <c r="I159" s="153"/>
      <c r="L159" s="149"/>
      <c r="M159" s="154"/>
      <c r="T159" s="155"/>
      <c r="AT159" s="150" t="s">
        <v>147</v>
      </c>
      <c r="AU159" s="150" t="s">
        <v>82</v>
      </c>
      <c r="AV159" s="13" t="s">
        <v>82</v>
      </c>
      <c r="AW159" s="13" t="s">
        <v>32</v>
      </c>
      <c r="AX159" s="13" t="s">
        <v>80</v>
      </c>
      <c r="AY159" s="150" t="s">
        <v>133</v>
      </c>
    </row>
    <row r="160" spans="2:65" s="1" customFormat="1" ht="24.2" customHeight="1">
      <c r="B160" s="127"/>
      <c r="C160" s="128" t="s">
        <v>184</v>
      </c>
      <c r="D160" s="128" t="s">
        <v>136</v>
      </c>
      <c r="E160" s="129" t="s">
        <v>185</v>
      </c>
      <c r="F160" s="130" t="s">
        <v>186</v>
      </c>
      <c r="G160" s="131" t="s">
        <v>180</v>
      </c>
      <c r="H160" s="132">
        <v>10.8</v>
      </c>
      <c r="I160" s="133"/>
      <c r="J160" s="134">
        <f>ROUND(I160*H160,2)</f>
        <v>0</v>
      </c>
      <c r="K160" s="135"/>
      <c r="L160" s="31"/>
      <c r="M160" s="136" t="s">
        <v>1</v>
      </c>
      <c r="N160" s="137" t="s">
        <v>40</v>
      </c>
      <c r="P160" s="138">
        <f>O160*H160</f>
        <v>0</v>
      </c>
      <c r="Q160" s="138">
        <v>7.5799999999999999E-4</v>
      </c>
      <c r="R160" s="138">
        <f>Q160*H160</f>
        <v>8.1863999999999999E-3</v>
      </c>
      <c r="S160" s="138">
        <v>2.0999999999999999E-3</v>
      </c>
      <c r="T160" s="139">
        <f>S160*H160</f>
        <v>2.2679999999999999E-2</v>
      </c>
      <c r="AR160" s="140" t="s">
        <v>154</v>
      </c>
      <c r="AT160" s="140" t="s">
        <v>136</v>
      </c>
      <c r="AU160" s="140" t="s">
        <v>82</v>
      </c>
      <c r="AY160" s="16" t="s">
        <v>133</v>
      </c>
      <c r="BE160" s="141">
        <f>IF(N160="základní",J160,0)</f>
        <v>0</v>
      </c>
      <c r="BF160" s="141">
        <f>IF(N160="snížená",J160,0)</f>
        <v>0</v>
      </c>
      <c r="BG160" s="141">
        <f>IF(N160="zákl. přenesená",J160,0)</f>
        <v>0</v>
      </c>
      <c r="BH160" s="141">
        <f>IF(N160="sníž. přenesená",J160,0)</f>
        <v>0</v>
      </c>
      <c r="BI160" s="141">
        <f>IF(N160="nulová",J160,0)</f>
        <v>0</v>
      </c>
      <c r="BJ160" s="16" t="s">
        <v>80</v>
      </c>
      <c r="BK160" s="141">
        <f>ROUND(I160*H160,2)</f>
        <v>0</v>
      </c>
      <c r="BL160" s="16" t="s">
        <v>154</v>
      </c>
      <c r="BM160" s="140" t="s">
        <v>187</v>
      </c>
    </row>
    <row r="161" spans="2:65" s="12" customFormat="1" ht="10.15">
      <c r="B161" s="142"/>
      <c r="D161" s="143" t="s">
        <v>147</v>
      </c>
      <c r="E161" s="144" t="s">
        <v>1</v>
      </c>
      <c r="F161" s="145" t="s">
        <v>188</v>
      </c>
      <c r="H161" s="144" t="s">
        <v>1</v>
      </c>
      <c r="I161" s="146"/>
      <c r="L161" s="142"/>
      <c r="M161" s="147"/>
      <c r="T161" s="148"/>
      <c r="AT161" s="144" t="s">
        <v>147</v>
      </c>
      <c r="AU161" s="144" t="s">
        <v>82</v>
      </c>
      <c r="AV161" s="12" t="s">
        <v>80</v>
      </c>
      <c r="AW161" s="12" t="s">
        <v>32</v>
      </c>
      <c r="AX161" s="12" t="s">
        <v>75</v>
      </c>
      <c r="AY161" s="144" t="s">
        <v>133</v>
      </c>
    </row>
    <row r="162" spans="2:65" s="13" customFormat="1" ht="10.15">
      <c r="B162" s="149"/>
      <c r="D162" s="143" t="s">
        <v>147</v>
      </c>
      <c r="E162" s="150" t="s">
        <v>1</v>
      </c>
      <c r="F162" s="151" t="s">
        <v>189</v>
      </c>
      <c r="H162" s="152">
        <v>10.8</v>
      </c>
      <c r="I162" s="153"/>
      <c r="L162" s="149"/>
      <c r="M162" s="154"/>
      <c r="T162" s="155"/>
      <c r="AT162" s="150" t="s">
        <v>147</v>
      </c>
      <c r="AU162" s="150" t="s">
        <v>82</v>
      </c>
      <c r="AV162" s="13" t="s">
        <v>82</v>
      </c>
      <c r="AW162" s="13" t="s">
        <v>32</v>
      </c>
      <c r="AX162" s="13" t="s">
        <v>80</v>
      </c>
      <c r="AY162" s="150" t="s">
        <v>133</v>
      </c>
    </row>
    <row r="163" spans="2:65" s="1" customFormat="1" ht="21.75" customHeight="1">
      <c r="B163" s="127"/>
      <c r="C163" s="128" t="s">
        <v>8</v>
      </c>
      <c r="D163" s="128" t="s">
        <v>136</v>
      </c>
      <c r="E163" s="129" t="s">
        <v>190</v>
      </c>
      <c r="F163" s="130" t="s">
        <v>191</v>
      </c>
      <c r="G163" s="131" t="s">
        <v>192</v>
      </c>
      <c r="H163" s="132">
        <v>9.99</v>
      </c>
      <c r="I163" s="133"/>
      <c r="J163" s="134">
        <f>ROUND(I163*H163,2)</f>
        <v>0</v>
      </c>
      <c r="K163" s="135"/>
      <c r="L163" s="31"/>
      <c r="M163" s="136" t="s">
        <v>1</v>
      </c>
      <c r="N163" s="137" t="s">
        <v>40</v>
      </c>
      <c r="P163" s="138">
        <f>O163*H163</f>
        <v>0</v>
      </c>
      <c r="Q163" s="138">
        <v>0</v>
      </c>
      <c r="R163" s="138">
        <f>Q163*H163</f>
        <v>0</v>
      </c>
      <c r="S163" s="138">
        <v>0</v>
      </c>
      <c r="T163" s="139">
        <f>S163*H163</f>
        <v>0</v>
      </c>
      <c r="AR163" s="140" t="s">
        <v>154</v>
      </c>
      <c r="AT163" s="140" t="s">
        <v>136</v>
      </c>
      <c r="AU163" s="140" t="s">
        <v>82</v>
      </c>
      <c r="AY163" s="16" t="s">
        <v>133</v>
      </c>
      <c r="BE163" s="141">
        <f>IF(N163="základní",J163,0)</f>
        <v>0</v>
      </c>
      <c r="BF163" s="141">
        <f>IF(N163="snížená",J163,0)</f>
        <v>0</v>
      </c>
      <c r="BG163" s="141">
        <f>IF(N163="zákl. přenesená",J163,0)</f>
        <v>0</v>
      </c>
      <c r="BH163" s="141">
        <f>IF(N163="sníž. přenesená",J163,0)</f>
        <v>0</v>
      </c>
      <c r="BI163" s="141">
        <f>IF(N163="nulová",J163,0)</f>
        <v>0</v>
      </c>
      <c r="BJ163" s="16" t="s">
        <v>80</v>
      </c>
      <c r="BK163" s="141">
        <f>ROUND(I163*H163,2)</f>
        <v>0</v>
      </c>
      <c r="BL163" s="16" t="s">
        <v>154</v>
      </c>
      <c r="BM163" s="140" t="s">
        <v>193</v>
      </c>
    </row>
    <row r="164" spans="2:65" s="1" customFormat="1" ht="24.2" customHeight="1">
      <c r="B164" s="127"/>
      <c r="C164" s="128" t="s">
        <v>194</v>
      </c>
      <c r="D164" s="128" t="s">
        <v>136</v>
      </c>
      <c r="E164" s="129" t="s">
        <v>195</v>
      </c>
      <c r="F164" s="130" t="s">
        <v>196</v>
      </c>
      <c r="G164" s="131" t="s">
        <v>192</v>
      </c>
      <c r="H164" s="132">
        <v>79.92</v>
      </c>
      <c r="I164" s="133"/>
      <c r="J164" s="134">
        <f>ROUND(I164*H164,2)</f>
        <v>0</v>
      </c>
      <c r="K164" s="135"/>
      <c r="L164" s="31"/>
      <c r="M164" s="136" t="s">
        <v>1</v>
      </c>
      <c r="N164" s="137" t="s">
        <v>40</v>
      </c>
      <c r="P164" s="138">
        <f>O164*H164</f>
        <v>0</v>
      </c>
      <c r="Q164" s="138">
        <v>0</v>
      </c>
      <c r="R164" s="138">
        <f>Q164*H164</f>
        <v>0</v>
      </c>
      <c r="S164" s="138">
        <v>0</v>
      </c>
      <c r="T164" s="139">
        <f>S164*H164</f>
        <v>0</v>
      </c>
      <c r="AR164" s="140" t="s">
        <v>154</v>
      </c>
      <c r="AT164" s="140" t="s">
        <v>136</v>
      </c>
      <c r="AU164" s="140" t="s">
        <v>82</v>
      </c>
      <c r="AY164" s="16" t="s">
        <v>133</v>
      </c>
      <c r="BE164" s="141">
        <f>IF(N164="základní",J164,0)</f>
        <v>0</v>
      </c>
      <c r="BF164" s="141">
        <f>IF(N164="snížená",J164,0)</f>
        <v>0</v>
      </c>
      <c r="BG164" s="141">
        <f>IF(N164="zákl. přenesená",J164,0)</f>
        <v>0</v>
      </c>
      <c r="BH164" s="141">
        <f>IF(N164="sníž. přenesená",J164,0)</f>
        <v>0</v>
      </c>
      <c r="BI164" s="141">
        <f>IF(N164="nulová",J164,0)</f>
        <v>0</v>
      </c>
      <c r="BJ164" s="16" t="s">
        <v>80</v>
      </c>
      <c r="BK164" s="141">
        <f>ROUND(I164*H164,2)</f>
        <v>0</v>
      </c>
      <c r="BL164" s="16" t="s">
        <v>154</v>
      </c>
      <c r="BM164" s="140" t="s">
        <v>197</v>
      </c>
    </row>
    <row r="165" spans="2:65" s="13" customFormat="1" ht="10.15">
      <c r="B165" s="149"/>
      <c r="D165" s="143" t="s">
        <v>147</v>
      </c>
      <c r="F165" s="151" t="s">
        <v>198</v>
      </c>
      <c r="H165" s="152">
        <v>79.92</v>
      </c>
      <c r="I165" s="153"/>
      <c r="L165" s="149"/>
      <c r="M165" s="154"/>
      <c r="T165" s="155"/>
      <c r="AT165" s="150" t="s">
        <v>147</v>
      </c>
      <c r="AU165" s="150" t="s">
        <v>82</v>
      </c>
      <c r="AV165" s="13" t="s">
        <v>82</v>
      </c>
      <c r="AW165" s="13" t="s">
        <v>3</v>
      </c>
      <c r="AX165" s="13" t="s">
        <v>80</v>
      </c>
      <c r="AY165" s="150" t="s">
        <v>133</v>
      </c>
    </row>
    <row r="166" spans="2:65" s="1" customFormat="1" ht="24.2" customHeight="1">
      <c r="B166" s="127"/>
      <c r="C166" s="128" t="s">
        <v>199</v>
      </c>
      <c r="D166" s="128" t="s">
        <v>136</v>
      </c>
      <c r="E166" s="129" t="s">
        <v>200</v>
      </c>
      <c r="F166" s="130" t="s">
        <v>201</v>
      </c>
      <c r="G166" s="131" t="s">
        <v>192</v>
      </c>
      <c r="H166" s="132">
        <v>9.99</v>
      </c>
      <c r="I166" s="133"/>
      <c r="J166" s="134">
        <f>ROUND(I166*H166,2)</f>
        <v>0</v>
      </c>
      <c r="K166" s="135"/>
      <c r="L166" s="31"/>
      <c r="M166" s="136" t="s">
        <v>1</v>
      </c>
      <c r="N166" s="137" t="s">
        <v>40</v>
      </c>
      <c r="P166" s="138">
        <f>O166*H166</f>
        <v>0</v>
      </c>
      <c r="Q166" s="138">
        <v>0</v>
      </c>
      <c r="R166" s="138">
        <f>Q166*H166</f>
        <v>0</v>
      </c>
      <c r="S166" s="138">
        <v>0</v>
      </c>
      <c r="T166" s="139">
        <f>S166*H166</f>
        <v>0</v>
      </c>
      <c r="AR166" s="140" t="s">
        <v>154</v>
      </c>
      <c r="AT166" s="140" t="s">
        <v>136</v>
      </c>
      <c r="AU166" s="140" t="s">
        <v>82</v>
      </c>
      <c r="AY166" s="16" t="s">
        <v>133</v>
      </c>
      <c r="BE166" s="141">
        <f>IF(N166="základní",J166,0)</f>
        <v>0</v>
      </c>
      <c r="BF166" s="141">
        <f>IF(N166="snížená",J166,0)</f>
        <v>0</v>
      </c>
      <c r="BG166" s="141">
        <f>IF(N166="zákl. přenesená",J166,0)</f>
        <v>0</v>
      </c>
      <c r="BH166" s="141">
        <f>IF(N166="sníž. přenesená",J166,0)</f>
        <v>0</v>
      </c>
      <c r="BI166" s="141">
        <f>IF(N166="nulová",J166,0)</f>
        <v>0</v>
      </c>
      <c r="BJ166" s="16" t="s">
        <v>80</v>
      </c>
      <c r="BK166" s="141">
        <f>ROUND(I166*H166,2)</f>
        <v>0</v>
      </c>
      <c r="BL166" s="16" t="s">
        <v>154</v>
      </c>
      <c r="BM166" s="140" t="s">
        <v>202</v>
      </c>
    </row>
    <row r="167" spans="2:65" s="1" customFormat="1" ht="24.2" customHeight="1">
      <c r="B167" s="127"/>
      <c r="C167" s="128" t="s">
        <v>203</v>
      </c>
      <c r="D167" s="128" t="s">
        <v>136</v>
      </c>
      <c r="E167" s="129" t="s">
        <v>204</v>
      </c>
      <c r="F167" s="130" t="s">
        <v>205</v>
      </c>
      <c r="G167" s="131" t="s">
        <v>192</v>
      </c>
      <c r="H167" s="132">
        <v>29.97</v>
      </c>
      <c r="I167" s="133"/>
      <c r="J167" s="134">
        <f>ROUND(I167*H167,2)</f>
        <v>0</v>
      </c>
      <c r="K167" s="135"/>
      <c r="L167" s="31"/>
      <c r="M167" s="136" t="s">
        <v>1</v>
      </c>
      <c r="N167" s="137" t="s">
        <v>40</v>
      </c>
      <c r="P167" s="138">
        <f>O167*H167</f>
        <v>0</v>
      </c>
      <c r="Q167" s="138">
        <v>0</v>
      </c>
      <c r="R167" s="138">
        <f>Q167*H167</f>
        <v>0</v>
      </c>
      <c r="S167" s="138">
        <v>0</v>
      </c>
      <c r="T167" s="139">
        <f>S167*H167</f>
        <v>0</v>
      </c>
      <c r="AR167" s="140" t="s">
        <v>154</v>
      </c>
      <c r="AT167" s="140" t="s">
        <v>136</v>
      </c>
      <c r="AU167" s="140" t="s">
        <v>82</v>
      </c>
      <c r="AY167" s="16" t="s">
        <v>133</v>
      </c>
      <c r="BE167" s="141">
        <f>IF(N167="základní",J167,0)</f>
        <v>0</v>
      </c>
      <c r="BF167" s="141">
        <f>IF(N167="snížená",J167,0)</f>
        <v>0</v>
      </c>
      <c r="BG167" s="141">
        <f>IF(N167="zákl. přenesená",J167,0)</f>
        <v>0</v>
      </c>
      <c r="BH167" s="141">
        <f>IF(N167="sníž. přenesená",J167,0)</f>
        <v>0</v>
      </c>
      <c r="BI167" s="141">
        <f>IF(N167="nulová",J167,0)</f>
        <v>0</v>
      </c>
      <c r="BJ167" s="16" t="s">
        <v>80</v>
      </c>
      <c r="BK167" s="141">
        <f>ROUND(I167*H167,2)</f>
        <v>0</v>
      </c>
      <c r="BL167" s="16" t="s">
        <v>154</v>
      </c>
      <c r="BM167" s="140" t="s">
        <v>206</v>
      </c>
    </row>
    <row r="168" spans="2:65" s="13" customFormat="1" ht="10.15">
      <c r="B168" s="149"/>
      <c r="D168" s="143" t="s">
        <v>147</v>
      </c>
      <c r="F168" s="151" t="s">
        <v>207</v>
      </c>
      <c r="H168" s="152">
        <v>29.97</v>
      </c>
      <c r="I168" s="153"/>
      <c r="L168" s="149"/>
      <c r="M168" s="154"/>
      <c r="T168" s="155"/>
      <c r="AT168" s="150" t="s">
        <v>147</v>
      </c>
      <c r="AU168" s="150" t="s">
        <v>82</v>
      </c>
      <c r="AV168" s="13" t="s">
        <v>82</v>
      </c>
      <c r="AW168" s="13" t="s">
        <v>3</v>
      </c>
      <c r="AX168" s="13" t="s">
        <v>80</v>
      </c>
      <c r="AY168" s="150" t="s">
        <v>133</v>
      </c>
    </row>
    <row r="169" spans="2:65" s="1" customFormat="1" ht="24.2" customHeight="1">
      <c r="B169" s="127"/>
      <c r="C169" s="128" t="s">
        <v>145</v>
      </c>
      <c r="D169" s="128" t="s">
        <v>136</v>
      </c>
      <c r="E169" s="129" t="s">
        <v>208</v>
      </c>
      <c r="F169" s="130" t="s">
        <v>209</v>
      </c>
      <c r="G169" s="131" t="s">
        <v>192</v>
      </c>
      <c r="H169" s="132">
        <v>9.99</v>
      </c>
      <c r="I169" s="133"/>
      <c r="J169" s="134">
        <f>ROUND(I169*H169,2)</f>
        <v>0</v>
      </c>
      <c r="K169" s="135"/>
      <c r="L169" s="31"/>
      <c r="M169" s="136" t="s">
        <v>1</v>
      </c>
      <c r="N169" s="137" t="s">
        <v>40</v>
      </c>
      <c r="P169" s="138">
        <f>O169*H169</f>
        <v>0</v>
      </c>
      <c r="Q169" s="138">
        <v>0</v>
      </c>
      <c r="R169" s="138">
        <f>Q169*H169</f>
        <v>0</v>
      </c>
      <c r="S169" s="138">
        <v>0</v>
      </c>
      <c r="T169" s="139">
        <f>S169*H169</f>
        <v>0</v>
      </c>
      <c r="AR169" s="140" t="s">
        <v>154</v>
      </c>
      <c r="AT169" s="140" t="s">
        <v>136</v>
      </c>
      <c r="AU169" s="140" t="s">
        <v>82</v>
      </c>
      <c r="AY169" s="16" t="s">
        <v>133</v>
      </c>
      <c r="BE169" s="141">
        <f>IF(N169="základní",J169,0)</f>
        <v>0</v>
      </c>
      <c r="BF169" s="141">
        <f>IF(N169="snížená",J169,0)</f>
        <v>0</v>
      </c>
      <c r="BG169" s="141">
        <f>IF(N169="zákl. přenesená",J169,0)</f>
        <v>0</v>
      </c>
      <c r="BH169" s="141">
        <f>IF(N169="sníž. přenesená",J169,0)</f>
        <v>0</v>
      </c>
      <c r="BI169" s="141">
        <f>IF(N169="nulová",J169,0)</f>
        <v>0</v>
      </c>
      <c r="BJ169" s="16" t="s">
        <v>80</v>
      </c>
      <c r="BK169" s="141">
        <f>ROUND(I169*H169,2)</f>
        <v>0</v>
      </c>
      <c r="BL169" s="16" t="s">
        <v>154</v>
      </c>
      <c r="BM169" s="140" t="s">
        <v>210</v>
      </c>
    </row>
    <row r="170" spans="2:65" s="1" customFormat="1" ht="16.5" customHeight="1">
      <c r="B170" s="127"/>
      <c r="C170" s="128" t="s">
        <v>211</v>
      </c>
      <c r="D170" s="128" t="s">
        <v>136</v>
      </c>
      <c r="E170" s="129" t="s">
        <v>212</v>
      </c>
      <c r="F170" s="130" t="s">
        <v>213</v>
      </c>
      <c r="G170" s="131" t="s">
        <v>192</v>
      </c>
      <c r="H170" s="132">
        <v>9.99</v>
      </c>
      <c r="I170" s="133"/>
      <c r="J170" s="134">
        <f>ROUND(I170*H170,2)</f>
        <v>0</v>
      </c>
      <c r="K170" s="135"/>
      <c r="L170" s="31"/>
      <c r="M170" s="136" t="s">
        <v>1</v>
      </c>
      <c r="N170" s="137" t="s">
        <v>40</v>
      </c>
      <c r="P170" s="138">
        <f>O170*H170</f>
        <v>0</v>
      </c>
      <c r="Q170" s="138">
        <v>0</v>
      </c>
      <c r="R170" s="138">
        <f>Q170*H170</f>
        <v>0</v>
      </c>
      <c r="S170" s="138">
        <v>0</v>
      </c>
      <c r="T170" s="139">
        <f>S170*H170</f>
        <v>0</v>
      </c>
      <c r="AR170" s="140" t="s">
        <v>154</v>
      </c>
      <c r="AT170" s="140" t="s">
        <v>136</v>
      </c>
      <c r="AU170" s="140" t="s">
        <v>82</v>
      </c>
      <c r="AY170" s="16" t="s">
        <v>133</v>
      </c>
      <c r="BE170" s="141">
        <f>IF(N170="základní",J170,0)</f>
        <v>0</v>
      </c>
      <c r="BF170" s="141">
        <f>IF(N170="snížená",J170,0)</f>
        <v>0</v>
      </c>
      <c r="BG170" s="141">
        <f>IF(N170="zákl. přenesená",J170,0)</f>
        <v>0</v>
      </c>
      <c r="BH170" s="141">
        <f>IF(N170="sníž. přenesená",J170,0)</f>
        <v>0</v>
      </c>
      <c r="BI170" s="141">
        <f>IF(N170="nulová",J170,0)</f>
        <v>0</v>
      </c>
      <c r="BJ170" s="16" t="s">
        <v>80</v>
      </c>
      <c r="BK170" s="141">
        <f>ROUND(I170*H170,2)</f>
        <v>0</v>
      </c>
      <c r="BL170" s="16" t="s">
        <v>154</v>
      </c>
      <c r="BM170" s="140" t="s">
        <v>214</v>
      </c>
    </row>
    <row r="171" spans="2:65" s="1" customFormat="1" ht="33" customHeight="1">
      <c r="B171" s="127"/>
      <c r="C171" s="128" t="s">
        <v>173</v>
      </c>
      <c r="D171" s="128" t="s">
        <v>136</v>
      </c>
      <c r="E171" s="129" t="s">
        <v>215</v>
      </c>
      <c r="F171" s="130" t="s">
        <v>216</v>
      </c>
      <c r="G171" s="131" t="s">
        <v>217</v>
      </c>
      <c r="H171" s="132">
        <v>25.76</v>
      </c>
      <c r="I171" s="133"/>
      <c r="J171" s="134">
        <f>ROUND(I171*H171,2)</f>
        <v>0</v>
      </c>
      <c r="K171" s="135"/>
      <c r="L171" s="31"/>
      <c r="M171" s="136" t="s">
        <v>1</v>
      </c>
      <c r="N171" s="137" t="s">
        <v>40</v>
      </c>
      <c r="P171" s="138">
        <f>O171*H171</f>
        <v>0</v>
      </c>
      <c r="Q171" s="138">
        <v>0</v>
      </c>
      <c r="R171" s="138">
        <f>Q171*H171</f>
        <v>0</v>
      </c>
      <c r="S171" s="138">
        <v>0.34</v>
      </c>
      <c r="T171" s="139">
        <f>S171*H171</f>
        <v>8.7584000000000017</v>
      </c>
      <c r="AR171" s="140" t="s">
        <v>154</v>
      </c>
      <c r="AT171" s="140" t="s">
        <v>136</v>
      </c>
      <c r="AU171" s="140" t="s">
        <v>82</v>
      </c>
      <c r="AY171" s="16" t="s">
        <v>133</v>
      </c>
      <c r="BE171" s="141">
        <f>IF(N171="základní",J171,0)</f>
        <v>0</v>
      </c>
      <c r="BF171" s="141">
        <f>IF(N171="snížená",J171,0)</f>
        <v>0</v>
      </c>
      <c r="BG171" s="141">
        <f>IF(N171="zákl. přenesená",J171,0)</f>
        <v>0</v>
      </c>
      <c r="BH171" s="141">
        <f>IF(N171="sníž. přenesená",J171,0)</f>
        <v>0</v>
      </c>
      <c r="BI171" s="141">
        <f>IF(N171="nulová",J171,0)</f>
        <v>0</v>
      </c>
      <c r="BJ171" s="16" t="s">
        <v>80</v>
      </c>
      <c r="BK171" s="141">
        <f>ROUND(I171*H171,2)</f>
        <v>0</v>
      </c>
      <c r="BL171" s="16" t="s">
        <v>154</v>
      </c>
      <c r="BM171" s="140" t="s">
        <v>218</v>
      </c>
    </row>
    <row r="172" spans="2:65" s="13" customFormat="1" ht="10.15">
      <c r="B172" s="149"/>
      <c r="D172" s="143" t="s">
        <v>147</v>
      </c>
      <c r="E172" s="150" t="s">
        <v>1</v>
      </c>
      <c r="F172" s="151" t="s">
        <v>219</v>
      </c>
      <c r="H172" s="152">
        <v>25.76</v>
      </c>
      <c r="I172" s="153"/>
      <c r="L172" s="149"/>
      <c r="M172" s="154"/>
      <c r="T172" s="155"/>
      <c r="AT172" s="150" t="s">
        <v>147</v>
      </c>
      <c r="AU172" s="150" t="s">
        <v>82</v>
      </c>
      <c r="AV172" s="13" t="s">
        <v>82</v>
      </c>
      <c r="AW172" s="13" t="s">
        <v>32</v>
      </c>
      <c r="AX172" s="13" t="s">
        <v>80</v>
      </c>
      <c r="AY172" s="150" t="s">
        <v>133</v>
      </c>
    </row>
    <row r="173" spans="2:65" s="11" customFormat="1" ht="20.85" customHeight="1">
      <c r="B173" s="115"/>
      <c r="D173" s="116" t="s">
        <v>74</v>
      </c>
      <c r="E173" s="125" t="s">
        <v>220</v>
      </c>
      <c r="F173" s="125" t="s">
        <v>221</v>
      </c>
      <c r="I173" s="118"/>
      <c r="J173" s="126">
        <f>BK173</f>
        <v>0</v>
      </c>
      <c r="L173" s="115"/>
      <c r="M173" s="120"/>
      <c r="P173" s="121">
        <f>P174</f>
        <v>0</v>
      </c>
      <c r="R173" s="121">
        <f>R174</f>
        <v>0</v>
      </c>
      <c r="T173" s="122">
        <f>T174</f>
        <v>0</v>
      </c>
      <c r="AR173" s="116" t="s">
        <v>80</v>
      </c>
      <c r="AT173" s="123" t="s">
        <v>74</v>
      </c>
      <c r="AU173" s="123" t="s">
        <v>82</v>
      </c>
      <c r="AY173" s="116" t="s">
        <v>133</v>
      </c>
      <c r="BK173" s="124">
        <f>BK174</f>
        <v>0</v>
      </c>
    </row>
    <row r="174" spans="2:65" s="1" customFormat="1" ht="21.75" customHeight="1">
      <c r="B174" s="127"/>
      <c r="C174" s="128" t="s">
        <v>222</v>
      </c>
      <c r="D174" s="128" t="s">
        <v>136</v>
      </c>
      <c r="E174" s="129" t="s">
        <v>223</v>
      </c>
      <c r="F174" s="130" t="s">
        <v>224</v>
      </c>
      <c r="G174" s="131" t="s">
        <v>192</v>
      </c>
      <c r="H174" s="132">
        <v>8.5999999999999993E-2</v>
      </c>
      <c r="I174" s="133"/>
      <c r="J174" s="134">
        <f>ROUND(I174*H174,2)</f>
        <v>0</v>
      </c>
      <c r="K174" s="135"/>
      <c r="L174" s="31"/>
      <c r="M174" s="136" t="s">
        <v>1</v>
      </c>
      <c r="N174" s="137" t="s">
        <v>40</v>
      </c>
      <c r="P174" s="138">
        <f>O174*H174</f>
        <v>0</v>
      </c>
      <c r="Q174" s="138">
        <v>0</v>
      </c>
      <c r="R174" s="138">
        <f>Q174*H174</f>
        <v>0</v>
      </c>
      <c r="S174" s="138">
        <v>0</v>
      </c>
      <c r="T174" s="139">
        <f>S174*H174</f>
        <v>0</v>
      </c>
      <c r="AR174" s="140" t="s">
        <v>154</v>
      </c>
      <c r="AT174" s="140" t="s">
        <v>136</v>
      </c>
      <c r="AU174" s="140" t="s">
        <v>150</v>
      </c>
      <c r="AY174" s="16" t="s">
        <v>133</v>
      </c>
      <c r="BE174" s="141">
        <f>IF(N174="základní",J174,0)</f>
        <v>0</v>
      </c>
      <c r="BF174" s="141">
        <f>IF(N174="snížená",J174,0)</f>
        <v>0</v>
      </c>
      <c r="BG174" s="141">
        <f>IF(N174="zákl. přenesená",J174,0)</f>
        <v>0</v>
      </c>
      <c r="BH174" s="141">
        <f>IF(N174="sníž. přenesená",J174,0)</f>
        <v>0</v>
      </c>
      <c r="BI174" s="141">
        <f>IF(N174="nulová",J174,0)</f>
        <v>0</v>
      </c>
      <c r="BJ174" s="16" t="s">
        <v>80</v>
      </c>
      <c r="BK174" s="141">
        <f>ROUND(I174*H174,2)</f>
        <v>0</v>
      </c>
      <c r="BL174" s="16" t="s">
        <v>154</v>
      </c>
      <c r="BM174" s="140" t="s">
        <v>225</v>
      </c>
    </row>
    <row r="175" spans="2:65" s="11" customFormat="1" ht="25.9" customHeight="1">
      <c r="B175" s="115"/>
      <c r="D175" s="116" t="s">
        <v>74</v>
      </c>
      <c r="E175" s="117" t="s">
        <v>226</v>
      </c>
      <c r="F175" s="117" t="s">
        <v>227</v>
      </c>
      <c r="I175" s="118"/>
      <c r="J175" s="119">
        <f>BK175</f>
        <v>0</v>
      </c>
      <c r="L175" s="115"/>
      <c r="M175" s="120"/>
      <c r="P175" s="121">
        <f>SUM(P176:P179)</f>
        <v>0</v>
      </c>
      <c r="R175" s="121">
        <f>SUM(R176:R179)</f>
        <v>0</v>
      </c>
      <c r="T175" s="122">
        <f>SUM(T176:T179)</f>
        <v>0</v>
      </c>
      <c r="AR175" s="116" t="s">
        <v>80</v>
      </c>
      <c r="AT175" s="123" t="s">
        <v>74</v>
      </c>
      <c r="AU175" s="123" t="s">
        <v>75</v>
      </c>
      <c r="AY175" s="116" t="s">
        <v>133</v>
      </c>
      <c r="BK175" s="124">
        <f>SUM(BK176:BK179)</f>
        <v>0</v>
      </c>
    </row>
    <row r="176" spans="2:65" s="1" customFormat="1" ht="33" customHeight="1">
      <c r="B176" s="127"/>
      <c r="C176" s="128" t="s">
        <v>228</v>
      </c>
      <c r="D176" s="128" t="s">
        <v>136</v>
      </c>
      <c r="E176" s="129" t="s">
        <v>229</v>
      </c>
      <c r="F176" s="130" t="s">
        <v>230</v>
      </c>
      <c r="G176" s="131" t="s">
        <v>231</v>
      </c>
      <c r="H176" s="132">
        <v>1</v>
      </c>
      <c r="I176" s="133"/>
      <c r="J176" s="134">
        <f>ROUND(I176*H176,2)</f>
        <v>0</v>
      </c>
      <c r="K176" s="135"/>
      <c r="L176" s="31"/>
      <c r="M176" s="136" t="s">
        <v>1</v>
      </c>
      <c r="N176" s="137" t="s">
        <v>40</v>
      </c>
      <c r="P176" s="138">
        <f>O176*H176</f>
        <v>0</v>
      </c>
      <c r="Q176" s="138">
        <v>0</v>
      </c>
      <c r="R176" s="138">
        <f>Q176*H176</f>
        <v>0</v>
      </c>
      <c r="S176" s="138">
        <v>0</v>
      </c>
      <c r="T176" s="139">
        <f>S176*H176</f>
        <v>0</v>
      </c>
      <c r="AR176" s="140" t="s">
        <v>154</v>
      </c>
      <c r="AT176" s="140" t="s">
        <v>136</v>
      </c>
      <c r="AU176" s="140" t="s">
        <v>80</v>
      </c>
      <c r="AY176" s="16" t="s">
        <v>133</v>
      </c>
      <c r="BE176" s="141">
        <f>IF(N176="základní",J176,0)</f>
        <v>0</v>
      </c>
      <c r="BF176" s="141">
        <f>IF(N176="snížená",J176,0)</f>
        <v>0</v>
      </c>
      <c r="BG176" s="141">
        <f>IF(N176="zákl. přenesená",J176,0)</f>
        <v>0</v>
      </c>
      <c r="BH176" s="141">
        <f>IF(N176="sníž. přenesená",J176,0)</f>
        <v>0</v>
      </c>
      <c r="BI176" s="141">
        <f>IF(N176="nulová",J176,0)</f>
        <v>0</v>
      </c>
      <c r="BJ176" s="16" t="s">
        <v>80</v>
      </c>
      <c r="BK176" s="141">
        <f>ROUND(I176*H176,2)</f>
        <v>0</v>
      </c>
      <c r="BL176" s="16" t="s">
        <v>154</v>
      </c>
      <c r="BM176" s="140" t="s">
        <v>232</v>
      </c>
    </row>
    <row r="177" spans="2:65" s="1" customFormat="1" ht="21.75" customHeight="1">
      <c r="B177" s="127"/>
      <c r="C177" s="128" t="s">
        <v>7</v>
      </c>
      <c r="D177" s="128" t="s">
        <v>136</v>
      </c>
      <c r="E177" s="129" t="s">
        <v>233</v>
      </c>
      <c r="F177" s="130" t="s">
        <v>234</v>
      </c>
      <c r="G177" s="131" t="s">
        <v>231</v>
      </c>
      <c r="H177" s="132">
        <v>1</v>
      </c>
      <c r="I177" s="133"/>
      <c r="J177" s="134">
        <f>ROUND(I177*H177,2)</f>
        <v>0</v>
      </c>
      <c r="K177" s="135"/>
      <c r="L177" s="31"/>
      <c r="M177" s="136" t="s">
        <v>1</v>
      </c>
      <c r="N177" s="137" t="s">
        <v>40</v>
      </c>
      <c r="P177" s="138">
        <f>O177*H177</f>
        <v>0</v>
      </c>
      <c r="Q177" s="138">
        <v>0</v>
      </c>
      <c r="R177" s="138">
        <f>Q177*H177</f>
        <v>0</v>
      </c>
      <c r="S177" s="138">
        <v>0</v>
      </c>
      <c r="T177" s="139">
        <f>S177*H177</f>
        <v>0</v>
      </c>
      <c r="AR177" s="140" t="s">
        <v>154</v>
      </c>
      <c r="AT177" s="140" t="s">
        <v>136</v>
      </c>
      <c r="AU177" s="140" t="s">
        <v>80</v>
      </c>
      <c r="AY177" s="16" t="s">
        <v>133</v>
      </c>
      <c r="BE177" s="141">
        <f>IF(N177="základní",J177,0)</f>
        <v>0</v>
      </c>
      <c r="BF177" s="141">
        <f>IF(N177="snížená",J177,0)</f>
        <v>0</v>
      </c>
      <c r="BG177" s="141">
        <f>IF(N177="zákl. přenesená",J177,0)</f>
        <v>0</v>
      </c>
      <c r="BH177" s="141">
        <f>IF(N177="sníž. přenesená",J177,0)</f>
        <v>0</v>
      </c>
      <c r="BI177" s="141">
        <f>IF(N177="nulová",J177,0)</f>
        <v>0</v>
      </c>
      <c r="BJ177" s="16" t="s">
        <v>80</v>
      </c>
      <c r="BK177" s="141">
        <f>ROUND(I177*H177,2)</f>
        <v>0</v>
      </c>
      <c r="BL177" s="16" t="s">
        <v>154</v>
      </c>
      <c r="BM177" s="140" t="s">
        <v>235</v>
      </c>
    </row>
    <row r="178" spans="2:65" s="1" customFormat="1" ht="24.2" customHeight="1">
      <c r="B178" s="127"/>
      <c r="C178" s="128" t="s">
        <v>236</v>
      </c>
      <c r="D178" s="128" t="s">
        <v>136</v>
      </c>
      <c r="E178" s="129" t="s">
        <v>237</v>
      </c>
      <c r="F178" s="130" t="s">
        <v>238</v>
      </c>
      <c r="G178" s="131" t="s">
        <v>231</v>
      </c>
      <c r="H178" s="132">
        <v>1</v>
      </c>
      <c r="I178" s="133"/>
      <c r="J178" s="134">
        <f>ROUND(I178*H178,2)</f>
        <v>0</v>
      </c>
      <c r="K178" s="135"/>
      <c r="L178" s="31"/>
      <c r="M178" s="136" t="s">
        <v>1</v>
      </c>
      <c r="N178" s="137" t="s">
        <v>40</v>
      </c>
      <c r="P178" s="138">
        <f>O178*H178</f>
        <v>0</v>
      </c>
      <c r="Q178" s="138">
        <v>0</v>
      </c>
      <c r="R178" s="138">
        <f>Q178*H178</f>
        <v>0</v>
      </c>
      <c r="S178" s="138">
        <v>0</v>
      </c>
      <c r="T178" s="139">
        <f>S178*H178</f>
        <v>0</v>
      </c>
      <c r="AR178" s="140" t="s">
        <v>154</v>
      </c>
      <c r="AT178" s="140" t="s">
        <v>136</v>
      </c>
      <c r="AU178" s="140" t="s">
        <v>80</v>
      </c>
      <c r="AY178" s="16" t="s">
        <v>133</v>
      </c>
      <c r="BE178" s="141">
        <f>IF(N178="základní",J178,0)</f>
        <v>0</v>
      </c>
      <c r="BF178" s="141">
        <f>IF(N178="snížená",J178,0)</f>
        <v>0</v>
      </c>
      <c r="BG178" s="141">
        <f>IF(N178="zákl. přenesená",J178,0)</f>
        <v>0</v>
      </c>
      <c r="BH178" s="141">
        <f>IF(N178="sníž. přenesená",J178,0)</f>
        <v>0</v>
      </c>
      <c r="BI178" s="141">
        <f>IF(N178="nulová",J178,0)</f>
        <v>0</v>
      </c>
      <c r="BJ178" s="16" t="s">
        <v>80</v>
      </c>
      <c r="BK178" s="141">
        <f>ROUND(I178*H178,2)</f>
        <v>0</v>
      </c>
      <c r="BL178" s="16" t="s">
        <v>154</v>
      </c>
      <c r="BM178" s="140" t="s">
        <v>239</v>
      </c>
    </row>
    <row r="179" spans="2:65" s="1" customFormat="1" ht="24.2" customHeight="1">
      <c r="B179" s="127"/>
      <c r="C179" s="128" t="s">
        <v>240</v>
      </c>
      <c r="D179" s="128" t="s">
        <v>136</v>
      </c>
      <c r="E179" s="129" t="s">
        <v>241</v>
      </c>
      <c r="F179" s="130" t="s">
        <v>242</v>
      </c>
      <c r="G179" s="131" t="s">
        <v>243</v>
      </c>
      <c r="H179" s="132">
        <v>1</v>
      </c>
      <c r="I179" s="133"/>
      <c r="J179" s="134">
        <f>ROUND(I179*H179,2)</f>
        <v>0</v>
      </c>
      <c r="K179" s="135"/>
      <c r="L179" s="31"/>
      <c r="M179" s="136" t="s">
        <v>1</v>
      </c>
      <c r="N179" s="137" t="s">
        <v>40</v>
      </c>
      <c r="P179" s="138">
        <f>O179*H179</f>
        <v>0</v>
      </c>
      <c r="Q179" s="138">
        <v>0</v>
      </c>
      <c r="R179" s="138">
        <f>Q179*H179</f>
        <v>0</v>
      </c>
      <c r="S179" s="138">
        <v>0</v>
      </c>
      <c r="T179" s="139">
        <f>S179*H179</f>
        <v>0</v>
      </c>
      <c r="AR179" s="140" t="s">
        <v>154</v>
      </c>
      <c r="AT179" s="140" t="s">
        <v>136</v>
      </c>
      <c r="AU179" s="140" t="s">
        <v>80</v>
      </c>
      <c r="AY179" s="16" t="s">
        <v>133</v>
      </c>
      <c r="BE179" s="141">
        <f>IF(N179="základní",J179,0)</f>
        <v>0</v>
      </c>
      <c r="BF179" s="141">
        <f>IF(N179="snížená",J179,0)</f>
        <v>0</v>
      </c>
      <c r="BG179" s="141">
        <f>IF(N179="zákl. přenesená",J179,0)</f>
        <v>0</v>
      </c>
      <c r="BH179" s="141">
        <f>IF(N179="sníž. přenesená",J179,0)</f>
        <v>0</v>
      </c>
      <c r="BI179" s="141">
        <f>IF(N179="nulová",J179,0)</f>
        <v>0</v>
      </c>
      <c r="BJ179" s="16" t="s">
        <v>80</v>
      </c>
      <c r="BK179" s="141">
        <f>ROUND(I179*H179,2)</f>
        <v>0</v>
      </c>
      <c r="BL179" s="16" t="s">
        <v>154</v>
      </c>
      <c r="BM179" s="140" t="s">
        <v>244</v>
      </c>
    </row>
    <row r="180" spans="2:65" s="11" customFormat="1" ht="25.9" customHeight="1">
      <c r="B180" s="115"/>
      <c r="D180" s="116" t="s">
        <v>74</v>
      </c>
      <c r="E180" s="117" t="s">
        <v>245</v>
      </c>
      <c r="F180" s="117" t="s">
        <v>246</v>
      </c>
      <c r="I180" s="118"/>
      <c r="J180" s="119">
        <f>BK180</f>
        <v>0</v>
      </c>
      <c r="L180" s="115"/>
      <c r="M180" s="120"/>
      <c r="P180" s="121">
        <f>P181+P197+P204+P209+P216+P220+P233+P263+P266+P275+P289+P314+P333+P343+P395+P415+P429+P432+P438</f>
        <v>0</v>
      </c>
      <c r="R180" s="121">
        <f>R181+R197+R204+R209+R216+R220+R233+R263+R266+R275+R289+R314+R333+R343+R395+R415+R429+R432+R438</f>
        <v>1026.4283871419252</v>
      </c>
      <c r="T180" s="122">
        <f>T181+T197+T204+T209+T216+T220+T233+T263+T266+T275+T289+T314+T333+T343+T395+T415+T429+T432+T438</f>
        <v>0.66876419999999992</v>
      </c>
      <c r="AR180" s="116" t="s">
        <v>82</v>
      </c>
      <c r="AT180" s="123" t="s">
        <v>74</v>
      </c>
      <c r="AU180" s="123" t="s">
        <v>75</v>
      </c>
      <c r="AY180" s="116" t="s">
        <v>133</v>
      </c>
      <c r="BK180" s="124">
        <f>BK181+BK197+BK204+BK209+BK216+BK220+BK233+BK263+BK266+BK275+BK289+BK314+BK333+BK343+BK395+BK415+BK429+BK432+BK438</f>
        <v>0</v>
      </c>
    </row>
    <row r="181" spans="2:65" s="11" customFormat="1" ht="22.9" customHeight="1">
      <c r="B181" s="115"/>
      <c r="D181" s="116" t="s">
        <v>74</v>
      </c>
      <c r="E181" s="125" t="s">
        <v>247</v>
      </c>
      <c r="F181" s="125" t="s">
        <v>248</v>
      </c>
      <c r="I181" s="118"/>
      <c r="J181" s="126">
        <f>BK181</f>
        <v>0</v>
      </c>
      <c r="L181" s="115"/>
      <c r="M181" s="120"/>
      <c r="P181" s="121">
        <f>SUM(P182:P196)</f>
        <v>0</v>
      </c>
      <c r="R181" s="121">
        <f>SUM(R182:R196)</f>
        <v>0.21752010999999999</v>
      </c>
      <c r="T181" s="122">
        <f>SUM(T182:T196)</f>
        <v>0</v>
      </c>
      <c r="AR181" s="116" t="s">
        <v>82</v>
      </c>
      <c r="AT181" s="123" t="s">
        <v>74</v>
      </c>
      <c r="AU181" s="123" t="s">
        <v>80</v>
      </c>
      <c r="AY181" s="116" t="s">
        <v>133</v>
      </c>
      <c r="BK181" s="124">
        <f>SUM(BK182:BK196)</f>
        <v>0</v>
      </c>
    </row>
    <row r="182" spans="2:65" s="1" customFormat="1" ht="24.2" customHeight="1">
      <c r="B182" s="127"/>
      <c r="C182" s="128" t="s">
        <v>249</v>
      </c>
      <c r="D182" s="128" t="s">
        <v>136</v>
      </c>
      <c r="E182" s="129" t="s">
        <v>250</v>
      </c>
      <c r="F182" s="130" t="s">
        <v>251</v>
      </c>
      <c r="G182" s="131" t="s">
        <v>161</v>
      </c>
      <c r="H182" s="132">
        <v>8.25</v>
      </c>
      <c r="I182" s="133"/>
      <c r="J182" s="134">
        <f>ROUND(I182*H182,2)</f>
        <v>0</v>
      </c>
      <c r="K182" s="135"/>
      <c r="L182" s="31"/>
      <c r="M182" s="136" t="s">
        <v>1</v>
      </c>
      <c r="N182" s="137" t="s">
        <v>40</v>
      </c>
      <c r="P182" s="138">
        <f>O182*H182</f>
        <v>0</v>
      </c>
      <c r="Q182" s="138">
        <v>2.9999999999999997E-4</v>
      </c>
      <c r="R182" s="138">
        <f>Q182*H182</f>
        <v>2.4749999999999998E-3</v>
      </c>
      <c r="S182" s="138">
        <v>0</v>
      </c>
      <c r="T182" s="139">
        <f>S182*H182</f>
        <v>0</v>
      </c>
      <c r="AR182" s="140" t="s">
        <v>145</v>
      </c>
      <c r="AT182" s="140" t="s">
        <v>136</v>
      </c>
      <c r="AU182" s="140" t="s">
        <v>82</v>
      </c>
      <c r="AY182" s="16" t="s">
        <v>133</v>
      </c>
      <c r="BE182" s="141">
        <f>IF(N182="základní",J182,0)</f>
        <v>0</v>
      </c>
      <c r="BF182" s="141">
        <f>IF(N182="snížená",J182,0)</f>
        <v>0</v>
      </c>
      <c r="BG182" s="141">
        <f>IF(N182="zákl. přenesená",J182,0)</f>
        <v>0</v>
      </c>
      <c r="BH182" s="141">
        <f>IF(N182="sníž. přenesená",J182,0)</f>
        <v>0</v>
      </c>
      <c r="BI182" s="141">
        <f>IF(N182="nulová",J182,0)</f>
        <v>0</v>
      </c>
      <c r="BJ182" s="16" t="s">
        <v>80</v>
      </c>
      <c r="BK182" s="141">
        <f>ROUND(I182*H182,2)</f>
        <v>0</v>
      </c>
      <c r="BL182" s="16" t="s">
        <v>145</v>
      </c>
      <c r="BM182" s="140" t="s">
        <v>252</v>
      </c>
    </row>
    <row r="183" spans="2:65" s="13" customFormat="1" ht="10.15">
      <c r="B183" s="149"/>
      <c r="D183" s="143" t="s">
        <v>147</v>
      </c>
      <c r="E183" s="150" t="s">
        <v>1</v>
      </c>
      <c r="F183" s="151" t="s">
        <v>253</v>
      </c>
      <c r="H183" s="152">
        <v>8.25</v>
      </c>
      <c r="I183" s="153"/>
      <c r="L183" s="149"/>
      <c r="M183" s="154"/>
      <c r="T183" s="155"/>
      <c r="AT183" s="150" t="s">
        <v>147</v>
      </c>
      <c r="AU183" s="150" t="s">
        <v>82</v>
      </c>
      <c r="AV183" s="13" t="s">
        <v>82</v>
      </c>
      <c r="AW183" s="13" t="s">
        <v>32</v>
      </c>
      <c r="AX183" s="13" t="s">
        <v>80</v>
      </c>
      <c r="AY183" s="150" t="s">
        <v>133</v>
      </c>
    </row>
    <row r="184" spans="2:65" s="1" customFormat="1" ht="24.2" customHeight="1">
      <c r="B184" s="127"/>
      <c r="C184" s="156" t="s">
        <v>254</v>
      </c>
      <c r="D184" s="156" t="s">
        <v>255</v>
      </c>
      <c r="E184" s="157" t="s">
        <v>256</v>
      </c>
      <c r="F184" s="158" t="s">
        <v>257</v>
      </c>
      <c r="G184" s="159" t="s">
        <v>161</v>
      </c>
      <c r="H184" s="160">
        <v>9.0749999999999993</v>
      </c>
      <c r="I184" s="161"/>
      <c r="J184" s="162">
        <f>ROUND(I184*H184,2)</f>
        <v>0</v>
      </c>
      <c r="K184" s="163"/>
      <c r="L184" s="164"/>
      <c r="M184" s="165" t="s">
        <v>1</v>
      </c>
      <c r="N184" s="166" t="s">
        <v>40</v>
      </c>
      <c r="P184" s="138">
        <f>O184*H184</f>
        <v>0</v>
      </c>
      <c r="Q184" s="138">
        <v>2.8999999999999998E-3</v>
      </c>
      <c r="R184" s="138">
        <f>Q184*H184</f>
        <v>2.6317499999999997E-2</v>
      </c>
      <c r="S184" s="138">
        <v>0</v>
      </c>
      <c r="T184" s="139">
        <f>S184*H184</f>
        <v>0</v>
      </c>
      <c r="AR184" s="140" t="s">
        <v>258</v>
      </c>
      <c r="AT184" s="140" t="s">
        <v>255</v>
      </c>
      <c r="AU184" s="140" t="s">
        <v>82</v>
      </c>
      <c r="AY184" s="16" t="s">
        <v>133</v>
      </c>
      <c r="BE184" s="141">
        <f>IF(N184="základní",J184,0)</f>
        <v>0</v>
      </c>
      <c r="BF184" s="141">
        <f>IF(N184="snížená",J184,0)</f>
        <v>0</v>
      </c>
      <c r="BG184" s="141">
        <f>IF(N184="zákl. přenesená",J184,0)</f>
        <v>0</v>
      </c>
      <c r="BH184" s="141">
        <f>IF(N184="sníž. přenesená",J184,0)</f>
        <v>0</v>
      </c>
      <c r="BI184" s="141">
        <f>IF(N184="nulová",J184,0)</f>
        <v>0</v>
      </c>
      <c r="BJ184" s="16" t="s">
        <v>80</v>
      </c>
      <c r="BK184" s="141">
        <f>ROUND(I184*H184,2)</f>
        <v>0</v>
      </c>
      <c r="BL184" s="16" t="s">
        <v>145</v>
      </c>
      <c r="BM184" s="140" t="s">
        <v>259</v>
      </c>
    </row>
    <row r="185" spans="2:65" s="1" customFormat="1" ht="24.2" customHeight="1">
      <c r="B185" s="127"/>
      <c r="C185" s="128" t="s">
        <v>260</v>
      </c>
      <c r="D185" s="128" t="s">
        <v>136</v>
      </c>
      <c r="E185" s="129" t="s">
        <v>261</v>
      </c>
      <c r="F185" s="130" t="s">
        <v>262</v>
      </c>
      <c r="G185" s="131" t="s">
        <v>161</v>
      </c>
      <c r="H185" s="132">
        <v>8.25</v>
      </c>
      <c r="I185" s="133"/>
      <c r="J185" s="134">
        <f>ROUND(I185*H185,2)</f>
        <v>0</v>
      </c>
      <c r="K185" s="135"/>
      <c r="L185" s="31"/>
      <c r="M185" s="136" t="s">
        <v>1</v>
      </c>
      <c r="N185" s="137" t="s">
        <v>40</v>
      </c>
      <c r="P185" s="138">
        <f>O185*H185</f>
        <v>0</v>
      </c>
      <c r="Q185" s="138">
        <v>0</v>
      </c>
      <c r="R185" s="138">
        <f>Q185*H185</f>
        <v>0</v>
      </c>
      <c r="S185" s="138">
        <v>0</v>
      </c>
      <c r="T185" s="139">
        <f>S185*H185</f>
        <v>0</v>
      </c>
      <c r="AR185" s="140" t="s">
        <v>145</v>
      </c>
      <c r="AT185" s="140" t="s">
        <v>136</v>
      </c>
      <c r="AU185" s="140" t="s">
        <v>82</v>
      </c>
      <c r="AY185" s="16" t="s">
        <v>133</v>
      </c>
      <c r="BE185" s="141">
        <f>IF(N185="základní",J185,0)</f>
        <v>0</v>
      </c>
      <c r="BF185" s="141">
        <f>IF(N185="snížená",J185,0)</f>
        <v>0</v>
      </c>
      <c r="BG185" s="141">
        <f>IF(N185="zákl. přenesená",J185,0)</f>
        <v>0</v>
      </c>
      <c r="BH185" s="141">
        <f>IF(N185="sníž. přenesená",J185,0)</f>
        <v>0</v>
      </c>
      <c r="BI185" s="141">
        <f>IF(N185="nulová",J185,0)</f>
        <v>0</v>
      </c>
      <c r="BJ185" s="16" t="s">
        <v>80</v>
      </c>
      <c r="BK185" s="141">
        <f>ROUND(I185*H185,2)</f>
        <v>0</v>
      </c>
      <c r="BL185" s="16" t="s">
        <v>145</v>
      </c>
      <c r="BM185" s="140" t="s">
        <v>263</v>
      </c>
    </row>
    <row r="186" spans="2:65" s="13" customFormat="1" ht="10.15">
      <c r="B186" s="149"/>
      <c r="D186" s="143" t="s">
        <v>147</v>
      </c>
      <c r="E186" s="150" t="s">
        <v>1</v>
      </c>
      <c r="F186" s="151" t="s">
        <v>264</v>
      </c>
      <c r="H186" s="152">
        <v>8.25</v>
      </c>
      <c r="I186" s="153"/>
      <c r="L186" s="149"/>
      <c r="M186" s="154"/>
      <c r="T186" s="155"/>
      <c r="AT186" s="150" t="s">
        <v>147</v>
      </c>
      <c r="AU186" s="150" t="s">
        <v>82</v>
      </c>
      <c r="AV186" s="13" t="s">
        <v>82</v>
      </c>
      <c r="AW186" s="13" t="s">
        <v>32</v>
      </c>
      <c r="AX186" s="13" t="s">
        <v>80</v>
      </c>
      <c r="AY186" s="150" t="s">
        <v>133</v>
      </c>
    </row>
    <row r="187" spans="2:65" s="1" customFormat="1" ht="24.2" customHeight="1">
      <c r="B187" s="127"/>
      <c r="C187" s="156" t="s">
        <v>265</v>
      </c>
      <c r="D187" s="156" t="s">
        <v>255</v>
      </c>
      <c r="E187" s="157" t="s">
        <v>266</v>
      </c>
      <c r="F187" s="158" t="s">
        <v>267</v>
      </c>
      <c r="G187" s="159" t="s">
        <v>161</v>
      </c>
      <c r="H187" s="160">
        <v>9.0749999999999993</v>
      </c>
      <c r="I187" s="161"/>
      <c r="J187" s="162">
        <f>ROUND(I187*H187,2)</f>
        <v>0</v>
      </c>
      <c r="K187" s="163"/>
      <c r="L187" s="164"/>
      <c r="M187" s="165" t="s">
        <v>1</v>
      </c>
      <c r="N187" s="166" t="s">
        <v>40</v>
      </c>
      <c r="P187" s="138">
        <f>O187*H187</f>
        <v>0</v>
      </c>
      <c r="Q187" s="138">
        <v>4.1000000000000003E-3</v>
      </c>
      <c r="R187" s="138">
        <f>Q187*H187</f>
        <v>3.7207499999999998E-2</v>
      </c>
      <c r="S187" s="138">
        <v>0</v>
      </c>
      <c r="T187" s="139">
        <f>S187*H187</f>
        <v>0</v>
      </c>
      <c r="AR187" s="140" t="s">
        <v>258</v>
      </c>
      <c r="AT187" s="140" t="s">
        <v>255</v>
      </c>
      <c r="AU187" s="140" t="s">
        <v>82</v>
      </c>
      <c r="AY187" s="16" t="s">
        <v>133</v>
      </c>
      <c r="BE187" s="141">
        <f>IF(N187="základní",J187,0)</f>
        <v>0</v>
      </c>
      <c r="BF187" s="141">
        <f>IF(N187="snížená",J187,0)</f>
        <v>0</v>
      </c>
      <c r="BG187" s="141">
        <f>IF(N187="zákl. přenesená",J187,0)</f>
        <v>0</v>
      </c>
      <c r="BH187" s="141">
        <f>IF(N187="sníž. přenesená",J187,0)</f>
        <v>0</v>
      </c>
      <c r="BI187" s="141">
        <f>IF(N187="nulová",J187,0)</f>
        <v>0</v>
      </c>
      <c r="BJ187" s="16" t="s">
        <v>80</v>
      </c>
      <c r="BK187" s="141">
        <f>ROUND(I187*H187,2)</f>
        <v>0</v>
      </c>
      <c r="BL187" s="16" t="s">
        <v>145</v>
      </c>
      <c r="BM187" s="140" t="s">
        <v>268</v>
      </c>
    </row>
    <row r="188" spans="2:65" s="13" customFormat="1" ht="10.15">
      <c r="B188" s="149"/>
      <c r="D188" s="143" t="s">
        <v>147</v>
      </c>
      <c r="F188" s="151" t="s">
        <v>269</v>
      </c>
      <c r="H188" s="152">
        <v>9.0749999999999993</v>
      </c>
      <c r="I188" s="153"/>
      <c r="L188" s="149"/>
      <c r="M188" s="154"/>
      <c r="T188" s="155"/>
      <c r="AT188" s="150" t="s">
        <v>147</v>
      </c>
      <c r="AU188" s="150" t="s">
        <v>82</v>
      </c>
      <c r="AV188" s="13" t="s">
        <v>82</v>
      </c>
      <c r="AW188" s="13" t="s">
        <v>3</v>
      </c>
      <c r="AX188" s="13" t="s">
        <v>80</v>
      </c>
      <c r="AY188" s="150" t="s">
        <v>133</v>
      </c>
    </row>
    <row r="189" spans="2:65" s="1" customFormat="1" ht="24.2" customHeight="1">
      <c r="B189" s="127"/>
      <c r="C189" s="128" t="s">
        <v>270</v>
      </c>
      <c r="D189" s="128" t="s">
        <v>136</v>
      </c>
      <c r="E189" s="129" t="s">
        <v>271</v>
      </c>
      <c r="F189" s="130" t="s">
        <v>272</v>
      </c>
      <c r="G189" s="131" t="s">
        <v>161</v>
      </c>
      <c r="H189" s="132">
        <v>8.25</v>
      </c>
      <c r="I189" s="133"/>
      <c r="J189" s="134">
        <f>ROUND(I189*H189,2)</f>
        <v>0</v>
      </c>
      <c r="K189" s="135"/>
      <c r="L189" s="31"/>
      <c r="M189" s="136" t="s">
        <v>1</v>
      </c>
      <c r="N189" s="137" t="s">
        <v>40</v>
      </c>
      <c r="P189" s="138">
        <f>O189*H189</f>
        <v>0</v>
      </c>
      <c r="Q189" s="138">
        <v>4.0000000000000003E-5</v>
      </c>
      <c r="R189" s="138">
        <f>Q189*H189</f>
        <v>3.3000000000000005E-4</v>
      </c>
      <c r="S189" s="138">
        <v>0</v>
      </c>
      <c r="T189" s="139">
        <f>S189*H189</f>
        <v>0</v>
      </c>
      <c r="AR189" s="140" t="s">
        <v>145</v>
      </c>
      <c r="AT189" s="140" t="s">
        <v>136</v>
      </c>
      <c r="AU189" s="140" t="s">
        <v>82</v>
      </c>
      <c r="AY189" s="16" t="s">
        <v>133</v>
      </c>
      <c r="BE189" s="141">
        <f>IF(N189="základní",J189,0)</f>
        <v>0</v>
      </c>
      <c r="BF189" s="141">
        <f>IF(N189="snížená",J189,0)</f>
        <v>0</v>
      </c>
      <c r="BG189" s="141">
        <f>IF(N189="zákl. přenesená",J189,0)</f>
        <v>0</v>
      </c>
      <c r="BH189" s="141">
        <f>IF(N189="sníž. přenesená",J189,0)</f>
        <v>0</v>
      </c>
      <c r="BI189" s="141">
        <f>IF(N189="nulová",J189,0)</f>
        <v>0</v>
      </c>
      <c r="BJ189" s="16" t="s">
        <v>80</v>
      </c>
      <c r="BK189" s="141">
        <f>ROUND(I189*H189,2)</f>
        <v>0</v>
      </c>
      <c r="BL189" s="16" t="s">
        <v>145</v>
      </c>
      <c r="BM189" s="140" t="s">
        <v>273</v>
      </c>
    </row>
    <row r="190" spans="2:65" s="1" customFormat="1" ht="24.2" customHeight="1">
      <c r="B190" s="127"/>
      <c r="C190" s="156" t="s">
        <v>274</v>
      </c>
      <c r="D190" s="156" t="s">
        <v>255</v>
      </c>
      <c r="E190" s="157" t="s">
        <v>275</v>
      </c>
      <c r="F190" s="158" t="s">
        <v>276</v>
      </c>
      <c r="G190" s="159" t="s">
        <v>161</v>
      </c>
      <c r="H190" s="160">
        <v>8.6630000000000003</v>
      </c>
      <c r="I190" s="161"/>
      <c r="J190" s="162">
        <f>ROUND(I190*H190,2)</f>
        <v>0</v>
      </c>
      <c r="K190" s="163"/>
      <c r="L190" s="164"/>
      <c r="M190" s="165" t="s">
        <v>1</v>
      </c>
      <c r="N190" s="166" t="s">
        <v>40</v>
      </c>
      <c r="P190" s="138">
        <f>O190*H190</f>
        <v>0</v>
      </c>
      <c r="Q190" s="138">
        <v>1.7000000000000001E-4</v>
      </c>
      <c r="R190" s="138">
        <f>Q190*H190</f>
        <v>1.4727100000000001E-3</v>
      </c>
      <c r="S190" s="138">
        <v>0</v>
      </c>
      <c r="T190" s="139">
        <f>S190*H190</f>
        <v>0</v>
      </c>
      <c r="AR190" s="140" t="s">
        <v>258</v>
      </c>
      <c r="AT190" s="140" t="s">
        <v>255</v>
      </c>
      <c r="AU190" s="140" t="s">
        <v>82</v>
      </c>
      <c r="AY190" s="16" t="s">
        <v>133</v>
      </c>
      <c r="BE190" s="141">
        <f>IF(N190="základní",J190,0)</f>
        <v>0</v>
      </c>
      <c r="BF190" s="141">
        <f>IF(N190="snížená",J190,0)</f>
        <v>0</v>
      </c>
      <c r="BG190" s="141">
        <f>IF(N190="zákl. přenesená",J190,0)</f>
        <v>0</v>
      </c>
      <c r="BH190" s="141">
        <f>IF(N190="sníž. přenesená",J190,0)</f>
        <v>0</v>
      </c>
      <c r="BI190" s="141">
        <f>IF(N190="nulová",J190,0)</f>
        <v>0</v>
      </c>
      <c r="BJ190" s="16" t="s">
        <v>80</v>
      </c>
      <c r="BK190" s="141">
        <f>ROUND(I190*H190,2)</f>
        <v>0</v>
      </c>
      <c r="BL190" s="16" t="s">
        <v>145</v>
      </c>
      <c r="BM190" s="140" t="s">
        <v>277</v>
      </c>
    </row>
    <row r="191" spans="2:65" s="13" customFormat="1" ht="10.15">
      <c r="B191" s="149"/>
      <c r="D191" s="143" t="s">
        <v>147</v>
      </c>
      <c r="F191" s="151" t="s">
        <v>278</v>
      </c>
      <c r="H191" s="152">
        <v>8.6630000000000003</v>
      </c>
      <c r="I191" s="153"/>
      <c r="L191" s="149"/>
      <c r="M191" s="154"/>
      <c r="T191" s="155"/>
      <c r="AT191" s="150" t="s">
        <v>147</v>
      </c>
      <c r="AU191" s="150" t="s">
        <v>82</v>
      </c>
      <c r="AV191" s="13" t="s">
        <v>82</v>
      </c>
      <c r="AW191" s="13" t="s">
        <v>3</v>
      </c>
      <c r="AX191" s="13" t="s">
        <v>80</v>
      </c>
      <c r="AY191" s="150" t="s">
        <v>133</v>
      </c>
    </row>
    <row r="192" spans="2:65" s="1" customFormat="1" ht="24.2" customHeight="1">
      <c r="B192" s="127"/>
      <c r="C192" s="128" t="s">
        <v>279</v>
      </c>
      <c r="D192" s="128" t="s">
        <v>136</v>
      </c>
      <c r="E192" s="129" t="s">
        <v>280</v>
      </c>
      <c r="F192" s="130" t="s">
        <v>281</v>
      </c>
      <c r="G192" s="131" t="s">
        <v>161</v>
      </c>
      <c r="H192" s="132">
        <v>18.059999999999999</v>
      </c>
      <c r="I192" s="133"/>
      <c r="J192" s="134">
        <f>ROUND(I192*H192,2)</f>
        <v>0</v>
      </c>
      <c r="K192" s="135"/>
      <c r="L192" s="31"/>
      <c r="M192" s="136" t="s">
        <v>1</v>
      </c>
      <c r="N192" s="137" t="s">
        <v>40</v>
      </c>
      <c r="P192" s="138">
        <f>O192*H192</f>
        <v>0</v>
      </c>
      <c r="Q192" s="138">
        <v>2.4000000000000001E-4</v>
      </c>
      <c r="R192" s="138">
        <f>Q192*H192</f>
        <v>4.3343999999999995E-3</v>
      </c>
      <c r="S192" s="138">
        <v>0</v>
      </c>
      <c r="T192" s="139">
        <f>S192*H192</f>
        <v>0</v>
      </c>
      <c r="AR192" s="140" t="s">
        <v>145</v>
      </c>
      <c r="AT192" s="140" t="s">
        <v>136</v>
      </c>
      <c r="AU192" s="140" t="s">
        <v>82</v>
      </c>
      <c r="AY192" s="16" t="s">
        <v>133</v>
      </c>
      <c r="BE192" s="141">
        <f>IF(N192="základní",J192,0)</f>
        <v>0</v>
      </c>
      <c r="BF192" s="141">
        <f>IF(N192="snížená",J192,0)</f>
        <v>0</v>
      </c>
      <c r="BG192" s="141">
        <f>IF(N192="zákl. přenesená",J192,0)</f>
        <v>0</v>
      </c>
      <c r="BH192" s="141">
        <f>IF(N192="sníž. přenesená",J192,0)</f>
        <v>0</v>
      </c>
      <c r="BI192" s="141">
        <f>IF(N192="nulová",J192,0)</f>
        <v>0</v>
      </c>
      <c r="BJ192" s="16" t="s">
        <v>80</v>
      </c>
      <c r="BK192" s="141">
        <f>ROUND(I192*H192,2)</f>
        <v>0</v>
      </c>
      <c r="BL192" s="16" t="s">
        <v>145</v>
      </c>
      <c r="BM192" s="140" t="s">
        <v>282</v>
      </c>
    </row>
    <row r="193" spans="2:65" s="13" customFormat="1" ht="10.15">
      <c r="B193" s="149"/>
      <c r="D193" s="143" t="s">
        <v>147</v>
      </c>
      <c r="E193" s="150" t="s">
        <v>1</v>
      </c>
      <c r="F193" s="151" t="s">
        <v>283</v>
      </c>
      <c r="H193" s="152">
        <v>18.059999999999999</v>
      </c>
      <c r="I193" s="153"/>
      <c r="L193" s="149"/>
      <c r="M193" s="154"/>
      <c r="T193" s="155"/>
      <c r="AT193" s="150" t="s">
        <v>147</v>
      </c>
      <c r="AU193" s="150" t="s">
        <v>82</v>
      </c>
      <c r="AV193" s="13" t="s">
        <v>82</v>
      </c>
      <c r="AW193" s="13" t="s">
        <v>32</v>
      </c>
      <c r="AX193" s="13" t="s">
        <v>80</v>
      </c>
      <c r="AY193" s="150" t="s">
        <v>133</v>
      </c>
    </row>
    <row r="194" spans="2:65" s="1" customFormat="1" ht="24.2" customHeight="1">
      <c r="B194" s="127"/>
      <c r="C194" s="156" t="s">
        <v>284</v>
      </c>
      <c r="D194" s="156" t="s">
        <v>255</v>
      </c>
      <c r="E194" s="157" t="s">
        <v>285</v>
      </c>
      <c r="F194" s="158" t="s">
        <v>286</v>
      </c>
      <c r="G194" s="159" t="s">
        <v>161</v>
      </c>
      <c r="H194" s="160">
        <v>20.768999999999998</v>
      </c>
      <c r="I194" s="161"/>
      <c r="J194" s="162">
        <f>ROUND(I194*H194,2)</f>
        <v>0</v>
      </c>
      <c r="K194" s="163"/>
      <c r="L194" s="164"/>
      <c r="M194" s="165" t="s">
        <v>1</v>
      </c>
      <c r="N194" s="166" t="s">
        <v>40</v>
      </c>
      <c r="P194" s="138">
        <f>O194*H194</f>
        <v>0</v>
      </c>
      <c r="Q194" s="138">
        <v>7.0000000000000001E-3</v>
      </c>
      <c r="R194" s="138">
        <f>Q194*H194</f>
        <v>0.14538299999999998</v>
      </c>
      <c r="S194" s="138">
        <v>0</v>
      </c>
      <c r="T194" s="139">
        <f>S194*H194</f>
        <v>0</v>
      </c>
      <c r="AR194" s="140" t="s">
        <v>258</v>
      </c>
      <c r="AT194" s="140" t="s">
        <v>255</v>
      </c>
      <c r="AU194" s="140" t="s">
        <v>82</v>
      </c>
      <c r="AY194" s="16" t="s">
        <v>133</v>
      </c>
      <c r="BE194" s="141">
        <f>IF(N194="základní",J194,0)</f>
        <v>0</v>
      </c>
      <c r="BF194" s="141">
        <f>IF(N194="snížená",J194,0)</f>
        <v>0</v>
      </c>
      <c r="BG194" s="141">
        <f>IF(N194="zákl. přenesená",J194,0)</f>
        <v>0</v>
      </c>
      <c r="BH194" s="141">
        <f>IF(N194="sníž. přenesená",J194,0)</f>
        <v>0</v>
      </c>
      <c r="BI194" s="141">
        <f>IF(N194="nulová",J194,0)</f>
        <v>0</v>
      </c>
      <c r="BJ194" s="16" t="s">
        <v>80</v>
      </c>
      <c r="BK194" s="141">
        <f>ROUND(I194*H194,2)</f>
        <v>0</v>
      </c>
      <c r="BL194" s="16" t="s">
        <v>145</v>
      </c>
      <c r="BM194" s="140" t="s">
        <v>287</v>
      </c>
    </row>
    <row r="195" spans="2:65" s="13" customFormat="1" ht="10.15">
      <c r="B195" s="149"/>
      <c r="D195" s="143" t="s">
        <v>147</v>
      </c>
      <c r="F195" s="151" t="s">
        <v>288</v>
      </c>
      <c r="H195" s="152">
        <v>20.768999999999998</v>
      </c>
      <c r="I195" s="153"/>
      <c r="L195" s="149"/>
      <c r="M195" s="154"/>
      <c r="T195" s="155"/>
      <c r="AT195" s="150" t="s">
        <v>147</v>
      </c>
      <c r="AU195" s="150" t="s">
        <v>82</v>
      </c>
      <c r="AV195" s="13" t="s">
        <v>82</v>
      </c>
      <c r="AW195" s="13" t="s">
        <v>3</v>
      </c>
      <c r="AX195" s="13" t="s">
        <v>80</v>
      </c>
      <c r="AY195" s="150" t="s">
        <v>133</v>
      </c>
    </row>
    <row r="196" spans="2:65" s="1" customFormat="1" ht="24.2" customHeight="1">
      <c r="B196" s="127"/>
      <c r="C196" s="128" t="s">
        <v>258</v>
      </c>
      <c r="D196" s="128" t="s">
        <v>136</v>
      </c>
      <c r="E196" s="129" t="s">
        <v>289</v>
      </c>
      <c r="F196" s="130" t="s">
        <v>290</v>
      </c>
      <c r="G196" s="131" t="s">
        <v>291</v>
      </c>
      <c r="H196" s="167"/>
      <c r="I196" s="133"/>
      <c r="J196" s="134">
        <f>ROUND(I196*H196,2)</f>
        <v>0</v>
      </c>
      <c r="K196" s="135"/>
      <c r="L196" s="31"/>
      <c r="M196" s="136" t="s">
        <v>1</v>
      </c>
      <c r="N196" s="137" t="s">
        <v>40</v>
      </c>
      <c r="P196" s="138">
        <f>O196*H196</f>
        <v>0</v>
      </c>
      <c r="Q196" s="138">
        <v>0</v>
      </c>
      <c r="R196" s="138">
        <f>Q196*H196</f>
        <v>0</v>
      </c>
      <c r="S196" s="138">
        <v>0</v>
      </c>
      <c r="T196" s="139">
        <f>S196*H196</f>
        <v>0</v>
      </c>
      <c r="AR196" s="140" t="s">
        <v>145</v>
      </c>
      <c r="AT196" s="140" t="s">
        <v>136</v>
      </c>
      <c r="AU196" s="140" t="s">
        <v>82</v>
      </c>
      <c r="AY196" s="16" t="s">
        <v>133</v>
      </c>
      <c r="BE196" s="141">
        <f>IF(N196="základní",J196,0)</f>
        <v>0</v>
      </c>
      <c r="BF196" s="141">
        <f>IF(N196="snížená",J196,0)</f>
        <v>0</v>
      </c>
      <c r="BG196" s="141">
        <f>IF(N196="zákl. přenesená",J196,0)</f>
        <v>0</v>
      </c>
      <c r="BH196" s="141">
        <f>IF(N196="sníž. přenesená",J196,0)</f>
        <v>0</v>
      </c>
      <c r="BI196" s="141">
        <f>IF(N196="nulová",J196,0)</f>
        <v>0</v>
      </c>
      <c r="BJ196" s="16" t="s">
        <v>80</v>
      </c>
      <c r="BK196" s="141">
        <f>ROUND(I196*H196,2)</f>
        <v>0</v>
      </c>
      <c r="BL196" s="16" t="s">
        <v>145</v>
      </c>
      <c r="BM196" s="140" t="s">
        <v>292</v>
      </c>
    </row>
    <row r="197" spans="2:65" s="11" customFormat="1" ht="22.9" customHeight="1">
      <c r="B197" s="115"/>
      <c r="D197" s="116" t="s">
        <v>74</v>
      </c>
      <c r="E197" s="125" t="s">
        <v>293</v>
      </c>
      <c r="F197" s="125" t="s">
        <v>294</v>
      </c>
      <c r="I197" s="118"/>
      <c r="J197" s="126">
        <f>BK197</f>
        <v>0</v>
      </c>
      <c r="L197" s="115"/>
      <c r="M197" s="120"/>
      <c r="P197" s="121">
        <f>SUM(P198:P203)</f>
        <v>0</v>
      </c>
      <c r="R197" s="121">
        <f>SUM(R198:R203)</f>
        <v>1.8360807999999999E-2</v>
      </c>
      <c r="T197" s="122">
        <f>SUM(T198:T203)</f>
        <v>0</v>
      </c>
      <c r="AR197" s="116" t="s">
        <v>82</v>
      </c>
      <c r="AT197" s="123" t="s">
        <v>74</v>
      </c>
      <c r="AU197" s="123" t="s">
        <v>80</v>
      </c>
      <c r="AY197" s="116" t="s">
        <v>133</v>
      </c>
      <c r="BK197" s="124">
        <f>SUM(BK198:BK203)</f>
        <v>0</v>
      </c>
    </row>
    <row r="198" spans="2:65" s="1" customFormat="1" ht="21.75" customHeight="1">
      <c r="B198" s="127"/>
      <c r="C198" s="128" t="s">
        <v>295</v>
      </c>
      <c r="D198" s="128" t="s">
        <v>136</v>
      </c>
      <c r="E198" s="129" t="s">
        <v>296</v>
      </c>
      <c r="F198" s="130" t="s">
        <v>297</v>
      </c>
      <c r="G198" s="131" t="s">
        <v>139</v>
      </c>
      <c r="H198" s="132">
        <v>2</v>
      </c>
      <c r="I198" s="133"/>
      <c r="J198" s="134">
        <f t="shared" ref="J198:J203" si="0">ROUND(I198*H198,2)</f>
        <v>0</v>
      </c>
      <c r="K198" s="135"/>
      <c r="L198" s="31"/>
      <c r="M198" s="136" t="s">
        <v>1</v>
      </c>
      <c r="N198" s="137" t="s">
        <v>40</v>
      </c>
      <c r="P198" s="138">
        <f t="shared" ref="P198:P203" si="1">O198*H198</f>
        <v>0</v>
      </c>
      <c r="Q198" s="138">
        <v>6.9999999999999999E-4</v>
      </c>
      <c r="R198" s="138">
        <f t="shared" ref="R198:R203" si="2">Q198*H198</f>
        <v>1.4E-3</v>
      </c>
      <c r="S198" s="138">
        <v>0</v>
      </c>
      <c r="T198" s="139">
        <f t="shared" ref="T198:T203" si="3">S198*H198</f>
        <v>0</v>
      </c>
      <c r="AR198" s="140" t="s">
        <v>145</v>
      </c>
      <c r="AT198" s="140" t="s">
        <v>136</v>
      </c>
      <c r="AU198" s="140" t="s">
        <v>82</v>
      </c>
      <c r="AY198" s="16" t="s">
        <v>133</v>
      </c>
      <c r="BE198" s="141">
        <f t="shared" ref="BE198:BE203" si="4">IF(N198="základní",J198,0)</f>
        <v>0</v>
      </c>
      <c r="BF198" s="141">
        <f t="shared" ref="BF198:BF203" si="5">IF(N198="snížená",J198,0)</f>
        <v>0</v>
      </c>
      <c r="BG198" s="141">
        <f t="shared" ref="BG198:BG203" si="6">IF(N198="zákl. přenesená",J198,0)</f>
        <v>0</v>
      </c>
      <c r="BH198" s="141">
        <f t="shared" ref="BH198:BH203" si="7">IF(N198="sníž. přenesená",J198,0)</f>
        <v>0</v>
      </c>
      <c r="BI198" s="141">
        <f t="shared" ref="BI198:BI203" si="8">IF(N198="nulová",J198,0)</f>
        <v>0</v>
      </c>
      <c r="BJ198" s="16" t="s">
        <v>80</v>
      </c>
      <c r="BK198" s="141">
        <f t="shared" ref="BK198:BK203" si="9">ROUND(I198*H198,2)</f>
        <v>0</v>
      </c>
      <c r="BL198" s="16" t="s">
        <v>145</v>
      </c>
      <c r="BM198" s="140" t="s">
        <v>298</v>
      </c>
    </row>
    <row r="199" spans="2:65" s="1" customFormat="1" ht="24.2" customHeight="1">
      <c r="B199" s="127"/>
      <c r="C199" s="128" t="s">
        <v>299</v>
      </c>
      <c r="D199" s="128" t="s">
        <v>136</v>
      </c>
      <c r="E199" s="129" t="s">
        <v>300</v>
      </c>
      <c r="F199" s="130" t="s">
        <v>301</v>
      </c>
      <c r="G199" s="131" t="s">
        <v>180</v>
      </c>
      <c r="H199" s="132">
        <v>12.4</v>
      </c>
      <c r="I199" s="133"/>
      <c r="J199" s="134">
        <f t="shared" si="0"/>
        <v>0</v>
      </c>
      <c r="K199" s="135"/>
      <c r="L199" s="31"/>
      <c r="M199" s="136" t="s">
        <v>1</v>
      </c>
      <c r="N199" s="137" t="s">
        <v>40</v>
      </c>
      <c r="P199" s="138">
        <f t="shared" si="1"/>
        <v>0</v>
      </c>
      <c r="Q199" s="138">
        <v>1.2614200000000001E-3</v>
      </c>
      <c r="R199" s="138">
        <f t="shared" si="2"/>
        <v>1.5641608000000001E-2</v>
      </c>
      <c r="S199" s="138">
        <v>0</v>
      </c>
      <c r="T199" s="139">
        <f t="shared" si="3"/>
        <v>0</v>
      </c>
      <c r="AR199" s="140" t="s">
        <v>145</v>
      </c>
      <c r="AT199" s="140" t="s">
        <v>136</v>
      </c>
      <c r="AU199" s="140" t="s">
        <v>82</v>
      </c>
      <c r="AY199" s="16" t="s">
        <v>133</v>
      </c>
      <c r="BE199" s="141">
        <f t="shared" si="4"/>
        <v>0</v>
      </c>
      <c r="BF199" s="141">
        <f t="shared" si="5"/>
        <v>0</v>
      </c>
      <c r="BG199" s="141">
        <f t="shared" si="6"/>
        <v>0</v>
      </c>
      <c r="BH199" s="141">
        <f t="shared" si="7"/>
        <v>0</v>
      </c>
      <c r="BI199" s="141">
        <f t="shared" si="8"/>
        <v>0</v>
      </c>
      <c r="BJ199" s="16" t="s">
        <v>80</v>
      </c>
      <c r="BK199" s="141">
        <f t="shared" si="9"/>
        <v>0</v>
      </c>
      <c r="BL199" s="16" t="s">
        <v>145</v>
      </c>
      <c r="BM199" s="140" t="s">
        <v>302</v>
      </c>
    </row>
    <row r="200" spans="2:65" s="1" customFormat="1" ht="21.75" customHeight="1">
      <c r="B200" s="127"/>
      <c r="C200" s="128" t="s">
        <v>303</v>
      </c>
      <c r="D200" s="128" t="s">
        <v>136</v>
      </c>
      <c r="E200" s="129" t="s">
        <v>304</v>
      </c>
      <c r="F200" s="130" t="s">
        <v>305</v>
      </c>
      <c r="G200" s="131" t="s">
        <v>139</v>
      </c>
      <c r="H200" s="132">
        <v>2</v>
      </c>
      <c r="I200" s="133"/>
      <c r="J200" s="134">
        <f t="shared" si="0"/>
        <v>0</v>
      </c>
      <c r="K200" s="135"/>
      <c r="L200" s="31"/>
      <c r="M200" s="136" t="s">
        <v>1</v>
      </c>
      <c r="N200" s="137" t="s">
        <v>40</v>
      </c>
      <c r="P200" s="138">
        <f t="shared" si="1"/>
        <v>0</v>
      </c>
      <c r="Q200" s="138">
        <v>1.52E-5</v>
      </c>
      <c r="R200" s="138">
        <f t="shared" si="2"/>
        <v>3.04E-5</v>
      </c>
      <c r="S200" s="138">
        <v>0</v>
      </c>
      <c r="T200" s="139">
        <f t="shared" si="3"/>
        <v>0</v>
      </c>
      <c r="AR200" s="140" t="s">
        <v>145</v>
      </c>
      <c r="AT200" s="140" t="s">
        <v>136</v>
      </c>
      <c r="AU200" s="140" t="s">
        <v>82</v>
      </c>
      <c r="AY200" s="16" t="s">
        <v>133</v>
      </c>
      <c r="BE200" s="141">
        <f t="shared" si="4"/>
        <v>0</v>
      </c>
      <c r="BF200" s="141">
        <f t="shared" si="5"/>
        <v>0</v>
      </c>
      <c r="BG200" s="141">
        <f t="shared" si="6"/>
        <v>0</v>
      </c>
      <c r="BH200" s="141">
        <f t="shared" si="7"/>
        <v>0</v>
      </c>
      <c r="BI200" s="141">
        <f t="shared" si="8"/>
        <v>0</v>
      </c>
      <c r="BJ200" s="16" t="s">
        <v>80</v>
      </c>
      <c r="BK200" s="141">
        <f t="shared" si="9"/>
        <v>0</v>
      </c>
      <c r="BL200" s="16" t="s">
        <v>145</v>
      </c>
      <c r="BM200" s="140" t="s">
        <v>306</v>
      </c>
    </row>
    <row r="201" spans="2:65" s="1" customFormat="1" ht="24.2" customHeight="1">
      <c r="B201" s="127"/>
      <c r="C201" s="128" t="s">
        <v>307</v>
      </c>
      <c r="D201" s="128" t="s">
        <v>136</v>
      </c>
      <c r="E201" s="129" t="s">
        <v>308</v>
      </c>
      <c r="F201" s="130" t="s">
        <v>309</v>
      </c>
      <c r="G201" s="131" t="s">
        <v>139</v>
      </c>
      <c r="H201" s="132">
        <v>2</v>
      </c>
      <c r="I201" s="133"/>
      <c r="J201" s="134">
        <f t="shared" si="0"/>
        <v>0</v>
      </c>
      <c r="K201" s="135"/>
      <c r="L201" s="31"/>
      <c r="M201" s="136" t="s">
        <v>1</v>
      </c>
      <c r="N201" s="137" t="s">
        <v>40</v>
      </c>
      <c r="P201" s="138">
        <f t="shared" si="1"/>
        <v>0</v>
      </c>
      <c r="Q201" s="138">
        <v>1.052E-4</v>
      </c>
      <c r="R201" s="138">
        <f t="shared" si="2"/>
        <v>2.1039999999999999E-4</v>
      </c>
      <c r="S201" s="138">
        <v>0</v>
      </c>
      <c r="T201" s="139">
        <f t="shared" si="3"/>
        <v>0</v>
      </c>
      <c r="AR201" s="140" t="s">
        <v>145</v>
      </c>
      <c r="AT201" s="140" t="s">
        <v>136</v>
      </c>
      <c r="AU201" s="140" t="s">
        <v>82</v>
      </c>
      <c r="AY201" s="16" t="s">
        <v>133</v>
      </c>
      <c r="BE201" s="141">
        <f t="shared" si="4"/>
        <v>0</v>
      </c>
      <c r="BF201" s="141">
        <f t="shared" si="5"/>
        <v>0</v>
      </c>
      <c r="BG201" s="141">
        <f t="shared" si="6"/>
        <v>0</v>
      </c>
      <c r="BH201" s="141">
        <f t="shared" si="7"/>
        <v>0</v>
      </c>
      <c r="BI201" s="141">
        <f t="shared" si="8"/>
        <v>0</v>
      </c>
      <c r="BJ201" s="16" t="s">
        <v>80</v>
      </c>
      <c r="BK201" s="141">
        <f t="shared" si="9"/>
        <v>0</v>
      </c>
      <c r="BL201" s="16" t="s">
        <v>145</v>
      </c>
      <c r="BM201" s="140" t="s">
        <v>310</v>
      </c>
    </row>
    <row r="202" spans="2:65" s="1" customFormat="1" ht="37.9" customHeight="1">
      <c r="B202" s="127"/>
      <c r="C202" s="128" t="s">
        <v>311</v>
      </c>
      <c r="D202" s="128" t="s">
        <v>136</v>
      </c>
      <c r="E202" s="129" t="s">
        <v>312</v>
      </c>
      <c r="F202" s="130" t="s">
        <v>313</v>
      </c>
      <c r="G202" s="131" t="s">
        <v>180</v>
      </c>
      <c r="H202" s="132">
        <v>10</v>
      </c>
      <c r="I202" s="133"/>
      <c r="J202" s="134">
        <f t="shared" si="0"/>
        <v>0</v>
      </c>
      <c r="K202" s="135"/>
      <c r="L202" s="31"/>
      <c r="M202" s="136" t="s">
        <v>1</v>
      </c>
      <c r="N202" s="137" t="s">
        <v>40</v>
      </c>
      <c r="P202" s="138">
        <f t="shared" si="1"/>
        <v>0</v>
      </c>
      <c r="Q202" s="138">
        <v>1.0484000000000001E-4</v>
      </c>
      <c r="R202" s="138">
        <f t="shared" si="2"/>
        <v>1.0484000000000001E-3</v>
      </c>
      <c r="S202" s="138">
        <v>0</v>
      </c>
      <c r="T202" s="139">
        <f t="shared" si="3"/>
        <v>0</v>
      </c>
      <c r="AR202" s="140" t="s">
        <v>145</v>
      </c>
      <c r="AT202" s="140" t="s">
        <v>136</v>
      </c>
      <c r="AU202" s="140" t="s">
        <v>82</v>
      </c>
      <c r="AY202" s="16" t="s">
        <v>133</v>
      </c>
      <c r="BE202" s="141">
        <f t="shared" si="4"/>
        <v>0</v>
      </c>
      <c r="BF202" s="141">
        <f t="shared" si="5"/>
        <v>0</v>
      </c>
      <c r="BG202" s="141">
        <f t="shared" si="6"/>
        <v>0</v>
      </c>
      <c r="BH202" s="141">
        <f t="shared" si="7"/>
        <v>0</v>
      </c>
      <c r="BI202" s="141">
        <f t="shared" si="8"/>
        <v>0</v>
      </c>
      <c r="BJ202" s="16" t="s">
        <v>80</v>
      </c>
      <c r="BK202" s="141">
        <f t="shared" si="9"/>
        <v>0</v>
      </c>
      <c r="BL202" s="16" t="s">
        <v>145</v>
      </c>
      <c r="BM202" s="140" t="s">
        <v>314</v>
      </c>
    </row>
    <row r="203" spans="2:65" s="1" customFormat="1" ht="24.2" customHeight="1">
      <c r="B203" s="127"/>
      <c r="C203" s="128" t="s">
        <v>315</v>
      </c>
      <c r="D203" s="128" t="s">
        <v>136</v>
      </c>
      <c r="E203" s="129" t="s">
        <v>316</v>
      </c>
      <c r="F203" s="130" t="s">
        <v>317</v>
      </c>
      <c r="G203" s="131" t="s">
        <v>139</v>
      </c>
      <c r="H203" s="132">
        <v>2</v>
      </c>
      <c r="I203" s="133"/>
      <c r="J203" s="134">
        <f t="shared" si="0"/>
        <v>0</v>
      </c>
      <c r="K203" s="135"/>
      <c r="L203" s="31"/>
      <c r="M203" s="136" t="s">
        <v>1</v>
      </c>
      <c r="N203" s="137" t="s">
        <v>40</v>
      </c>
      <c r="P203" s="138">
        <f t="shared" si="1"/>
        <v>0</v>
      </c>
      <c r="Q203" s="138">
        <v>1.5E-5</v>
      </c>
      <c r="R203" s="138">
        <f t="shared" si="2"/>
        <v>3.0000000000000001E-5</v>
      </c>
      <c r="S203" s="138">
        <v>0</v>
      </c>
      <c r="T203" s="139">
        <f t="shared" si="3"/>
        <v>0</v>
      </c>
      <c r="AR203" s="140" t="s">
        <v>145</v>
      </c>
      <c r="AT203" s="140" t="s">
        <v>136</v>
      </c>
      <c r="AU203" s="140" t="s">
        <v>82</v>
      </c>
      <c r="AY203" s="16" t="s">
        <v>133</v>
      </c>
      <c r="BE203" s="141">
        <f t="shared" si="4"/>
        <v>0</v>
      </c>
      <c r="BF203" s="141">
        <f t="shared" si="5"/>
        <v>0</v>
      </c>
      <c r="BG203" s="141">
        <f t="shared" si="6"/>
        <v>0</v>
      </c>
      <c r="BH203" s="141">
        <f t="shared" si="7"/>
        <v>0</v>
      </c>
      <c r="BI203" s="141">
        <f t="shared" si="8"/>
        <v>0</v>
      </c>
      <c r="BJ203" s="16" t="s">
        <v>80</v>
      </c>
      <c r="BK203" s="141">
        <f t="shared" si="9"/>
        <v>0</v>
      </c>
      <c r="BL203" s="16" t="s">
        <v>145</v>
      </c>
      <c r="BM203" s="140" t="s">
        <v>318</v>
      </c>
    </row>
    <row r="204" spans="2:65" s="11" customFormat="1" ht="22.9" customHeight="1">
      <c r="B204" s="115"/>
      <c r="D204" s="116" t="s">
        <v>74</v>
      </c>
      <c r="E204" s="125" t="s">
        <v>319</v>
      </c>
      <c r="F204" s="125" t="s">
        <v>320</v>
      </c>
      <c r="I204" s="118"/>
      <c r="J204" s="126">
        <f>BK204</f>
        <v>0</v>
      </c>
      <c r="L204" s="115"/>
      <c r="M204" s="120"/>
      <c r="P204" s="121">
        <f>SUM(P205:P208)</f>
        <v>0</v>
      </c>
      <c r="R204" s="121">
        <f>SUM(R205:R208)</f>
        <v>1.1491399999999999E-3</v>
      </c>
      <c r="T204" s="122">
        <f>SUM(T205:T208)</f>
        <v>0</v>
      </c>
      <c r="AR204" s="116" t="s">
        <v>82</v>
      </c>
      <c r="AT204" s="123" t="s">
        <v>74</v>
      </c>
      <c r="AU204" s="123" t="s">
        <v>80</v>
      </c>
      <c r="AY204" s="116" t="s">
        <v>133</v>
      </c>
      <c r="BK204" s="124">
        <f>SUM(BK205:BK208)</f>
        <v>0</v>
      </c>
    </row>
    <row r="205" spans="2:65" s="1" customFormat="1" ht="16.5" customHeight="1">
      <c r="B205" s="127"/>
      <c r="C205" s="128" t="s">
        <v>321</v>
      </c>
      <c r="D205" s="128" t="s">
        <v>136</v>
      </c>
      <c r="E205" s="129" t="s">
        <v>322</v>
      </c>
      <c r="F205" s="130" t="s">
        <v>323</v>
      </c>
      <c r="G205" s="131" t="s">
        <v>139</v>
      </c>
      <c r="H205" s="132">
        <v>2</v>
      </c>
      <c r="I205" s="133"/>
      <c r="J205" s="134">
        <f>ROUND(I205*H205,2)</f>
        <v>0</v>
      </c>
      <c r="K205" s="135"/>
      <c r="L205" s="31"/>
      <c r="M205" s="136" t="s">
        <v>1</v>
      </c>
      <c r="N205" s="137" t="s">
        <v>40</v>
      </c>
      <c r="P205" s="138">
        <f>O205*H205</f>
        <v>0</v>
      </c>
      <c r="Q205" s="138">
        <v>1E-4</v>
      </c>
      <c r="R205" s="138">
        <f>Q205*H205</f>
        <v>2.0000000000000001E-4</v>
      </c>
      <c r="S205" s="138">
        <v>0</v>
      </c>
      <c r="T205" s="139">
        <f>S205*H205</f>
        <v>0</v>
      </c>
      <c r="AR205" s="140" t="s">
        <v>145</v>
      </c>
      <c r="AT205" s="140" t="s">
        <v>136</v>
      </c>
      <c r="AU205" s="140" t="s">
        <v>82</v>
      </c>
      <c r="AY205" s="16" t="s">
        <v>133</v>
      </c>
      <c r="BE205" s="141">
        <f>IF(N205="základní",J205,0)</f>
        <v>0</v>
      </c>
      <c r="BF205" s="141">
        <f>IF(N205="snížená",J205,0)</f>
        <v>0</v>
      </c>
      <c r="BG205" s="141">
        <f>IF(N205="zákl. přenesená",J205,0)</f>
        <v>0</v>
      </c>
      <c r="BH205" s="141">
        <f>IF(N205="sníž. přenesená",J205,0)</f>
        <v>0</v>
      </c>
      <c r="BI205" s="141">
        <f>IF(N205="nulová",J205,0)</f>
        <v>0</v>
      </c>
      <c r="BJ205" s="16" t="s">
        <v>80</v>
      </c>
      <c r="BK205" s="141">
        <f>ROUND(I205*H205,2)</f>
        <v>0</v>
      </c>
      <c r="BL205" s="16" t="s">
        <v>145</v>
      </c>
      <c r="BM205" s="140" t="s">
        <v>324</v>
      </c>
    </row>
    <row r="206" spans="2:65" s="1" customFormat="1" ht="16.5" customHeight="1">
      <c r="B206" s="127"/>
      <c r="C206" s="156" t="s">
        <v>325</v>
      </c>
      <c r="D206" s="156" t="s">
        <v>255</v>
      </c>
      <c r="E206" s="157" t="s">
        <v>326</v>
      </c>
      <c r="F206" s="158" t="s">
        <v>327</v>
      </c>
      <c r="G206" s="159" t="s">
        <v>139</v>
      </c>
      <c r="H206" s="160">
        <v>2</v>
      </c>
      <c r="I206" s="161"/>
      <c r="J206" s="162">
        <f>ROUND(I206*H206,2)</f>
        <v>0</v>
      </c>
      <c r="K206" s="163"/>
      <c r="L206" s="164"/>
      <c r="M206" s="165" t="s">
        <v>1</v>
      </c>
      <c r="N206" s="166" t="s">
        <v>40</v>
      </c>
      <c r="P206" s="138">
        <f>O206*H206</f>
        <v>0</v>
      </c>
      <c r="Q206" s="138">
        <v>1.4999999999999999E-4</v>
      </c>
      <c r="R206" s="138">
        <f>Q206*H206</f>
        <v>2.9999999999999997E-4</v>
      </c>
      <c r="S206" s="138">
        <v>0</v>
      </c>
      <c r="T206" s="139">
        <f>S206*H206</f>
        <v>0</v>
      </c>
      <c r="AR206" s="140" t="s">
        <v>258</v>
      </c>
      <c r="AT206" s="140" t="s">
        <v>255</v>
      </c>
      <c r="AU206" s="140" t="s">
        <v>82</v>
      </c>
      <c r="AY206" s="16" t="s">
        <v>133</v>
      </c>
      <c r="BE206" s="141">
        <f>IF(N206="základní",J206,0)</f>
        <v>0</v>
      </c>
      <c r="BF206" s="141">
        <f>IF(N206="snížená",J206,0)</f>
        <v>0</v>
      </c>
      <c r="BG206" s="141">
        <f>IF(N206="zákl. přenesená",J206,0)</f>
        <v>0</v>
      </c>
      <c r="BH206" s="141">
        <f>IF(N206="sníž. přenesená",J206,0)</f>
        <v>0</v>
      </c>
      <c r="BI206" s="141">
        <f>IF(N206="nulová",J206,0)</f>
        <v>0</v>
      </c>
      <c r="BJ206" s="16" t="s">
        <v>80</v>
      </c>
      <c r="BK206" s="141">
        <f>ROUND(I206*H206,2)</f>
        <v>0</v>
      </c>
      <c r="BL206" s="16" t="s">
        <v>145</v>
      </c>
      <c r="BM206" s="140" t="s">
        <v>328</v>
      </c>
    </row>
    <row r="207" spans="2:65" s="1" customFormat="1" ht="37.9" customHeight="1">
      <c r="B207" s="127"/>
      <c r="C207" s="128" t="s">
        <v>329</v>
      </c>
      <c r="D207" s="128" t="s">
        <v>136</v>
      </c>
      <c r="E207" s="129" t="s">
        <v>330</v>
      </c>
      <c r="F207" s="130" t="s">
        <v>331</v>
      </c>
      <c r="G207" s="131" t="s">
        <v>139</v>
      </c>
      <c r="H207" s="132">
        <v>1</v>
      </c>
      <c r="I207" s="133"/>
      <c r="J207" s="134">
        <f>ROUND(I207*H207,2)</f>
        <v>0</v>
      </c>
      <c r="K207" s="135"/>
      <c r="L207" s="31"/>
      <c r="M207" s="136" t="s">
        <v>1</v>
      </c>
      <c r="N207" s="137" t="s">
        <v>40</v>
      </c>
      <c r="P207" s="138">
        <f>O207*H207</f>
        <v>0</v>
      </c>
      <c r="Q207" s="138">
        <v>1.0914E-4</v>
      </c>
      <c r="R207" s="138">
        <f>Q207*H207</f>
        <v>1.0914E-4</v>
      </c>
      <c r="S207" s="138">
        <v>0</v>
      </c>
      <c r="T207" s="139">
        <f>S207*H207</f>
        <v>0</v>
      </c>
      <c r="AR207" s="140" t="s">
        <v>145</v>
      </c>
      <c r="AT207" s="140" t="s">
        <v>136</v>
      </c>
      <c r="AU207" s="140" t="s">
        <v>82</v>
      </c>
      <c r="AY207" s="16" t="s">
        <v>133</v>
      </c>
      <c r="BE207" s="141">
        <f>IF(N207="základní",J207,0)</f>
        <v>0</v>
      </c>
      <c r="BF207" s="141">
        <f>IF(N207="snížená",J207,0)</f>
        <v>0</v>
      </c>
      <c r="BG207" s="141">
        <f>IF(N207="zákl. přenesená",J207,0)</f>
        <v>0</v>
      </c>
      <c r="BH207" s="141">
        <f>IF(N207="sníž. přenesená",J207,0)</f>
        <v>0</v>
      </c>
      <c r="BI207" s="141">
        <f>IF(N207="nulová",J207,0)</f>
        <v>0</v>
      </c>
      <c r="BJ207" s="16" t="s">
        <v>80</v>
      </c>
      <c r="BK207" s="141">
        <f>ROUND(I207*H207,2)</f>
        <v>0</v>
      </c>
      <c r="BL207" s="16" t="s">
        <v>145</v>
      </c>
      <c r="BM207" s="140" t="s">
        <v>332</v>
      </c>
    </row>
    <row r="208" spans="2:65" s="1" customFormat="1" ht="24.2" customHeight="1">
      <c r="B208" s="127"/>
      <c r="C208" s="156" t="s">
        <v>333</v>
      </c>
      <c r="D208" s="156" t="s">
        <v>255</v>
      </c>
      <c r="E208" s="157" t="s">
        <v>334</v>
      </c>
      <c r="F208" s="158" t="s">
        <v>335</v>
      </c>
      <c r="G208" s="159" t="s">
        <v>139</v>
      </c>
      <c r="H208" s="160">
        <v>1</v>
      </c>
      <c r="I208" s="161"/>
      <c r="J208" s="162">
        <f>ROUND(I208*H208,2)</f>
        <v>0</v>
      </c>
      <c r="K208" s="163"/>
      <c r="L208" s="164"/>
      <c r="M208" s="165" t="s">
        <v>1</v>
      </c>
      <c r="N208" s="166" t="s">
        <v>40</v>
      </c>
      <c r="P208" s="138">
        <f>O208*H208</f>
        <v>0</v>
      </c>
      <c r="Q208" s="138">
        <v>5.4000000000000001E-4</v>
      </c>
      <c r="R208" s="138">
        <f>Q208*H208</f>
        <v>5.4000000000000001E-4</v>
      </c>
      <c r="S208" s="138">
        <v>0</v>
      </c>
      <c r="T208" s="139">
        <f>S208*H208</f>
        <v>0</v>
      </c>
      <c r="AR208" s="140" t="s">
        <v>258</v>
      </c>
      <c r="AT208" s="140" t="s">
        <v>255</v>
      </c>
      <c r="AU208" s="140" t="s">
        <v>82</v>
      </c>
      <c r="AY208" s="16" t="s">
        <v>133</v>
      </c>
      <c r="BE208" s="141">
        <f>IF(N208="základní",J208,0)</f>
        <v>0</v>
      </c>
      <c r="BF208" s="141">
        <f>IF(N208="snížená",J208,0)</f>
        <v>0</v>
      </c>
      <c r="BG208" s="141">
        <f>IF(N208="zákl. přenesená",J208,0)</f>
        <v>0</v>
      </c>
      <c r="BH208" s="141">
        <f>IF(N208="sníž. přenesená",J208,0)</f>
        <v>0</v>
      </c>
      <c r="BI208" s="141">
        <f>IF(N208="nulová",J208,0)</f>
        <v>0</v>
      </c>
      <c r="BJ208" s="16" t="s">
        <v>80</v>
      </c>
      <c r="BK208" s="141">
        <f>ROUND(I208*H208,2)</f>
        <v>0</v>
      </c>
      <c r="BL208" s="16" t="s">
        <v>145</v>
      </c>
      <c r="BM208" s="140" t="s">
        <v>336</v>
      </c>
    </row>
    <row r="209" spans="2:65" s="11" customFormat="1" ht="22.9" customHeight="1">
      <c r="B209" s="115"/>
      <c r="D209" s="116" t="s">
        <v>74</v>
      </c>
      <c r="E209" s="125" t="s">
        <v>337</v>
      </c>
      <c r="F209" s="125" t="s">
        <v>338</v>
      </c>
      <c r="I209" s="118"/>
      <c r="J209" s="126">
        <f>BK209</f>
        <v>0</v>
      </c>
      <c r="L209" s="115"/>
      <c r="M209" s="120"/>
      <c r="P209" s="121">
        <f>SUM(P210:P215)</f>
        <v>0</v>
      </c>
      <c r="R209" s="121">
        <f>SUM(R210:R215)</f>
        <v>3.5000000000000003E-2</v>
      </c>
      <c r="T209" s="122">
        <f>SUM(T210:T215)</f>
        <v>0</v>
      </c>
      <c r="AR209" s="116" t="s">
        <v>82</v>
      </c>
      <c r="AT209" s="123" t="s">
        <v>74</v>
      </c>
      <c r="AU209" s="123" t="s">
        <v>80</v>
      </c>
      <c r="AY209" s="116" t="s">
        <v>133</v>
      </c>
      <c r="BK209" s="124">
        <f>SUM(BK210:BK215)</f>
        <v>0</v>
      </c>
    </row>
    <row r="210" spans="2:65" s="1" customFormat="1" ht="16.5" customHeight="1">
      <c r="B210" s="127"/>
      <c r="C210" s="128" t="s">
        <v>339</v>
      </c>
      <c r="D210" s="128" t="s">
        <v>136</v>
      </c>
      <c r="E210" s="129" t="s">
        <v>340</v>
      </c>
      <c r="F210" s="130" t="s">
        <v>341</v>
      </c>
      <c r="G210" s="131" t="s">
        <v>243</v>
      </c>
      <c r="H210" s="132">
        <v>1</v>
      </c>
      <c r="I210" s="133"/>
      <c r="J210" s="134">
        <f t="shared" ref="J210:J215" si="10">ROUND(I210*H210,2)</f>
        <v>0</v>
      </c>
      <c r="K210" s="135"/>
      <c r="L210" s="31"/>
      <c r="M210" s="136" t="s">
        <v>1</v>
      </c>
      <c r="N210" s="137" t="s">
        <v>40</v>
      </c>
      <c r="P210" s="138">
        <f t="shared" ref="P210:P215" si="11">O210*H210</f>
        <v>0</v>
      </c>
      <c r="Q210" s="138">
        <v>0</v>
      </c>
      <c r="R210" s="138">
        <f t="shared" ref="R210:R215" si="12">Q210*H210</f>
        <v>0</v>
      </c>
      <c r="S210" s="138">
        <v>0</v>
      </c>
      <c r="T210" s="139">
        <f t="shared" ref="T210:T215" si="13">S210*H210</f>
        <v>0</v>
      </c>
      <c r="AR210" s="140" t="s">
        <v>145</v>
      </c>
      <c r="AT210" s="140" t="s">
        <v>136</v>
      </c>
      <c r="AU210" s="140" t="s">
        <v>82</v>
      </c>
      <c r="AY210" s="16" t="s">
        <v>133</v>
      </c>
      <c r="BE210" s="141">
        <f t="shared" ref="BE210:BE215" si="14">IF(N210="základní",J210,0)</f>
        <v>0</v>
      </c>
      <c r="BF210" s="141">
        <f t="shared" ref="BF210:BF215" si="15">IF(N210="snížená",J210,0)</f>
        <v>0</v>
      </c>
      <c r="BG210" s="141">
        <f t="shared" ref="BG210:BG215" si="16">IF(N210="zákl. přenesená",J210,0)</f>
        <v>0</v>
      </c>
      <c r="BH210" s="141">
        <f t="shared" ref="BH210:BH215" si="17">IF(N210="sníž. přenesená",J210,0)</f>
        <v>0</v>
      </c>
      <c r="BI210" s="141">
        <f t="shared" ref="BI210:BI215" si="18">IF(N210="nulová",J210,0)</f>
        <v>0</v>
      </c>
      <c r="BJ210" s="16" t="s">
        <v>80</v>
      </c>
      <c r="BK210" s="141">
        <f t="shared" ref="BK210:BK215" si="19">ROUND(I210*H210,2)</f>
        <v>0</v>
      </c>
      <c r="BL210" s="16" t="s">
        <v>145</v>
      </c>
      <c r="BM210" s="140" t="s">
        <v>342</v>
      </c>
    </row>
    <row r="211" spans="2:65" s="1" customFormat="1" ht="24.2" customHeight="1">
      <c r="B211" s="127"/>
      <c r="C211" s="128" t="s">
        <v>343</v>
      </c>
      <c r="D211" s="128" t="s">
        <v>136</v>
      </c>
      <c r="E211" s="129" t="s">
        <v>344</v>
      </c>
      <c r="F211" s="130" t="s">
        <v>345</v>
      </c>
      <c r="G211" s="131" t="s">
        <v>139</v>
      </c>
      <c r="H211" s="132">
        <v>1</v>
      </c>
      <c r="I211" s="133"/>
      <c r="J211" s="134">
        <f t="shared" si="10"/>
        <v>0</v>
      </c>
      <c r="K211" s="135"/>
      <c r="L211" s="31"/>
      <c r="M211" s="136" t="s">
        <v>1</v>
      </c>
      <c r="N211" s="137" t="s">
        <v>40</v>
      </c>
      <c r="P211" s="138">
        <f t="shared" si="11"/>
        <v>0</v>
      </c>
      <c r="Q211" s="138">
        <v>0</v>
      </c>
      <c r="R211" s="138">
        <f t="shared" si="12"/>
        <v>0</v>
      </c>
      <c r="S211" s="138">
        <v>0</v>
      </c>
      <c r="T211" s="139">
        <f t="shared" si="13"/>
        <v>0</v>
      </c>
      <c r="AR211" s="140" t="s">
        <v>145</v>
      </c>
      <c r="AT211" s="140" t="s">
        <v>136</v>
      </c>
      <c r="AU211" s="140" t="s">
        <v>82</v>
      </c>
      <c r="AY211" s="16" t="s">
        <v>133</v>
      </c>
      <c r="BE211" s="141">
        <f t="shared" si="14"/>
        <v>0</v>
      </c>
      <c r="BF211" s="141">
        <f t="shared" si="15"/>
        <v>0</v>
      </c>
      <c r="BG211" s="141">
        <f t="shared" si="16"/>
        <v>0</v>
      </c>
      <c r="BH211" s="141">
        <f t="shared" si="17"/>
        <v>0</v>
      </c>
      <c r="BI211" s="141">
        <f t="shared" si="18"/>
        <v>0</v>
      </c>
      <c r="BJ211" s="16" t="s">
        <v>80</v>
      </c>
      <c r="BK211" s="141">
        <f t="shared" si="19"/>
        <v>0</v>
      </c>
      <c r="BL211" s="16" t="s">
        <v>145</v>
      </c>
      <c r="BM211" s="140" t="s">
        <v>346</v>
      </c>
    </row>
    <row r="212" spans="2:65" s="1" customFormat="1" ht="24.2" customHeight="1">
      <c r="B212" s="127"/>
      <c r="C212" s="156" t="s">
        <v>347</v>
      </c>
      <c r="D212" s="156" t="s">
        <v>255</v>
      </c>
      <c r="E212" s="157" t="s">
        <v>348</v>
      </c>
      <c r="F212" s="158" t="s">
        <v>349</v>
      </c>
      <c r="G212" s="159" t="s">
        <v>139</v>
      </c>
      <c r="H212" s="160">
        <v>1</v>
      </c>
      <c r="I212" s="161"/>
      <c r="J212" s="162">
        <f t="shared" si="10"/>
        <v>0</v>
      </c>
      <c r="K212" s="163"/>
      <c r="L212" s="164"/>
      <c r="M212" s="165" t="s">
        <v>1</v>
      </c>
      <c r="N212" s="166" t="s">
        <v>40</v>
      </c>
      <c r="P212" s="138">
        <f t="shared" si="11"/>
        <v>0</v>
      </c>
      <c r="Q212" s="138">
        <v>3.5000000000000003E-2</v>
      </c>
      <c r="R212" s="138">
        <f t="shared" si="12"/>
        <v>3.5000000000000003E-2</v>
      </c>
      <c r="S212" s="138">
        <v>0</v>
      </c>
      <c r="T212" s="139">
        <f t="shared" si="13"/>
        <v>0</v>
      </c>
      <c r="AR212" s="140" t="s">
        <v>258</v>
      </c>
      <c r="AT212" s="140" t="s">
        <v>255</v>
      </c>
      <c r="AU212" s="140" t="s">
        <v>82</v>
      </c>
      <c r="AY212" s="16" t="s">
        <v>133</v>
      </c>
      <c r="BE212" s="141">
        <f t="shared" si="14"/>
        <v>0</v>
      </c>
      <c r="BF212" s="141">
        <f t="shared" si="15"/>
        <v>0</v>
      </c>
      <c r="BG212" s="141">
        <f t="shared" si="16"/>
        <v>0</v>
      </c>
      <c r="BH212" s="141">
        <f t="shared" si="17"/>
        <v>0</v>
      </c>
      <c r="BI212" s="141">
        <f t="shared" si="18"/>
        <v>0</v>
      </c>
      <c r="BJ212" s="16" t="s">
        <v>80</v>
      </c>
      <c r="BK212" s="141">
        <f t="shared" si="19"/>
        <v>0</v>
      </c>
      <c r="BL212" s="16" t="s">
        <v>145</v>
      </c>
      <c r="BM212" s="140" t="s">
        <v>350</v>
      </c>
    </row>
    <row r="213" spans="2:65" s="1" customFormat="1" ht="16.5" customHeight="1">
      <c r="B213" s="127"/>
      <c r="C213" s="128" t="s">
        <v>351</v>
      </c>
      <c r="D213" s="128" t="s">
        <v>136</v>
      </c>
      <c r="E213" s="129" t="s">
        <v>352</v>
      </c>
      <c r="F213" s="130" t="s">
        <v>353</v>
      </c>
      <c r="G213" s="131" t="s">
        <v>161</v>
      </c>
      <c r="H213" s="132">
        <v>256</v>
      </c>
      <c r="I213" s="133"/>
      <c r="J213" s="134">
        <f t="shared" si="10"/>
        <v>0</v>
      </c>
      <c r="K213" s="135"/>
      <c r="L213" s="31"/>
      <c r="M213" s="136" t="s">
        <v>1</v>
      </c>
      <c r="N213" s="137" t="s">
        <v>40</v>
      </c>
      <c r="P213" s="138">
        <f t="shared" si="11"/>
        <v>0</v>
      </c>
      <c r="Q213" s="138">
        <v>0</v>
      </c>
      <c r="R213" s="138">
        <f t="shared" si="12"/>
        <v>0</v>
      </c>
      <c r="S213" s="138">
        <v>0</v>
      </c>
      <c r="T213" s="139">
        <f t="shared" si="13"/>
        <v>0</v>
      </c>
      <c r="AR213" s="140" t="s">
        <v>145</v>
      </c>
      <c r="AT213" s="140" t="s">
        <v>136</v>
      </c>
      <c r="AU213" s="140" t="s">
        <v>82</v>
      </c>
      <c r="AY213" s="16" t="s">
        <v>133</v>
      </c>
      <c r="BE213" s="141">
        <f t="shared" si="14"/>
        <v>0</v>
      </c>
      <c r="BF213" s="141">
        <f t="shared" si="15"/>
        <v>0</v>
      </c>
      <c r="BG213" s="141">
        <f t="shared" si="16"/>
        <v>0</v>
      </c>
      <c r="BH213" s="141">
        <f t="shared" si="17"/>
        <v>0</v>
      </c>
      <c r="BI213" s="141">
        <f t="shared" si="18"/>
        <v>0</v>
      </c>
      <c r="BJ213" s="16" t="s">
        <v>80</v>
      </c>
      <c r="BK213" s="141">
        <f t="shared" si="19"/>
        <v>0</v>
      </c>
      <c r="BL213" s="16" t="s">
        <v>145</v>
      </c>
      <c r="BM213" s="140" t="s">
        <v>354</v>
      </c>
    </row>
    <row r="214" spans="2:65" s="1" customFormat="1" ht="16.5" customHeight="1">
      <c r="B214" s="127"/>
      <c r="C214" s="128" t="s">
        <v>355</v>
      </c>
      <c r="D214" s="128" t="s">
        <v>136</v>
      </c>
      <c r="E214" s="129" t="s">
        <v>356</v>
      </c>
      <c r="F214" s="130" t="s">
        <v>357</v>
      </c>
      <c r="G214" s="131" t="s">
        <v>161</v>
      </c>
      <c r="H214" s="132">
        <v>256</v>
      </c>
      <c r="I214" s="133"/>
      <c r="J214" s="134">
        <f t="shared" si="10"/>
        <v>0</v>
      </c>
      <c r="K214" s="135"/>
      <c r="L214" s="31"/>
      <c r="M214" s="136" t="s">
        <v>1</v>
      </c>
      <c r="N214" s="137" t="s">
        <v>40</v>
      </c>
      <c r="P214" s="138">
        <f t="shared" si="11"/>
        <v>0</v>
      </c>
      <c r="Q214" s="138">
        <v>0</v>
      </c>
      <c r="R214" s="138">
        <f t="shared" si="12"/>
        <v>0</v>
      </c>
      <c r="S214" s="138">
        <v>0</v>
      </c>
      <c r="T214" s="139">
        <f t="shared" si="13"/>
        <v>0</v>
      </c>
      <c r="AR214" s="140" t="s">
        <v>145</v>
      </c>
      <c r="AT214" s="140" t="s">
        <v>136</v>
      </c>
      <c r="AU214" s="140" t="s">
        <v>82</v>
      </c>
      <c r="AY214" s="16" t="s">
        <v>133</v>
      </c>
      <c r="BE214" s="141">
        <f t="shared" si="14"/>
        <v>0</v>
      </c>
      <c r="BF214" s="141">
        <f t="shared" si="15"/>
        <v>0</v>
      </c>
      <c r="BG214" s="141">
        <f t="shared" si="16"/>
        <v>0</v>
      </c>
      <c r="BH214" s="141">
        <f t="shared" si="17"/>
        <v>0</v>
      </c>
      <c r="BI214" s="141">
        <f t="shared" si="18"/>
        <v>0</v>
      </c>
      <c r="BJ214" s="16" t="s">
        <v>80</v>
      </c>
      <c r="BK214" s="141">
        <f t="shared" si="19"/>
        <v>0</v>
      </c>
      <c r="BL214" s="16" t="s">
        <v>145</v>
      </c>
      <c r="BM214" s="140" t="s">
        <v>358</v>
      </c>
    </row>
    <row r="215" spans="2:65" s="1" customFormat="1" ht="21.75" customHeight="1">
      <c r="B215" s="127"/>
      <c r="C215" s="128" t="s">
        <v>359</v>
      </c>
      <c r="D215" s="128" t="s">
        <v>136</v>
      </c>
      <c r="E215" s="129" t="s">
        <v>360</v>
      </c>
      <c r="F215" s="130" t="s">
        <v>361</v>
      </c>
      <c r="G215" s="131" t="s">
        <v>180</v>
      </c>
      <c r="H215" s="132">
        <v>16</v>
      </c>
      <c r="I215" s="133"/>
      <c r="J215" s="134">
        <f t="shared" si="10"/>
        <v>0</v>
      </c>
      <c r="K215" s="135"/>
      <c r="L215" s="31"/>
      <c r="M215" s="136" t="s">
        <v>1</v>
      </c>
      <c r="N215" s="137" t="s">
        <v>40</v>
      </c>
      <c r="P215" s="138">
        <f t="shared" si="11"/>
        <v>0</v>
      </c>
      <c r="Q215" s="138">
        <v>0</v>
      </c>
      <c r="R215" s="138">
        <f t="shared" si="12"/>
        <v>0</v>
      </c>
      <c r="S215" s="138">
        <v>0</v>
      </c>
      <c r="T215" s="139">
        <f t="shared" si="13"/>
        <v>0</v>
      </c>
      <c r="AR215" s="140" t="s">
        <v>140</v>
      </c>
      <c r="AT215" s="140" t="s">
        <v>136</v>
      </c>
      <c r="AU215" s="140" t="s">
        <v>82</v>
      </c>
      <c r="AY215" s="16" t="s">
        <v>133</v>
      </c>
      <c r="BE215" s="141">
        <f t="shared" si="14"/>
        <v>0</v>
      </c>
      <c r="BF215" s="141">
        <f t="shared" si="15"/>
        <v>0</v>
      </c>
      <c r="BG215" s="141">
        <f t="shared" si="16"/>
        <v>0</v>
      </c>
      <c r="BH215" s="141">
        <f t="shared" si="17"/>
        <v>0</v>
      </c>
      <c r="BI215" s="141">
        <f t="shared" si="18"/>
        <v>0</v>
      </c>
      <c r="BJ215" s="16" t="s">
        <v>80</v>
      </c>
      <c r="BK215" s="141">
        <f t="shared" si="19"/>
        <v>0</v>
      </c>
      <c r="BL215" s="16" t="s">
        <v>140</v>
      </c>
      <c r="BM215" s="140" t="s">
        <v>362</v>
      </c>
    </row>
    <row r="216" spans="2:65" s="11" customFormat="1" ht="22.9" customHeight="1">
      <c r="B216" s="115"/>
      <c r="D216" s="116" t="s">
        <v>74</v>
      </c>
      <c r="E216" s="125" t="s">
        <v>363</v>
      </c>
      <c r="F216" s="125" t="s">
        <v>364</v>
      </c>
      <c r="I216" s="118"/>
      <c r="J216" s="126">
        <f>BK216</f>
        <v>0</v>
      </c>
      <c r="L216" s="115"/>
      <c r="M216" s="120"/>
      <c r="P216" s="121">
        <f>SUM(P217:P219)</f>
        <v>0</v>
      </c>
      <c r="R216" s="121">
        <f>SUM(R217:R219)</f>
        <v>0</v>
      </c>
      <c r="T216" s="122">
        <f>SUM(T217:T219)</f>
        <v>0</v>
      </c>
      <c r="AR216" s="116" t="s">
        <v>82</v>
      </c>
      <c r="AT216" s="123" t="s">
        <v>74</v>
      </c>
      <c r="AU216" s="123" t="s">
        <v>80</v>
      </c>
      <c r="AY216" s="116" t="s">
        <v>133</v>
      </c>
      <c r="BK216" s="124">
        <f>SUM(BK217:BK219)</f>
        <v>0</v>
      </c>
    </row>
    <row r="217" spans="2:65" s="1" customFormat="1" ht="16.5" customHeight="1">
      <c r="B217" s="127"/>
      <c r="C217" s="128" t="s">
        <v>365</v>
      </c>
      <c r="D217" s="128" t="s">
        <v>136</v>
      </c>
      <c r="E217" s="129" t="s">
        <v>366</v>
      </c>
      <c r="F217" s="130" t="s">
        <v>367</v>
      </c>
      <c r="G217" s="131" t="s">
        <v>243</v>
      </c>
      <c r="H217" s="132">
        <v>1</v>
      </c>
      <c r="I217" s="133"/>
      <c r="J217" s="134">
        <f>ROUND(I217*H217,2)</f>
        <v>0</v>
      </c>
      <c r="K217" s="135"/>
      <c r="L217" s="31"/>
      <c r="M217" s="136" t="s">
        <v>1</v>
      </c>
      <c r="N217" s="137" t="s">
        <v>40</v>
      </c>
      <c r="P217" s="138">
        <f>O217*H217</f>
        <v>0</v>
      </c>
      <c r="Q217" s="138">
        <v>0</v>
      </c>
      <c r="R217" s="138">
        <f>Q217*H217</f>
        <v>0</v>
      </c>
      <c r="S217" s="138">
        <v>0</v>
      </c>
      <c r="T217" s="139">
        <f>S217*H217</f>
        <v>0</v>
      </c>
      <c r="AR217" s="140" t="s">
        <v>145</v>
      </c>
      <c r="AT217" s="140" t="s">
        <v>136</v>
      </c>
      <c r="AU217" s="140" t="s">
        <v>82</v>
      </c>
      <c r="AY217" s="16" t="s">
        <v>133</v>
      </c>
      <c r="BE217" s="141">
        <f>IF(N217="základní",J217,0)</f>
        <v>0</v>
      </c>
      <c r="BF217" s="141">
        <f>IF(N217="snížená",J217,0)</f>
        <v>0</v>
      </c>
      <c r="BG217" s="141">
        <f>IF(N217="zákl. přenesená",J217,0)</f>
        <v>0</v>
      </c>
      <c r="BH217" s="141">
        <f>IF(N217="sníž. přenesená",J217,0)</f>
        <v>0</v>
      </c>
      <c r="BI217" s="141">
        <f>IF(N217="nulová",J217,0)</f>
        <v>0</v>
      </c>
      <c r="BJ217" s="16" t="s">
        <v>80</v>
      </c>
      <c r="BK217" s="141">
        <f>ROUND(I217*H217,2)</f>
        <v>0</v>
      </c>
      <c r="BL217" s="16" t="s">
        <v>145</v>
      </c>
      <c r="BM217" s="140" t="s">
        <v>368</v>
      </c>
    </row>
    <row r="218" spans="2:65" s="1" customFormat="1" ht="16.5" customHeight="1">
      <c r="B218" s="127"/>
      <c r="C218" s="128" t="s">
        <v>369</v>
      </c>
      <c r="D218" s="128" t="s">
        <v>136</v>
      </c>
      <c r="E218" s="129" t="s">
        <v>370</v>
      </c>
      <c r="F218" s="130" t="s">
        <v>371</v>
      </c>
      <c r="G218" s="131" t="s">
        <v>243</v>
      </c>
      <c r="H218" s="132">
        <v>1</v>
      </c>
      <c r="I218" s="133"/>
      <c r="J218" s="134">
        <f>ROUND(I218*H218,2)</f>
        <v>0</v>
      </c>
      <c r="K218" s="135"/>
      <c r="L218" s="31"/>
      <c r="M218" s="136" t="s">
        <v>1</v>
      </c>
      <c r="N218" s="137" t="s">
        <v>40</v>
      </c>
      <c r="P218" s="138">
        <f>O218*H218</f>
        <v>0</v>
      </c>
      <c r="Q218" s="138">
        <v>0</v>
      </c>
      <c r="R218" s="138">
        <f>Q218*H218</f>
        <v>0</v>
      </c>
      <c r="S218" s="138">
        <v>0</v>
      </c>
      <c r="T218" s="139">
        <f>S218*H218</f>
        <v>0</v>
      </c>
      <c r="AR218" s="140" t="s">
        <v>145</v>
      </c>
      <c r="AT218" s="140" t="s">
        <v>136</v>
      </c>
      <c r="AU218" s="140" t="s">
        <v>82</v>
      </c>
      <c r="AY218" s="16" t="s">
        <v>133</v>
      </c>
      <c r="BE218" s="141">
        <f>IF(N218="základní",J218,0)</f>
        <v>0</v>
      </c>
      <c r="BF218" s="141">
        <f>IF(N218="snížená",J218,0)</f>
        <v>0</v>
      </c>
      <c r="BG218" s="141">
        <f>IF(N218="zákl. přenesená",J218,0)</f>
        <v>0</v>
      </c>
      <c r="BH218" s="141">
        <f>IF(N218="sníž. přenesená",J218,0)</f>
        <v>0</v>
      </c>
      <c r="BI218" s="141">
        <f>IF(N218="nulová",J218,0)</f>
        <v>0</v>
      </c>
      <c r="BJ218" s="16" t="s">
        <v>80</v>
      </c>
      <c r="BK218" s="141">
        <f>ROUND(I218*H218,2)</f>
        <v>0</v>
      </c>
      <c r="BL218" s="16" t="s">
        <v>145</v>
      </c>
      <c r="BM218" s="140" t="s">
        <v>372</v>
      </c>
    </row>
    <row r="219" spans="2:65" s="1" customFormat="1" ht="16.5" customHeight="1">
      <c r="B219" s="127"/>
      <c r="C219" s="128" t="s">
        <v>373</v>
      </c>
      <c r="D219" s="128" t="s">
        <v>136</v>
      </c>
      <c r="E219" s="129" t="s">
        <v>374</v>
      </c>
      <c r="F219" s="130" t="s">
        <v>375</v>
      </c>
      <c r="G219" s="131" t="s">
        <v>376</v>
      </c>
      <c r="H219" s="132">
        <v>1</v>
      </c>
      <c r="I219" s="133"/>
      <c r="J219" s="134">
        <f>ROUND(I219*H219,2)</f>
        <v>0</v>
      </c>
      <c r="K219" s="135"/>
      <c r="L219" s="31"/>
      <c r="M219" s="136" t="s">
        <v>1</v>
      </c>
      <c r="N219" s="137" t="s">
        <v>40</v>
      </c>
      <c r="P219" s="138">
        <f>O219*H219</f>
        <v>0</v>
      </c>
      <c r="Q219" s="138">
        <v>0</v>
      </c>
      <c r="R219" s="138">
        <f>Q219*H219</f>
        <v>0</v>
      </c>
      <c r="S219" s="138">
        <v>0</v>
      </c>
      <c r="T219" s="139">
        <f>S219*H219</f>
        <v>0</v>
      </c>
      <c r="AR219" s="140" t="s">
        <v>145</v>
      </c>
      <c r="AT219" s="140" t="s">
        <v>136</v>
      </c>
      <c r="AU219" s="140" t="s">
        <v>82</v>
      </c>
      <c r="AY219" s="16" t="s">
        <v>133</v>
      </c>
      <c r="BE219" s="141">
        <f>IF(N219="základní",J219,0)</f>
        <v>0</v>
      </c>
      <c r="BF219" s="141">
        <f>IF(N219="snížená",J219,0)</f>
        <v>0</v>
      </c>
      <c r="BG219" s="141">
        <f>IF(N219="zákl. přenesená",J219,0)</f>
        <v>0</v>
      </c>
      <c r="BH219" s="141">
        <f>IF(N219="sníž. přenesená",J219,0)</f>
        <v>0</v>
      </c>
      <c r="BI219" s="141">
        <f>IF(N219="nulová",J219,0)</f>
        <v>0</v>
      </c>
      <c r="BJ219" s="16" t="s">
        <v>80</v>
      </c>
      <c r="BK219" s="141">
        <f>ROUND(I219*H219,2)</f>
        <v>0</v>
      </c>
      <c r="BL219" s="16" t="s">
        <v>145</v>
      </c>
      <c r="BM219" s="140" t="s">
        <v>377</v>
      </c>
    </row>
    <row r="220" spans="2:65" s="11" customFormat="1" ht="22.9" customHeight="1">
      <c r="B220" s="115"/>
      <c r="D220" s="116" t="s">
        <v>74</v>
      </c>
      <c r="E220" s="125" t="s">
        <v>378</v>
      </c>
      <c r="F220" s="125" t="s">
        <v>379</v>
      </c>
      <c r="I220" s="118"/>
      <c r="J220" s="126">
        <f>BK220</f>
        <v>0</v>
      </c>
      <c r="L220" s="115"/>
      <c r="M220" s="120"/>
      <c r="P220" s="121">
        <f>SUM(P221:P232)</f>
        <v>0</v>
      </c>
      <c r="R220" s="121">
        <f>SUM(R221:R232)</f>
        <v>0.17930000000000001</v>
      </c>
      <c r="T220" s="122">
        <f>SUM(T221:T232)</f>
        <v>0</v>
      </c>
      <c r="AR220" s="116" t="s">
        <v>82</v>
      </c>
      <c r="AT220" s="123" t="s">
        <v>74</v>
      </c>
      <c r="AU220" s="123" t="s">
        <v>80</v>
      </c>
      <c r="AY220" s="116" t="s">
        <v>133</v>
      </c>
      <c r="BK220" s="124">
        <f>SUM(BK221:BK232)</f>
        <v>0</v>
      </c>
    </row>
    <row r="221" spans="2:65" s="1" customFormat="1" ht="24.2" customHeight="1">
      <c r="B221" s="127"/>
      <c r="C221" s="128" t="s">
        <v>380</v>
      </c>
      <c r="D221" s="128" t="s">
        <v>136</v>
      </c>
      <c r="E221" s="129" t="s">
        <v>381</v>
      </c>
      <c r="F221" s="130" t="s">
        <v>382</v>
      </c>
      <c r="G221" s="131" t="s">
        <v>180</v>
      </c>
      <c r="H221" s="132">
        <v>12</v>
      </c>
      <c r="I221" s="133"/>
      <c r="J221" s="134">
        <f>ROUND(I221*H221,2)</f>
        <v>0</v>
      </c>
      <c r="K221" s="135"/>
      <c r="L221" s="31"/>
      <c r="M221" s="136" t="s">
        <v>1</v>
      </c>
      <c r="N221" s="137" t="s">
        <v>40</v>
      </c>
      <c r="P221" s="138">
        <f>O221*H221</f>
        <v>0</v>
      </c>
      <c r="Q221" s="138">
        <v>0</v>
      </c>
      <c r="R221" s="138">
        <f>Q221*H221</f>
        <v>0</v>
      </c>
      <c r="S221" s="138">
        <v>0</v>
      </c>
      <c r="T221" s="139">
        <f>S221*H221</f>
        <v>0</v>
      </c>
      <c r="AR221" s="140" t="s">
        <v>145</v>
      </c>
      <c r="AT221" s="140" t="s">
        <v>136</v>
      </c>
      <c r="AU221" s="140" t="s">
        <v>82</v>
      </c>
      <c r="AY221" s="16" t="s">
        <v>133</v>
      </c>
      <c r="BE221" s="141">
        <f>IF(N221="základní",J221,0)</f>
        <v>0</v>
      </c>
      <c r="BF221" s="141">
        <f>IF(N221="snížená",J221,0)</f>
        <v>0</v>
      </c>
      <c r="BG221" s="141">
        <f>IF(N221="zákl. přenesená",J221,0)</f>
        <v>0</v>
      </c>
      <c r="BH221" s="141">
        <f>IF(N221="sníž. přenesená",J221,0)</f>
        <v>0</v>
      </c>
      <c r="BI221" s="141">
        <f>IF(N221="nulová",J221,0)</f>
        <v>0</v>
      </c>
      <c r="BJ221" s="16" t="s">
        <v>80</v>
      </c>
      <c r="BK221" s="141">
        <f>ROUND(I221*H221,2)</f>
        <v>0</v>
      </c>
      <c r="BL221" s="16" t="s">
        <v>145</v>
      </c>
      <c r="BM221" s="140" t="s">
        <v>383</v>
      </c>
    </row>
    <row r="222" spans="2:65" s="1" customFormat="1" ht="24.2" customHeight="1">
      <c r="B222" s="127"/>
      <c r="C222" s="156" t="s">
        <v>384</v>
      </c>
      <c r="D222" s="156" t="s">
        <v>255</v>
      </c>
      <c r="E222" s="157" t="s">
        <v>385</v>
      </c>
      <c r="F222" s="158" t="s">
        <v>386</v>
      </c>
      <c r="G222" s="159" t="s">
        <v>180</v>
      </c>
      <c r="H222" s="160">
        <v>12</v>
      </c>
      <c r="I222" s="161"/>
      <c r="J222" s="162">
        <f>ROUND(I222*H222,2)</f>
        <v>0</v>
      </c>
      <c r="K222" s="163"/>
      <c r="L222" s="164"/>
      <c r="M222" s="165" t="s">
        <v>1</v>
      </c>
      <c r="N222" s="166" t="s">
        <v>40</v>
      </c>
      <c r="P222" s="138">
        <f>O222*H222</f>
        <v>0</v>
      </c>
      <c r="Q222" s="138">
        <v>2.5999999999999998E-4</v>
      </c>
      <c r="R222" s="138">
        <f>Q222*H222</f>
        <v>3.1199999999999995E-3</v>
      </c>
      <c r="S222" s="138">
        <v>0</v>
      </c>
      <c r="T222" s="139">
        <f>S222*H222</f>
        <v>0</v>
      </c>
      <c r="AR222" s="140" t="s">
        <v>258</v>
      </c>
      <c r="AT222" s="140" t="s">
        <v>255</v>
      </c>
      <c r="AU222" s="140" t="s">
        <v>82</v>
      </c>
      <c r="AY222" s="16" t="s">
        <v>133</v>
      </c>
      <c r="BE222" s="141">
        <f>IF(N222="základní",J222,0)</f>
        <v>0</v>
      </c>
      <c r="BF222" s="141">
        <f>IF(N222="snížená",J222,0)</f>
        <v>0</v>
      </c>
      <c r="BG222" s="141">
        <f>IF(N222="zákl. přenesená",J222,0)</f>
        <v>0</v>
      </c>
      <c r="BH222" s="141">
        <f>IF(N222="sníž. přenesená",J222,0)</f>
        <v>0</v>
      </c>
      <c r="BI222" s="141">
        <f>IF(N222="nulová",J222,0)</f>
        <v>0</v>
      </c>
      <c r="BJ222" s="16" t="s">
        <v>80</v>
      </c>
      <c r="BK222" s="141">
        <f>ROUND(I222*H222,2)</f>
        <v>0</v>
      </c>
      <c r="BL222" s="16" t="s">
        <v>145</v>
      </c>
      <c r="BM222" s="140" t="s">
        <v>387</v>
      </c>
    </row>
    <row r="223" spans="2:65" s="13" customFormat="1" ht="10.15">
      <c r="B223" s="149"/>
      <c r="D223" s="143" t="s">
        <v>147</v>
      </c>
      <c r="F223" s="151" t="s">
        <v>388</v>
      </c>
      <c r="H223" s="152">
        <v>12</v>
      </c>
      <c r="I223" s="153"/>
      <c r="L223" s="149"/>
      <c r="M223" s="154"/>
      <c r="T223" s="155"/>
      <c r="AT223" s="150" t="s">
        <v>147</v>
      </c>
      <c r="AU223" s="150" t="s">
        <v>82</v>
      </c>
      <c r="AV223" s="13" t="s">
        <v>82</v>
      </c>
      <c r="AW223" s="13" t="s">
        <v>3</v>
      </c>
      <c r="AX223" s="13" t="s">
        <v>80</v>
      </c>
      <c r="AY223" s="150" t="s">
        <v>133</v>
      </c>
    </row>
    <row r="224" spans="2:65" s="1" customFormat="1" ht="16.5" customHeight="1">
      <c r="B224" s="127"/>
      <c r="C224" s="128" t="s">
        <v>389</v>
      </c>
      <c r="D224" s="128" t="s">
        <v>136</v>
      </c>
      <c r="E224" s="129" t="s">
        <v>390</v>
      </c>
      <c r="F224" s="130" t="s">
        <v>391</v>
      </c>
      <c r="G224" s="131" t="s">
        <v>180</v>
      </c>
      <c r="H224" s="132">
        <v>24</v>
      </c>
      <c r="I224" s="133"/>
      <c r="J224" s="134">
        <f>ROUND(I224*H224,2)</f>
        <v>0</v>
      </c>
      <c r="K224" s="135"/>
      <c r="L224" s="31"/>
      <c r="M224" s="136" t="s">
        <v>1</v>
      </c>
      <c r="N224" s="137" t="s">
        <v>40</v>
      </c>
      <c r="P224" s="138">
        <f>O224*H224</f>
        <v>0</v>
      </c>
      <c r="Q224" s="138">
        <v>0</v>
      </c>
      <c r="R224" s="138">
        <f>Q224*H224</f>
        <v>0</v>
      </c>
      <c r="S224" s="138">
        <v>0</v>
      </c>
      <c r="T224" s="139">
        <f>S224*H224</f>
        <v>0</v>
      </c>
      <c r="AR224" s="140" t="s">
        <v>145</v>
      </c>
      <c r="AT224" s="140" t="s">
        <v>136</v>
      </c>
      <c r="AU224" s="140" t="s">
        <v>82</v>
      </c>
      <c r="AY224" s="16" t="s">
        <v>133</v>
      </c>
      <c r="BE224" s="141">
        <f>IF(N224="základní",J224,0)</f>
        <v>0</v>
      </c>
      <c r="BF224" s="141">
        <f>IF(N224="snížená",J224,0)</f>
        <v>0</v>
      </c>
      <c r="BG224" s="141">
        <f>IF(N224="zákl. přenesená",J224,0)</f>
        <v>0</v>
      </c>
      <c r="BH224" s="141">
        <f>IF(N224="sníž. přenesená",J224,0)</f>
        <v>0</v>
      </c>
      <c r="BI224" s="141">
        <f>IF(N224="nulová",J224,0)</f>
        <v>0</v>
      </c>
      <c r="BJ224" s="16" t="s">
        <v>80</v>
      </c>
      <c r="BK224" s="141">
        <f>ROUND(I224*H224,2)</f>
        <v>0</v>
      </c>
      <c r="BL224" s="16" t="s">
        <v>145</v>
      </c>
      <c r="BM224" s="140" t="s">
        <v>392</v>
      </c>
    </row>
    <row r="225" spans="2:65" s="12" customFormat="1" ht="10.15">
      <c r="B225" s="142"/>
      <c r="D225" s="143" t="s">
        <v>147</v>
      </c>
      <c r="E225" s="144" t="s">
        <v>1</v>
      </c>
      <c r="F225" s="145" t="s">
        <v>393</v>
      </c>
      <c r="H225" s="144" t="s">
        <v>1</v>
      </c>
      <c r="I225" s="146"/>
      <c r="L225" s="142"/>
      <c r="M225" s="147"/>
      <c r="T225" s="148"/>
      <c r="AT225" s="144" t="s">
        <v>147</v>
      </c>
      <c r="AU225" s="144" t="s">
        <v>82</v>
      </c>
      <c r="AV225" s="12" t="s">
        <v>80</v>
      </c>
      <c r="AW225" s="12" t="s">
        <v>32</v>
      </c>
      <c r="AX225" s="12" t="s">
        <v>75</v>
      </c>
      <c r="AY225" s="144" t="s">
        <v>133</v>
      </c>
    </row>
    <row r="226" spans="2:65" s="13" customFormat="1" ht="10.15">
      <c r="B226" s="149"/>
      <c r="D226" s="143" t="s">
        <v>147</v>
      </c>
      <c r="E226" s="150" t="s">
        <v>1</v>
      </c>
      <c r="F226" s="151" t="s">
        <v>249</v>
      </c>
      <c r="H226" s="152">
        <v>24</v>
      </c>
      <c r="I226" s="153"/>
      <c r="L226" s="149"/>
      <c r="M226" s="154"/>
      <c r="T226" s="155"/>
      <c r="AT226" s="150" t="s">
        <v>147</v>
      </c>
      <c r="AU226" s="150" t="s">
        <v>82</v>
      </c>
      <c r="AV226" s="13" t="s">
        <v>82</v>
      </c>
      <c r="AW226" s="13" t="s">
        <v>32</v>
      </c>
      <c r="AX226" s="13" t="s">
        <v>80</v>
      </c>
      <c r="AY226" s="150" t="s">
        <v>133</v>
      </c>
    </row>
    <row r="227" spans="2:65" s="1" customFormat="1" ht="16.5" customHeight="1">
      <c r="B227" s="127"/>
      <c r="C227" s="156" t="s">
        <v>394</v>
      </c>
      <c r="D227" s="156" t="s">
        <v>255</v>
      </c>
      <c r="E227" s="157" t="s">
        <v>395</v>
      </c>
      <c r="F227" s="158" t="s">
        <v>396</v>
      </c>
      <c r="G227" s="159" t="s">
        <v>397</v>
      </c>
      <c r="H227" s="160">
        <v>24</v>
      </c>
      <c r="I227" s="161"/>
      <c r="J227" s="162">
        <f t="shared" ref="J227:J232" si="20">ROUND(I227*H227,2)</f>
        <v>0</v>
      </c>
      <c r="K227" s="163"/>
      <c r="L227" s="164"/>
      <c r="M227" s="165" t="s">
        <v>1</v>
      </c>
      <c r="N227" s="166" t="s">
        <v>40</v>
      </c>
      <c r="P227" s="138">
        <f t="shared" ref="P227:P232" si="21">O227*H227</f>
        <v>0</v>
      </c>
      <c r="Q227" s="138">
        <v>6.62E-3</v>
      </c>
      <c r="R227" s="138">
        <f t="shared" ref="R227:R232" si="22">Q227*H227</f>
        <v>0.15887999999999999</v>
      </c>
      <c r="S227" s="138">
        <v>0</v>
      </c>
      <c r="T227" s="139">
        <f t="shared" ref="T227:T232" si="23">S227*H227</f>
        <v>0</v>
      </c>
      <c r="AR227" s="140" t="s">
        <v>258</v>
      </c>
      <c r="AT227" s="140" t="s">
        <v>255</v>
      </c>
      <c r="AU227" s="140" t="s">
        <v>82</v>
      </c>
      <c r="AY227" s="16" t="s">
        <v>133</v>
      </c>
      <c r="BE227" s="141">
        <f t="shared" ref="BE227:BE232" si="24">IF(N227="základní",J227,0)</f>
        <v>0</v>
      </c>
      <c r="BF227" s="141">
        <f t="shared" ref="BF227:BF232" si="25">IF(N227="snížená",J227,0)</f>
        <v>0</v>
      </c>
      <c r="BG227" s="141">
        <f t="shared" ref="BG227:BG232" si="26">IF(N227="zákl. přenesená",J227,0)</f>
        <v>0</v>
      </c>
      <c r="BH227" s="141">
        <f t="shared" ref="BH227:BH232" si="27">IF(N227="sníž. přenesená",J227,0)</f>
        <v>0</v>
      </c>
      <c r="BI227" s="141">
        <f t="shared" ref="BI227:BI232" si="28">IF(N227="nulová",J227,0)</f>
        <v>0</v>
      </c>
      <c r="BJ227" s="16" t="s">
        <v>80</v>
      </c>
      <c r="BK227" s="141">
        <f t="shared" ref="BK227:BK232" si="29">ROUND(I227*H227,2)</f>
        <v>0</v>
      </c>
      <c r="BL227" s="16" t="s">
        <v>145</v>
      </c>
      <c r="BM227" s="140" t="s">
        <v>398</v>
      </c>
    </row>
    <row r="228" spans="2:65" s="1" customFormat="1" ht="24.2" customHeight="1">
      <c r="B228" s="127"/>
      <c r="C228" s="128" t="s">
        <v>399</v>
      </c>
      <c r="D228" s="128" t="s">
        <v>136</v>
      </c>
      <c r="E228" s="129" t="s">
        <v>400</v>
      </c>
      <c r="F228" s="130" t="s">
        <v>401</v>
      </c>
      <c r="G228" s="131" t="s">
        <v>139</v>
      </c>
      <c r="H228" s="132">
        <v>1</v>
      </c>
      <c r="I228" s="133"/>
      <c r="J228" s="134">
        <f t="shared" si="20"/>
        <v>0</v>
      </c>
      <c r="K228" s="135"/>
      <c r="L228" s="31"/>
      <c r="M228" s="136" t="s">
        <v>1</v>
      </c>
      <c r="N228" s="137" t="s">
        <v>40</v>
      </c>
      <c r="P228" s="138">
        <f t="shared" si="21"/>
        <v>0</v>
      </c>
      <c r="Q228" s="138">
        <v>0</v>
      </c>
      <c r="R228" s="138">
        <f t="shared" si="22"/>
        <v>0</v>
      </c>
      <c r="S228" s="138">
        <v>0</v>
      </c>
      <c r="T228" s="139">
        <f t="shared" si="23"/>
        <v>0</v>
      </c>
      <c r="AR228" s="140" t="s">
        <v>145</v>
      </c>
      <c r="AT228" s="140" t="s">
        <v>136</v>
      </c>
      <c r="AU228" s="140" t="s">
        <v>82</v>
      </c>
      <c r="AY228" s="16" t="s">
        <v>133</v>
      </c>
      <c r="BE228" s="141">
        <f t="shared" si="24"/>
        <v>0</v>
      </c>
      <c r="BF228" s="141">
        <f t="shared" si="25"/>
        <v>0</v>
      </c>
      <c r="BG228" s="141">
        <f t="shared" si="26"/>
        <v>0</v>
      </c>
      <c r="BH228" s="141">
        <f t="shared" si="27"/>
        <v>0</v>
      </c>
      <c r="BI228" s="141">
        <f t="shared" si="28"/>
        <v>0</v>
      </c>
      <c r="BJ228" s="16" t="s">
        <v>80</v>
      </c>
      <c r="BK228" s="141">
        <f t="shared" si="29"/>
        <v>0</v>
      </c>
      <c r="BL228" s="16" t="s">
        <v>145</v>
      </c>
      <c r="BM228" s="140" t="s">
        <v>402</v>
      </c>
    </row>
    <row r="229" spans="2:65" s="1" customFormat="1" ht="24.2" customHeight="1">
      <c r="B229" s="127"/>
      <c r="C229" s="156" t="s">
        <v>403</v>
      </c>
      <c r="D229" s="156" t="s">
        <v>255</v>
      </c>
      <c r="E229" s="157" t="s">
        <v>404</v>
      </c>
      <c r="F229" s="158" t="s">
        <v>405</v>
      </c>
      <c r="G229" s="159" t="s">
        <v>139</v>
      </c>
      <c r="H229" s="160">
        <v>1</v>
      </c>
      <c r="I229" s="161"/>
      <c r="J229" s="162">
        <f t="shared" si="20"/>
        <v>0</v>
      </c>
      <c r="K229" s="163"/>
      <c r="L229" s="164"/>
      <c r="M229" s="165" t="s">
        <v>1</v>
      </c>
      <c r="N229" s="166" t="s">
        <v>40</v>
      </c>
      <c r="P229" s="138">
        <f t="shared" si="21"/>
        <v>0</v>
      </c>
      <c r="Q229" s="138">
        <v>1.6899999999999998E-2</v>
      </c>
      <c r="R229" s="138">
        <f t="shared" si="22"/>
        <v>1.6899999999999998E-2</v>
      </c>
      <c r="S229" s="138">
        <v>0</v>
      </c>
      <c r="T229" s="139">
        <f t="shared" si="23"/>
        <v>0</v>
      </c>
      <c r="AR229" s="140" t="s">
        <v>258</v>
      </c>
      <c r="AT229" s="140" t="s">
        <v>255</v>
      </c>
      <c r="AU229" s="140" t="s">
        <v>82</v>
      </c>
      <c r="AY229" s="16" t="s">
        <v>133</v>
      </c>
      <c r="BE229" s="141">
        <f t="shared" si="24"/>
        <v>0</v>
      </c>
      <c r="BF229" s="141">
        <f t="shared" si="25"/>
        <v>0</v>
      </c>
      <c r="BG229" s="141">
        <f t="shared" si="26"/>
        <v>0</v>
      </c>
      <c r="BH229" s="141">
        <f t="shared" si="27"/>
        <v>0</v>
      </c>
      <c r="BI229" s="141">
        <f t="shared" si="28"/>
        <v>0</v>
      </c>
      <c r="BJ229" s="16" t="s">
        <v>80</v>
      </c>
      <c r="BK229" s="141">
        <f t="shared" si="29"/>
        <v>0</v>
      </c>
      <c r="BL229" s="16" t="s">
        <v>145</v>
      </c>
      <c r="BM229" s="140" t="s">
        <v>406</v>
      </c>
    </row>
    <row r="230" spans="2:65" s="1" customFormat="1" ht="24.2" customHeight="1">
      <c r="B230" s="127"/>
      <c r="C230" s="128" t="s">
        <v>407</v>
      </c>
      <c r="D230" s="128" t="s">
        <v>136</v>
      </c>
      <c r="E230" s="129" t="s">
        <v>408</v>
      </c>
      <c r="F230" s="130" t="s">
        <v>409</v>
      </c>
      <c r="G230" s="131" t="s">
        <v>410</v>
      </c>
      <c r="H230" s="132">
        <v>1</v>
      </c>
      <c r="I230" s="133"/>
      <c r="J230" s="134">
        <f t="shared" si="20"/>
        <v>0</v>
      </c>
      <c r="K230" s="135"/>
      <c r="L230" s="31"/>
      <c r="M230" s="136" t="s">
        <v>1</v>
      </c>
      <c r="N230" s="137" t="s">
        <v>40</v>
      </c>
      <c r="P230" s="138">
        <f t="shared" si="21"/>
        <v>0</v>
      </c>
      <c r="Q230" s="138">
        <v>0</v>
      </c>
      <c r="R230" s="138">
        <f t="shared" si="22"/>
        <v>0</v>
      </c>
      <c r="S230" s="138">
        <v>0</v>
      </c>
      <c r="T230" s="139">
        <f t="shared" si="23"/>
        <v>0</v>
      </c>
      <c r="AR230" s="140" t="s">
        <v>145</v>
      </c>
      <c r="AT230" s="140" t="s">
        <v>136</v>
      </c>
      <c r="AU230" s="140" t="s">
        <v>82</v>
      </c>
      <c r="AY230" s="16" t="s">
        <v>133</v>
      </c>
      <c r="BE230" s="141">
        <f t="shared" si="24"/>
        <v>0</v>
      </c>
      <c r="BF230" s="141">
        <f t="shared" si="25"/>
        <v>0</v>
      </c>
      <c r="BG230" s="141">
        <f t="shared" si="26"/>
        <v>0</v>
      </c>
      <c r="BH230" s="141">
        <f t="shared" si="27"/>
        <v>0</v>
      </c>
      <c r="BI230" s="141">
        <f t="shared" si="28"/>
        <v>0</v>
      </c>
      <c r="BJ230" s="16" t="s">
        <v>80</v>
      </c>
      <c r="BK230" s="141">
        <f t="shared" si="29"/>
        <v>0</v>
      </c>
      <c r="BL230" s="16" t="s">
        <v>145</v>
      </c>
      <c r="BM230" s="140" t="s">
        <v>411</v>
      </c>
    </row>
    <row r="231" spans="2:65" s="1" customFormat="1" ht="33" customHeight="1">
      <c r="B231" s="127"/>
      <c r="C231" s="128" t="s">
        <v>412</v>
      </c>
      <c r="D231" s="128" t="s">
        <v>136</v>
      </c>
      <c r="E231" s="129" t="s">
        <v>413</v>
      </c>
      <c r="F231" s="130" t="s">
        <v>414</v>
      </c>
      <c r="G231" s="131" t="s">
        <v>139</v>
      </c>
      <c r="H231" s="132">
        <v>12</v>
      </c>
      <c r="I231" s="133"/>
      <c r="J231" s="134">
        <f t="shared" si="20"/>
        <v>0</v>
      </c>
      <c r="K231" s="135"/>
      <c r="L231" s="31"/>
      <c r="M231" s="136" t="s">
        <v>1</v>
      </c>
      <c r="N231" s="137" t="s">
        <v>40</v>
      </c>
      <c r="P231" s="138">
        <f t="shared" si="21"/>
        <v>0</v>
      </c>
      <c r="Q231" s="138">
        <v>3.0000000000000001E-5</v>
      </c>
      <c r="R231" s="138">
        <f t="shared" si="22"/>
        <v>3.6000000000000002E-4</v>
      </c>
      <c r="S231" s="138">
        <v>0</v>
      </c>
      <c r="T231" s="139">
        <f t="shared" si="23"/>
        <v>0</v>
      </c>
      <c r="AR231" s="140" t="s">
        <v>145</v>
      </c>
      <c r="AT231" s="140" t="s">
        <v>136</v>
      </c>
      <c r="AU231" s="140" t="s">
        <v>82</v>
      </c>
      <c r="AY231" s="16" t="s">
        <v>133</v>
      </c>
      <c r="BE231" s="141">
        <f t="shared" si="24"/>
        <v>0</v>
      </c>
      <c r="BF231" s="141">
        <f t="shared" si="25"/>
        <v>0</v>
      </c>
      <c r="BG231" s="141">
        <f t="shared" si="26"/>
        <v>0</v>
      </c>
      <c r="BH231" s="141">
        <f t="shared" si="27"/>
        <v>0</v>
      </c>
      <c r="BI231" s="141">
        <f t="shared" si="28"/>
        <v>0</v>
      </c>
      <c r="BJ231" s="16" t="s">
        <v>80</v>
      </c>
      <c r="BK231" s="141">
        <f t="shared" si="29"/>
        <v>0</v>
      </c>
      <c r="BL231" s="16" t="s">
        <v>145</v>
      </c>
      <c r="BM231" s="140" t="s">
        <v>415</v>
      </c>
    </row>
    <row r="232" spans="2:65" s="1" customFormat="1" ht="33" customHeight="1">
      <c r="B232" s="127"/>
      <c r="C232" s="128" t="s">
        <v>416</v>
      </c>
      <c r="D232" s="128" t="s">
        <v>136</v>
      </c>
      <c r="E232" s="129" t="s">
        <v>417</v>
      </c>
      <c r="F232" s="130" t="s">
        <v>418</v>
      </c>
      <c r="G232" s="131" t="s">
        <v>139</v>
      </c>
      <c r="H232" s="132">
        <v>2</v>
      </c>
      <c r="I232" s="133"/>
      <c r="J232" s="134">
        <f t="shared" si="20"/>
        <v>0</v>
      </c>
      <c r="K232" s="135"/>
      <c r="L232" s="31"/>
      <c r="M232" s="136" t="s">
        <v>1</v>
      </c>
      <c r="N232" s="137" t="s">
        <v>40</v>
      </c>
      <c r="P232" s="138">
        <f t="shared" si="21"/>
        <v>0</v>
      </c>
      <c r="Q232" s="138">
        <v>2.0000000000000002E-5</v>
      </c>
      <c r="R232" s="138">
        <f t="shared" si="22"/>
        <v>4.0000000000000003E-5</v>
      </c>
      <c r="S232" s="138">
        <v>0</v>
      </c>
      <c r="T232" s="139">
        <f t="shared" si="23"/>
        <v>0</v>
      </c>
      <c r="AR232" s="140" t="s">
        <v>145</v>
      </c>
      <c r="AT232" s="140" t="s">
        <v>136</v>
      </c>
      <c r="AU232" s="140" t="s">
        <v>82</v>
      </c>
      <c r="AY232" s="16" t="s">
        <v>133</v>
      </c>
      <c r="BE232" s="141">
        <f t="shared" si="24"/>
        <v>0</v>
      </c>
      <c r="BF232" s="141">
        <f t="shared" si="25"/>
        <v>0</v>
      </c>
      <c r="BG232" s="141">
        <f t="shared" si="26"/>
        <v>0</v>
      </c>
      <c r="BH232" s="141">
        <f t="shared" si="27"/>
        <v>0</v>
      </c>
      <c r="BI232" s="141">
        <f t="shared" si="28"/>
        <v>0</v>
      </c>
      <c r="BJ232" s="16" t="s">
        <v>80</v>
      </c>
      <c r="BK232" s="141">
        <f t="shared" si="29"/>
        <v>0</v>
      </c>
      <c r="BL232" s="16" t="s">
        <v>145</v>
      </c>
      <c r="BM232" s="140" t="s">
        <v>419</v>
      </c>
    </row>
    <row r="233" spans="2:65" s="11" customFormat="1" ht="22.9" customHeight="1">
      <c r="B233" s="115"/>
      <c r="D233" s="116" t="s">
        <v>74</v>
      </c>
      <c r="E233" s="125" t="s">
        <v>420</v>
      </c>
      <c r="F233" s="125" t="s">
        <v>421</v>
      </c>
      <c r="I233" s="118"/>
      <c r="J233" s="126">
        <f>BK233</f>
        <v>0</v>
      </c>
      <c r="L233" s="115"/>
      <c r="M233" s="120"/>
      <c r="P233" s="121">
        <f>SUM(P234:P262)</f>
        <v>0</v>
      </c>
      <c r="R233" s="121">
        <f>SUM(R234:R262)</f>
        <v>8.0300000000000007E-3</v>
      </c>
      <c r="T233" s="122">
        <f>SUM(T234:T262)</f>
        <v>0</v>
      </c>
      <c r="AR233" s="116" t="s">
        <v>82</v>
      </c>
      <c r="AT233" s="123" t="s">
        <v>74</v>
      </c>
      <c r="AU233" s="123" t="s">
        <v>80</v>
      </c>
      <c r="AY233" s="116" t="s">
        <v>133</v>
      </c>
      <c r="BK233" s="124">
        <f>SUM(BK234:BK262)</f>
        <v>0</v>
      </c>
    </row>
    <row r="234" spans="2:65" s="1" customFormat="1" ht="21.75" customHeight="1">
      <c r="B234" s="127"/>
      <c r="C234" s="128" t="s">
        <v>422</v>
      </c>
      <c r="D234" s="128" t="s">
        <v>136</v>
      </c>
      <c r="E234" s="129" t="s">
        <v>423</v>
      </c>
      <c r="F234" s="130" t="s">
        <v>424</v>
      </c>
      <c r="G234" s="131" t="s">
        <v>139</v>
      </c>
      <c r="H234" s="132">
        <v>1</v>
      </c>
      <c r="I234" s="133"/>
      <c r="J234" s="134">
        <f>ROUND(I234*H234,2)</f>
        <v>0</v>
      </c>
      <c r="K234" s="135"/>
      <c r="L234" s="31"/>
      <c r="M234" s="136" t="s">
        <v>1</v>
      </c>
      <c r="N234" s="137" t="s">
        <v>40</v>
      </c>
      <c r="P234" s="138">
        <f>O234*H234</f>
        <v>0</v>
      </c>
      <c r="Q234" s="138">
        <v>0</v>
      </c>
      <c r="R234" s="138">
        <f>Q234*H234</f>
        <v>0</v>
      </c>
      <c r="S234" s="138">
        <v>0</v>
      </c>
      <c r="T234" s="139">
        <f>S234*H234</f>
        <v>0</v>
      </c>
      <c r="AR234" s="140" t="s">
        <v>145</v>
      </c>
      <c r="AT234" s="140" t="s">
        <v>136</v>
      </c>
      <c r="AU234" s="140" t="s">
        <v>82</v>
      </c>
      <c r="AY234" s="16" t="s">
        <v>133</v>
      </c>
      <c r="BE234" s="141">
        <f>IF(N234="základní",J234,0)</f>
        <v>0</v>
      </c>
      <c r="BF234" s="141">
        <f>IF(N234="snížená",J234,0)</f>
        <v>0</v>
      </c>
      <c r="BG234" s="141">
        <f>IF(N234="zákl. přenesená",J234,0)</f>
        <v>0</v>
      </c>
      <c r="BH234" s="141">
        <f>IF(N234="sníž. přenesená",J234,0)</f>
        <v>0</v>
      </c>
      <c r="BI234" s="141">
        <f>IF(N234="nulová",J234,0)</f>
        <v>0</v>
      </c>
      <c r="BJ234" s="16" t="s">
        <v>80</v>
      </c>
      <c r="BK234" s="141">
        <f>ROUND(I234*H234,2)</f>
        <v>0</v>
      </c>
      <c r="BL234" s="16" t="s">
        <v>145</v>
      </c>
      <c r="BM234" s="140" t="s">
        <v>425</v>
      </c>
    </row>
    <row r="235" spans="2:65" s="1" customFormat="1" ht="16.5" customHeight="1">
      <c r="B235" s="127"/>
      <c r="C235" s="156" t="s">
        <v>426</v>
      </c>
      <c r="D235" s="156" t="s">
        <v>255</v>
      </c>
      <c r="E235" s="157" t="s">
        <v>427</v>
      </c>
      <c r="F235" s="158" t="s">
        <v>428</v>
      </c>
      <c r="G235" s="159" t="s">
        <v>139</v>
      </c>
      <c r="H235" s="160">
        <v>1</v>
      </c>
      <c r="I235" s="161"/>
      <c r="J235" s="162">
        <f>ROUND(I235*H235,2)</f>
        <v>0</v>
      </c>
      <c r="K235" s="163"/>
      <c r="L235" s="164"/>
      <c r="M235" s="165" t="s">
        <v>1</v>
      </c>
      <c r="N235" s="166" t="s">
        <v>40</v>
      </c>
      <c r="P235" s="138">
        <f>O235*H235</f>
        <v>0</v>
      </c>
      <c r="Q235" s="138">
        <v>1E-4</v>
      </c>
      <c r="R235" s="138">
        <f>Q235*H235</f>
        <v>1E-4</v>
      </c>
      <c r="S235" s="138">
        <v>0</v>
      </c>
      <c r="T235" s="139">
        <f>S235*H235</f>
        <v>0</v>
      </c>
      <c r="AR235" s="140" t="s">
        <v>258</v>
      </c>
      <c r="AT235" s="140" t="s">
        <v>255</v>
      </c>
      <c r="AU235" s="140" t="s">
        <v>82</v>
      </c>
      <c r="AY235" s="16" t="s">
        <v>133</v>
      </c>
      <c r="BE235" s="141">
        <f>IF(N235="základní",J235,0)</f>
        <v>0</v>
      </c>
      <c r="BF235" s="141">
        <f>IF(N235="snížená",J235,0)</f>
        <v>0</v>
      </c>
      <c r="BG235" s="141">
        <f>IF(N235="zákl. přenesená",J235,0)</f>
        <v>0</v>
      </c>
      <c r="BH235" s="141">
        <f>IF(N235="sníž. přenesená",J235,0)</f>
        <v>0</v>
      </c>
      <c r="BI235" s="141">
        <f>IF(N235="nulová",J235,0)</f>
        <v>0</v>
      </c>
      <c r="BJ235" s="16" t="s">
        <v>80</v>
      </c>
      <c r="BK235" s="141">
        <f>ROUND(I235*H235,2)</f>
        <v>0</v>
      </c>
      <c r="BL235" s="16" t="s">
        <v>145</v>
      </c>
      <c r="BM235" s="140" t="s">
        <v>429</v>
      </c>
    </row>
    <row r="236" spans="2:65" s="1" customFormat="1" ht="24.2" customHeight="1">
      <c r="B236" s="127"/>
      <c r="C236" s="128" t="s">
        <v>430</v>
      </c>
      <c r="D236" s="128" t="s">
        <v>136</v>
      </c>
      <c r="E236" s="129" t="s">
        <v>431</v>
      </c>
      <c r="F236" s="130" t="s">
        <v>432</v>
      </c>
      <c r="G236" s="131" t="s">
        <v>139</v>
      </c>
      <c r="H236" s="132">
        <v>1</v>
      </c>
      <c r="I236" s="133"/>
      <c r="J236" s="134">
        <f>ROUND(I236*H236,2)</f>
        <v>0</v>
      </c>
      <c r="K236" s="135"/>
      <c r="L236" s="31"/>
      <c r="M236" s="136" t="s">
        <v>1</v>
      </c>
      <c r="N236" s="137" t="s">
        <v>40</v>
      </c>
      <c r="P236" s="138">
        <f>O236*H236</f>
        <v>0</v>
      </c>
      <c r="Q236" s="138">
        <v>0</v>
      </c>
      <c r="R236" s="138">
        <f>Q236*H236</f>
        <v>0</v>
      </c>
      <c r="S236" s="138">
        <v>0</v>
      </c>
      <c r="T236" s="139">
        <f>S236*H236</f>
        <v>0</v>
      </c>
      <c r="AR236" s="140" t="s">
        <v>145</v>
      </c>
      <c r="AT236" s="140" t="s">
        <v>136</v>
      </c>
      <c r="AU236" s="140" t="s">
        <v>82</v>
      </c>
      <c r="AY236" s="16" t="s">
        <v>133</v>
      </c>
      <c r="BE236" s="141">
        <f>IF(N236="základní",J236,0)</f>
        <v>0</v>
      </c>
      <c r="BF236" s="141">
        <f>IF(N236="snížená",J236,0)</f>
        <v>0</v>
      </c>
      <c r="BG236" s="141">
        <f>IF(N236="zákl. přenesená",J236,0)</f>
        <v>0</v>
      </c>
      <c r="BH236" s="141">
        <f>IF(N236="sníž. přenesená",J236,0)</f>
        <v>0</v>
      </c>
      <c r="BI236" s="141">
        <f>IF(N236="nulová",J236,0)</f>
        <v>0</v>
      </c>
      <c r="BJ236" s="16" t="s">
        <v>80</v>
      </c>
      <c r="BK236" s="141">
        <f>ROUND(I236*H236,2)</f>
        <v>0</v>
      </c>
      <c r="BL236" s="16" t="s">
        <v>145</v>
      </c>
      <c r="BM236" s="140" t="s">
        <v>433</v>
      </c>
    </row>
    <row r="237" spans="2:65" s="1" customFormat="1" ht="44.25" customHeight="1">
      <c r="B237" s="127"/>
      <c r="C237" s="156" t="s">
        <v>140</v>
      </c>
      <c r="D237" s="156" t="s">
        <v>255</v>
      </c>
      <c r="E237" s="157" t="s">
        <v>434</v>
      </c>
      <c r="F237" s="158" t="s">
        <v>435</v>
      </c>
      <c r="G237" s="159" t="s">
        <v>139</v>
      </c>
      <c r="H237" s="160">
        <v>1</v>
      </c>
      <c r="I237" s="161"/>
      <c r="J237" s="162">
        <f>ROUND(I237*H237,2)</f>
        <v>0</v>
      </c>
      <c r="K237" s="163"/>
      <c r="L237" s="164"/>
      <c r="M237" s="165" t="s">
        <v>1</v>
      </c>
      <c r="N237" s="166" t="s">
        <v>40</v>
      </c>
      <c r="P237" s="138">
        <f>O237*H237</f>
        <v>0</v>
      </c>
      <c r="Q237" s="138">
        <v>2.0000000000000001E-4</v>
      </c>
      <c r="R237" s="138">
        <f>Q237*H237</f>
        <v>2.0000000000000001E-4</v>
      </c>
      <c r="S237" s="138">
        <v>0</v>
      </c>
      <c r="T237" s="139">
        <f>S237*H237</f>
        <v>0</v>
      </c>
      <c r="AR237" s="140" t="s">
        <v>258</v>
      </c>
      <c r="AT237" s="140" t="s">
        <v>255</v>
      </c>
      <c r="AU237" s="140" t="s">
        <v>82</v>
      </c>
      <c r="AY237" s="16" t="s">
        <v>133</v>
      </c>
      <c r="BE237" s="141">
        <f>IF(N237="základní",J237,0)</f>
        <v>0</v>
      </c>
      <c r="BF237" s="141">
        <f>IF(N237="snížená",J237,0)</f>
        <v>0</v>
      </c>
      <c r="BG237" s="141">
        <f>IF(N237="zákl. přenesená",J237,0)</f>
        <v>0</v>
      </c>
      <c r="BH237" s="141">
        <f>IF(N237="sníž. přenesená",J237,0)</f>
        <v>0</v>
      </c>
      <c r="BI237" s="141">
        <f>IF(N237="nulová",J237,0)</f>
        <v>0</v>
      </c>
      <c r="BJ237" s="16" t="s">
        <v>80</v>
      </c>
      <c r="BK237" s="141">
        <f>ROUND(I237*H237,2)</f>
        <v>0</v>
      </c>
      <c r="BL237" s="16" t="s">
        <v>145</v>
      </c>
      <c r="BM237" s="140" t="s">
        <v>436</v>
      </c>
    </row>
    <row r="238" spans="2:65" s="12" customFormat="1" ht="10.15">
      <c r="B238" s="142"/>
      <c r="D238" s="143" t="s">
        <v>147</v>
      </c>
      <c r="E238" s="144" t="s">
        <v>1</v>
      </c>
      <c r="F238" s="145" t="s">
        <v>437</v>
      </c>
      <c r="H238" s="144" t="s">
        <v>1</v>
      </c>
      <c r="I238" s="146"/>
      <c r="L238" s="142"/>
      <c r="M238" s="147"/>
      <c r="T238" s="148"/>
      <c r="AT238" s="144" t="s">
        <v>147</v>
      </c>
      <c r="AU238" s="144" t="s">
        <v>82</v>
      </c>
      <c r="AV238" s="12" t="s">
        <v>80</v>
      </c>
      <c r="AW238" s="12" t="s">
        <v>32</v>
      </c>
      <c r="AX238" s="12" t="s">
        <v>75</v>
      </c>
      <c r="AY238" s="144" t="s">
        <v>133</v>
      </c>
    </row>
    <row r="239" spans="2:65" s="12" customFormat="1" ht="10.15">
      <c r="B239" s="142"/>
      <c r="D239" s="143" t="s">
        <v>147</v>
      </c>
      <c r="E239" s="144" t="s">
        <v>1</v>
      </c>
      <c r="F239" s="145" t="s">
        <v>438</v>
      </c>
      <c r="H239" s="144" t="s">
        <v>1</v>
      </c>
      <c r="I239" s="146"/>
      <c r="L239" s="142"/>
      <c r="M239" s="147"/>
      <c r="T239" s="148"/>
      <c r="AT239" s="144" t="s">
        <v>147</v>
      </c>
      <c r="AU239" s="144" t="s">
        <v>82</v>
      </c>
      <c r="AV239" s="12" t="s">
        <v>80</v>
      </c>
      <c r="AW239" s="12" t="s">
        <v>32</v>
      </c>
      <c r="AX239" s="12" t="s">
        <v>75</v>
      </c>
      <c r="AY239" s="144" t="s">
        <v>133</v>
      </c>
    </row>
    <row r="240" spans="2:65" s="12" customFormat="1" ht="10.15">
      <c r="B240" s="142"/>
      <c r="D240" s="143" t="s">
        <v>147</v>
      </c>
      <c r="E240" s="144" t="s">
        <v>1</v>
      </c>
      <c r="F240" s="145" t="s">
        <v>439</v>
      </c>
      <c r="H240" s="144" t="s">
        <v>1</v>
      </c>
      <c r="I240" s="146"/>
      <c r="L240" s="142"/>
      <c r="M240" s="147"/>
      <c r="T240" s="148"/>
      <c r="AT240" s="144" t="s">
        <v>147</v>
      </c>
      <c r="AU240" s="144" t="s">
        <v>82</v>
      </c>
      <c r="AV240" s="12" t="s">
        <v>80</v>
      </c>
      <c r="AW240" s="12" t="s">
        <v>32</v>
      </c>
      <c r="AX240" s="12" t="s">
        <v>75</v>
      </c>
      <c r="AY240" s="144" t="s">
        <v>133</v>
      </c>
    </row>
    <row r="241" spans="2:65" s="12" customFormat="1" ht="10.15">
      <c r="B241" s="142"/>
      <c r="D241" s="143" t="s">
        <v>147</v>
      </c>
      <c r="E241" s="144" t="s">
        <v>1</v>
      </c>
      <c r="F241" s="145" t="s">
        <v>440</v>
      </c>
      <c r="H241" s="144" t="s">
        <v>1</v>
      </c>
      <c r="I241" s="146"/>
      <c r="L241" s="142"/>
      <c r="M241" s="147"/>
      <c r="T241" s="148"/>
      <c r="AT241" s="144" t="s">
        <v>147</v>
      </c>
      <c r="AU241" s="144" t="s">
        <v>82</v>
      </c>
      <c r="AV241" s="12" t="s">
        <v>80</v>
      </c>
      <c r="AW241" s="12" t="s">
        <v>32</v>
      </c>
      <c r="AX241" s="12" t="s">
        <v>75</v>
      </c>
      <c r="AY241" s="144" t="s">
        <v>133</v>
      </c>
    </row>
    <row r="242" spans="2:65" s="12" customFormat="1" ht="10.15">
      <c r="B242" s="142"/>
      <c r="D242" s="143" t="s">
        <v>147</v>
      </c>
      <c r="E242" s="144" t="s">
        <v>1</v>
      </c>
      <c r="F242" s="145" t="s">
        <v>441</v>
      </c>
      <c r="H242" s="144" t="s">
        <v>1</v>
      </c>
      <c r="I242" s="146"/>
      <c r="L242" s="142"/>
      <c r="M242" s="147"/>
      <c r="T242" s="148"/>
      <c r="AT242" s="144" t="s">
        <v>147</v>
      </c>
      <c r="AU242" s="144" t="s">
        <v>82</v>
      </c>
      <c r="AV242" s="12" t="s">
        <v>80</v>
      </c>
      <c r="AW242" s="12" t="s">
        <v>32</v>
      </c>
      <c r="AX242" s="12" t="s">
        <v>75</v>
      </c>
      <c r="AY242" s="144" t="s">
        <v>133</v>
      </c>
    </row>
    <row r="243" spans="2:65" s="12" customFormat="1" ht="10.15">
      <c r="B243" s="142"/>
      <c r="D243" s="143" t="s">
        <v>147</v>
      </c>
      <c r="E243" s="144" t="s">
        <v>1</v>
      </c>
      <c r="F243" s="145"/>
      <c r="H243" s="144" t="s">
        <v>1</v>
      </c>
      <c r="I243" s="146"/>
      <c r="L243" s="142"/>
      <c r="M243" s="147"/>
      <c r="T243" s="148"/>
      <c r="AT243" s="144" t="s">
        <v>147</v>
      </c>
      <c r="AU243" s="144" t="s">
        <v>82</v>
      </c>
      <c r="AV243" s="12" t="s">
        <v>80</v>
      </c>
      <c r="AW243" s="12" t="s">
        <v>32</v>
      </c>
      <c r="AX243" s="12" t="s">
        <v>75</v>
      </c>
      <c r="AY243" s="144" t="s">
        <v>133</v>
      </c>
    </row>
    <row r="244" spans="2:65" s="13" customFormat="1" ht="10.15">
      <c r="B244" s="149"/>
      <c r="D244" s="143" t="s">
        <v>147</v>
      </c>
      <c r="E244" s="150" t="s">
        <v>1</v>
      </c>
      <c r="F244" s="151" t="s">
        <v>80</v>
      </c>
      <c r="H244" s="152">
        <v>1</v>
      </c>
      <c r="I244" s="153"/>
      <c r="L244" s="149"/>
      <c r="M244" s="154"/>
      <c r="T244" s="155"/>
      <c r="AT244" s="150" t="s">
        <v>147</v>
      </c>
      <c r="AU244" s="150" t="s">
        <v>82</v>
      </c>
      <c r="AV244" s="13" t="s">
        <v>82</v>
      </c>
      <c r="AW244" s="13" t="s">
        <v>32</v>
      </c>
      <c r="AX244" s="13" t="s">
        <v>80</v>
      </c>
      <c r="AY244" s="150" t="s">
        <v>133</v>
      </c>
    </row>
    <row r="245" spans="2:65" s="1" customFormat="1" ht="16.5" customHeight="1">
      <c r="B245" s="127"/>
      <c r="C245" s="128" t="s">
        <v>442</v>
      </c>
      <c r="D245" s="128" t="s">
        <v>136</v>
      </c>
      <c r="E245" s="129" t="s">
        <v>443</v>
      </c>
      <c r="F245" s="130" t="s">
        <v>444</v>
      </c>
      <c r="G245" s="131" t="s">
        <v>139</v>
      </c>
      <c r="H245" s="132">
        <v>1</v>
      </c>
      <c r="I245" s="133"/>
      <c r="J245" s="134">
        <f>ROUND(I245*H245,2)</f>
        <v>0</v>
      </c>
      <c r="K245" s="135"/>
      <c r="L245" s="31"/>
      <c r="M245" s="136" t="s">
        <v>1</v>
      </c>
      <c r="N245" s="137" t="s">
        <v>40</v>
      </c>
      <c r="P245" s="138">
        <f>O245*H245</f>
        <v>0</v>
      </c>
      <c r="Q245" s="138">
        <v>0</v>
      </c>
      <c r="R245" s="138">
        <f>Q245*H245</f>
        <v>0</v>
      </c>
      <c r="S245" s="138">
        <v>0</v>
      </c>
      <c r="T245" s="139">
        <f>S245*H245</f>
        <v>0</v>
      </c>
      <c r="AR245" s="140" t="s">
        <v>145</v>
      </c>
      <c r="AT245" s="140" t="s">
        <v>136</v>
      </c>
      <c r="AU245" s="140" t="s">
        <v>82</v>
      </c>
      <c r="AY245" s="16" t="s">
        <v>133</v>
      </c>
      <c r="BE245" s="141">
        <f>IF(N245="základní",J245,0)</f>
        <v>0</v>
      </c>
      <c r="BF245" s="141">
        <f>IF(N245="snížená",J245,0)</f>
        <v>0</v>
      </c>
      <c r="BG245" s="141">
        <f>IF(N245="zákl. přenesená",J245,0)</f>
        <v>0</v>
      </c>
      <c r="BH245" s="141">
        <f>IF(N245="sníž. přenesená",J245,0)</f>
        <v>0</v>
      </c>
      <c r="BI245" s="141">
        <f>IF(N245="nulová",J245,0)</f>
        <v>0</v>
      </c>
      <c r="BJ245" s="16" t="s">
        <v>80</v>
      </c>
      <c r="BK245" s="141">
        <f>ROUND(I245*H245,2)</f>
        <v>0</v>
      </c>
      <c r="BL245" s="16" t="s">
        <v>145</v>
      </c>
      <c r="BM245" s="140" t="s">
        <v>445</v>
      </c>
    </row>
    <row r="246" spans="2:65" s="1" customFormat="1" ht="66.75" customHeight="1">
      <c r="B246" s="127"/>
      <c r="C246" s="156" t="s">
        <v>446</v>
      </c>
      <c r="D246" s="156" t="s">
        <v>255</v>
      </c>
      <c r="E246" s="157" t="s">
        <v>447</v>
      </c>
      <c r="F246" s="158" t="s">
        <v>448</v>
      </c>
      <c r="G246" s="159" t="s">
        <v>139</v>
      </c>
      <c r="H246" s="160">
        <v>1</v>
      </c>
      <c r="I246" s="161"/>
      <c r="J246" s="162">
        <f>ROUND(I246*H246,2)</f>
        <v>0</v>
      </c>
      <c r="K246" s="163"/>
      <c r="L246" s="164"/>
      <c r="M246" s="165" t="s">
        <v>1</v>
      </c>
      <c r="N246" s="166" t="s">
        <v>40</v>
      </c>
      <c r="P246" s="138">
        <f>O246*H246</f>
        <v>0</v>
      </c>
      <c r="Q246" s="138">
        <v>7.2999999999999996E-4</v>
      </c>
      <c r="R246" s="138">
        <f>Q246*H246</f>
        <v>7.2999999999999996E-4</v>
      </c>
      <c r="S246" s="138">
        <v>0</v>
      </c>
      <c r="T246" s="139">
        <f>S246*H246</f>
        <v>0</v>
      </c>
      <c r="AR246" s="140" t="s">
        <v>258</v>
      </c>
      <c r="AT246" s="140" t="s">
        <v>255</v>
      </c>
      <c r="AU246" s="140" t="s">
        <v>82</v>
      </c>
      <c r="AY246" s="16" t="s">
        <v>133</v>
      </c>
      <c r="BE246" s="141">
        <f>IF(N246="základní",J246,0)</f>
        <v>0</v>
      </c>
      <c r="BF246" s="141">
        <f>IF(N246="snížená",J246,0)</f>
        <v>0</v>
      </c>
      <c r="BG246" s="141">
        <f>IF(N246="zákl. přenesená",J246,0)</f>
        <v>0</v>
      </c>
      <c r="BH246" s="141">
        <f>IF(N246="sníž. přenesená",J246,0)</f>
        <v>0</v>
      </c>
      <c r="BI246" s="141">
        <f>IF(N246="nulová",J246,0)</f>
        <v>0</v>
      </c>
      <c r="BJ246" s="16" t="s">
        <v>80</v>
      </c>
      <c r="BK246" s="141">
        <f>ROUND(I246*H246,2)</f>
        <v>0</v>
      </c>
      <c r="BL246" s="16" t="s">
        <v>145</v>
      </c>
      <c r="BM246" s="140" t="s">
        <v>449</v>
      </c>
    </row>
    <row r="247" spans="2:65" s="12" customFormat="1" ht="10.15">
      <c r="B247" s="142"/>
      <c r="D247" s="143" t="s">
        <v>147</v>
      </c>
      <c r="E247" s="144" t="s">
        <v>1</v>
      </c>
      <c r="F247" s="145" t="s">
        <v>450</v>
      </c>
      <c r="H247" s="144" t="s">
        <v>1</v>
      </c>
      <c r="I247" s="146"/>
      <c r="L247" s="142"/>
      <c r="M247" s="147"/>
      <c r="T247" s="148"/>
      <c r="AT247" s="144" t="s">
        <v>147</v>
      </c>
      <c r="AU247" s="144" t="s">
        <v>82</v>
      </c>
      <c r="AV247" s="12" t="s">
        <v>80</v>
      </c>
      <c r="AW247" s="12" t="s">
        <v>32</v>
      </c>
      <c r="AX247" s="12" t="s">
        <v>75</v>
      </c>
      <c r="AY247" s="144" t="s">
        <v>133</v>
      </c>
    </row>
    <row r="248" spans="2:65" s="12" customFormat="1" ht="30.6">
      <c r="B248" s="142"/>
      <c r="D248" s="143" t="s">
        <v>147</v>
      </c>
      <c r="E248" s="144" t="s">
        <v>1</v>
      </c>
      <c r="F248" s="145" t="s">
        <v>451</v>
      </c>
      <c r="H248" s="144" t="s">
        <v>1</v>
      </c>
      <c r="I248" s="146"/>
      <c r="L248" s="142"/>
      <c r="M248" s="147"/>
      <c r="T248" s="148"/>
      <c r="AT248" s="144" t="s">
        <v>147</v>
      </c>
      <c r="AU248" s="144" t="s">
        <v>82</v>
      </c>
      <c r="AV248" s="12" t="s">
        <v>80</v>
      </c>
      <c r="AW248" s="12" t="s">
        <v>32</v>
      </c>
      <c r="AX248" s="12" t="s">
        <v>75</v>
      </c>
      <c r="AY248" s="144" t="s">
        <v>133</v>
      </c>
    </row>
    <row r="249" spans="2:65" s="12" customFormat="1" ht="30.6">
      <c r="B249" s="142"/>
      <c r="D249" s="143" t="s">
        <v>147</v>
      </c>
      <c r="E249" s="144" t="s">
        <v>1</v>
      </c>
      <c r="F249" s="145" t="s">
        <v>452</v>
      </c>
      <c r="H249" s="144" t="s">
        <v>1</v>
      </c>
      <c r="I249" s="146"/>
      <c r="L249" s="142"/>
      <c r="M249" s="147"/>
      <c r="T249" s="148"/>
      <c r="AT249" s="144" t="s">
        <v>147</v>
      </c>
      <c r="AU249" s="144" t="s">
        <v>82</v>
      </c>
      <c r="AV249" s="12" t="s">
        <v>80</v>
      </c>
      <c r="AW249" s="12" t="s">
        <v>32</v>
      </c>
      <c r="AX249" s="12" t="s">
        <v>75</v>
      </c>
      <c r="AY249" s="144" t="s">
        <v>133</v>
      </c>
    </row>
    <row r="250" spans="2:65" s="12" customFormat="1" ht="20.45">
      <c r="B250" s="142"/>
      <c r="D250" s="143" t="s">
        <v>147</v>
      </c>
      <c r="E250" s="144" t="s">
        <v>1</v>
      </c>
      <c r="F250" s="145" t="s">
        <v>453</v>
      </c>
      <c r="H250" s="144" t="s">
        <v>1</v>
      </c>
      <c r="I250" s="146"/>
      <c r="L250" s="142"/>
      <c r="M250" s="147"/>
      <c r="T250" s="148"/>
      <c r="AT250" s="144" t="s">
        <v>147</v>
      </c>
      <c r="AU250" s="144" t="s">
        <v>82</v>
      </c>
      <c r="AV250" s="12" t="s">
        <v>80</v>
      </c>
      <c r="AW250" s="12" t="s">
        <v>32</v>
      </c>
      <c r="AX250" s="12" t="s">
        <v>75</v>
      </c>
      <c r="AY250" s="144" t="s">
        <v>133</v>
      </c>
    </row>
    <row r="251" spans="2:65" s="12" customFormat="1" ht="20.45">
      <c r="B251" s="142"/>
      <c r="D251" s="143" t="s">
        <v>147</v>
      </c>
      <c r="E251" s="144" t="s">
        <v>1</v>
      </c>
      <c r="F251" s="145" t="s">
        <v>454</v>
      </c>
      <c r="H251" s="144" t="s">
        <v>1</v>
      </c>
      <c r="I251" s="146"/>
      <c r="L251" s="142"/>
      <c r="M251" s="147"/>
      <c r="T251" s="148"/>
      <c r="AT251" s="144" t="s">
        <v>147</v>
      </c>
      <c r="AU251" s="144" t="s">
        <v>82</v>
      </c>
      <c r="AV251" s="12" t="s">
        <v>80</v>
      </c>
      <c r="AW251" s="12" t="s">
        <v>32</v>
      </c>
      <c r="AX251" s="12" t="s">
        <v>75</v>
      </c>
      <c r="AY251" s="144" t="s">
        <v>133</v>
      </c>
    </row>
    <row r="252" spans="2:65" s="12" customFormat="1" ht="30.6">
      <c r="B252" s="142"/>
      <c r="D252" s="143" t="s">
        <v>147</v>
      </c>
      <c r="E252" s="144" t="s">
        <v>1</v>
      </c>
      <c r="F252" s="145" t="s">
        <v>455</v>
      </c>
      <c r="H252" s="144" t="s">
        <v>1</v>
      </c>
      <c r="I252" s="146"/>
      <c r="L252" s="142"/>
      <c r="M252" s="147"/>
      <c r="T252" s="148"/>
      <c r="AT252" s="144" t="s">
        <v>147</v>
      </c>
      <c r="AU252" s="144" t="s">
        <v>82</v>
      </c>
      <c r="AV252" s="12" t="s">
        <v>80</v>
      </c>
      <c r="AW252" s="12" t="s">
        <v>32</v>
      </c>
      <c r="AX252" s="12" t="s">
        <v>75</v>
      </c>
      <c r="AY252" s="144" t="s">
        <v>133</v>
      </c>
    </row>
    <row r="253" spans="2:65" s="12" customFormat="1" ht="20.45">
      <c r="B253" s="142"/>
      <c r="D253" s="143" t="s">
        <v>147</v>
      </c>
      <c r="E253" s="144" t="s">
        <v>1</v>
      </c>
      <c r="F253" s="145" t="s">
        <v>456</v>
      </c>
      <c r="H253" s="144" t="s">
        <v>1</v>
      </c>
      <c r="I253" s="146"/>
      <c r="L253" s="142"/>
      <c r="M253" s="147"/>
      <c r="T253" s="148"/>
      <c r="AT253" s="144" t="s">
        <v>147</v>
      </c>
      <c r="AU253" s="144" t="s">
        <v>82</v>
      </c>
      <c r="AV253" s="12" t="s">
        <v>80</v>
      </c>
      <c r="AW253" s="12" t="s">
        <v>32</v>
      </c>
      <c r="AX253" s="12" t="s">
        <v>75</v>
      </c>
      <c r="AY253" s="144" t="s">
        <v>133</v>
      </c>
    </row>
    <row r="254" spans="2:65" s="13" customFormat="1" ht="10.15">
      <c r="B254" s="149"/>
      <c r="D254" s="143" t="s">
        <v>147</v>
      </c>
      <c r="E254" s="150" t="s">
        <v>1</v>
      </c>
      <c r="F254" s="151" t="s">
        <v>80</v>
      </c>
      <c r="H254" s="152">
        <v>1</v>
      </c>
      <c r="I254" s="153"/>
      <c r="L254" s="149"/>
      <c r="M254" s="154"/>
      <c r="T254" s="155"/>
      <c r="AT254" s="150" t="s">
        <v>147</v>
      </c>
      <c r="AU254" s="150" t="s">
        <v>82</v>
      </c>
      <c r="AV254" s="13" t="s">
        <v>82</v>
      </c>
      <c r="AW254" s="13" t="s">
        <v>32</v>
      </c>
      <c r="AX254" s="13" t="s">
        <v>80</v>
      </c>
      <c r="AY254" s="150" t="s">
        <v>133</v>
      </c>
    </row>
    <row r="255" spans="2:65" s="1" customFormat="1" ht="24.2" customHeight="1">
      <c r="B255" s="127"/>
      <c r="C255" s="128" t="s">
        <v>457</v>
      </c>
      <c r="D255" s="128" t="s">
        <v>136</v>
      </c>
      <c r="E255" s="129" t="s">
        <v>458</v>
      </c>
      <c r="F255" s="130" t="s">
        <v>459</v>
      </c>
      <c r="G255" s="131" t="s">
        <v>243</v>
      </c>
      <c r="H255" s="132">
        <v>1</v>
      </c>
      <c r="I255" s="133"/>
      <c r="J255" s="134">
        <f>ROUND(I255*H255,2)</f>
        <v>0</v>
      </c>
      <c r="K255" s="135"/>
      <c r="L255" s="31"/>
      <c r="M255" s="136" t="s">
        <v>1</v>
      </c>
      <c r="N255" s="137" t="s">
        <v>40</v>
      </c>
      <c r="P255" s="138">
        <f>O255*H255</f>
        <v>0</v>
      </c>
      <c r="Q255" s="138">
        <v>0</v>
      </c>
      <c r="R255" s="138">
        <f>Q255*H255</f>
        <v>0</v>
      </c>
      <c r="S255" s="138">
        <v>0</v>
      </c>
      <c r="T255" s="139">
        <f>S255*H255</f>
        <v>0</v>
      </c>
      <c r="AR255" s="140" t="s">
        <v>145</v>
      </c>
      <c r="AT255" s="140" t="s">
        <v>136</v>
      </c>
      <c r="AU255" s="140" t="s">
        <v>82</v>
      </c>
      <c r="AY255" s="16" t="s">
        <v>133</v>
      </c>
      <c r="BE255" s="141">
        <f>IF(N255="základní",J255,0)</f>
        <v>0</v>
      </c>
      <c r="BF255" s="141">
        <f>IF(N255="snížená",J255,0)</f>
        <v>0</v>
      </c>
      <c r="BG255" s="141">
        <f>IF(N255="zákl. přenesená",J255,0)</f>
        <v>0</v>
      </c>
      <c r="BH255" s="141">
        <f>IF(N255="sníž. přenesená",J255,0)</f>
        <v>0</v>
      </c>
      <c r="BI255" s="141">
        <f>IF(N255="nulová",J255,0)</f>
        <v>0</v>
      </c>
      <c r="BJ255" s="16" t="s">
        <v>80</v>
      </c>
      <c r="BK255" s="141">
        <f>ROUND(I255*H255,2)</f>
        <v>0</v>
      </c>
      <c r="BL255" s="16" t="s">
        <v>145</v>
      </c>
      <c r="BM255" s="140" t="s">
        <v>460</v>
      </c>
    </row>
    <row r="256" spans="2:65" s="12" customFormat="1" ht="10.15">
      <c r="B256" s="142"/>
      <c r="D256" s="143" t="s">
        <v>147</v>
      </c>
      <c r="E256" s="144" t="s">
        <v>1</v>
      </c>
      <c r="F256" s="145" t="s">
        <v>461</v>
      </c>
      <c r="H256" s="144" t="s">
        <v>1</v>
      </c>
      <c r="I256" s="146"/>
      <c r="L256" s="142"/>
      <c r="M256" s="147"/>
      <c r="T256" s="148"/>
      <c r="AT256" s="144" t="s">
        <v>147</v>
      </c>
      <c r="AU256" s="144" t="s">
        <v>82</v>
      </c>
      <c r="AV256" s="12" t="s">
        <v>80</v>
      </c>
      <c r="AW256" s="12" t="s">
        <v>32</v>
      </c>
      <c r="AX256" s="12" t="s">
        <v>75</v>
      </c>
      <c r="AY256" s="144" t="s">
        <v>133</v>
      </c>
    </row>
    <row r="257" spans="2:65" s="12" customFormat="1" ht="20.45">
      <c r="B257" s="142"/>
      <c r="D257" s="143" t="s">
        <v>147</v>
      </c>
      <c r="E257" s="144" t="s">
        <v>1</v>
      </c>
      <c r="F257" s="145" t="s">
        <v>462</v>
      </c>
      <c r="H257" s="144" t="s">
        <v>1</v>
      </c>
      <c r="I257" s="146"/>
      <c r="L257" s="142"/>
      <c r="M257" s="147"/>
      <c r="T257" s="148"/>
      <c r="AT257" s="144" t="s">
        <v>147</v>
      </c>
      <c r="AU257" s="144" t="s">
        <v>82</v>
      </c>
      <c r="AV257" s="12" t="s">
        <v>80</v>
      </c>
      <c r="AW257" s="12" t="s">
        <v>32</v>
      </c>
      <c r="AX257" s="12" t="s">
        <v>75</v>
      </c>
      <c r="AY257" s="144" t="s">
        <v>133</v>
      </c>
    </row>
    <row r="258" spans="2:65" s="12" customFormat="1" ht="30.6">
      <c r="B258" s="142"/>
      <c r="D258" s="143" t="s">
        <v>147</v>
      </c>
      <c r="E258" s="144" t="s">
        <v>1</v>
      </c>
      <c r="F258" s="145" t="s">
        <v>463</v>
      </c>
      <c r="H258" s="144" t="s">
        <v>1</v>
      </c>
      <c r="I258" s="146"/>
      <c r="L258" s="142"/>
      <c r="M258" s="147"/>
      <c r="T258" s="148"/>
      <c r="AT258" s="144" t="s">
        <v>147</v>
      </c>
      <c r="AU258" s="144" t="s">
        <v>82</v>
      </c>
      <c r="AV258" s="12" t="s">
        <v>80</v>
      </c>
      <c r="AW258" s="12" t="s">
        <v>32</v>
      </c>
      <c r="AX258" s="12" t="s">
        <v>75</v>
      </c>
      <c r="AY258" s="144" t="s">
        <v>133</v>
      </c>
    </row>
    <row r="259" spans="2:65" s="12" customFormat="1" ht="10.15">
      <c r="B259" s="142"/>
      <c r="D259" s="143" t="s">
        <v>147</v>
      </c>
      <c r="E259" s="144" t="s">
        <v>1</v>
      </c>
      <c r="F259" s="145" t="s">
        <v>464</v>
      </c>
      <c r="H259" s="144" t="s">
        <v>1</v>
      </c>
      <c r="I259" s="146"/>
      <c r="L259" s="142"/>
      <c r="M259" s="147"/>
      <c r="T259" s="148"/>
      <c r="AT259" s="144" t="s">
        <v>147</v>
      </c>
      <c r="AU259" s="144" t="s">
        <v>82</v>
      </c>
      <c r="AV259" s="12" t="s">
        <v>80</v>
      </c>
      <c r="AW259" s="12" t="s">
        <v>32</v>
      </c>
      <c r="AX259" s="12" t="s">
        <v>75</v>
      </c>
      <c r="AY259" s="144" t="s">
        <v>133</v>
      </c>
    </row>
    <row r="260" spans="2:65" s="13" customFormat="1" ht="10.15">
      <c r="B260" s="149"/>
      <c r="D260" s="143" t="s">
        <v>147</v>
      </c>
      <c r="E260" s="150" t="s">
        <v>1</v>
      </c>
      <c r="F260" s="151" t="s">
        <v>80</v>
      </c>
      <c r="H260" s="152">
        <v>1</v>
      </c>
      <c r="I260" s="153"/>
      <c r="L260" s="149"/>
      <c r="M260" s="154"/>
      <c r="T260" s="155"/>
      <c r="AT260" s="150" t="s">
        <v>147</v>
      </c>
      <c r="AU260" s="150" t="s">
        <v>82</v>
      </c>
      <c r="AV260" s="13" t="s">
        <v>82</v>
      </c>
      <c r="AW260" s="13" t="s">
        <v>32</v>
      </c>
      <c r="AX260" s="13" t="s">
        <v>80</v>
      </c>
      <c r="AY260" s="150" t="s">
        <v>133</v>
      </c>
    </row>
    <row r="261" spans="2:65" s="1" customFormat="1" ht="37.9" customHeight="1">
      <c r="B261" s="127"/>
      <c r="C261" s="128" t="s">
        <v>465</v>
      </c>
      <c r="D261" s="128" t="s">
        <v>136</v>
      </c>
      <c r="E261" s="129" t="s">
        <v>466</v>
      </c>
      <c r="F261" s="130" t="s">
        <v>467</v>
      </c>
      <c r="G261" s="131" t="s">
        <v>139</v>
      </c>
      <c r="H261" s="132">
        <v>1</v>
      </c>
      <c r="I261" s="133"/>
      <c r="J261" s="134">
        <f>ROUND(I261*H261,2)</f>
        <v>0</v>
      </c>
      <c r="K261" s="135"/>
      <c r="L261" s="31"/>
      <c r="M261" s="136" t="s">
        <v>1</v>
      </c>
      <c r="N261" s="137" t="s">
        <v>40</v>
      </c>
      <c r="P261" s="138">
        <f>O261*H261</f>
        <v>0</v>
      </c>
      <c r="Q261" s="138">
        <v>0</v>
      </c>
      <c r="R261" s="138">
        <f>Q261*H261</f>
        <v>0</v>
      </c>
      <c r="S261" s="138">
        <v>0</v>
      </c>
      <c r="T261" s="139">
        <f>S261*H261</f>
        <v>0</v>
      </c>
      <c r="AR261" s="140" t="s">
        <v>145</v>
      </c>
      <c r="AT261" s="140" t="s">
        <v>136</v>
      </c>
      <c r="AU261" s="140" t="s">
        <v>82</v>
      </c>
      <c r="AY261" s="16" t="s">
        <v>133</v>
      </c>
      <c r="BE261" s="141">
        <f>IF(N261="základní",J261,0)</f>
        <v>0</v>
      </c>
      <c r="BF261" s="141">
        <f>IF(N261="snížená",J261,0)</f>
        <v>0</v>
      </c>
      <c r="BG261" s="141">
        <f>IF(N261="zákl. přenesená",J261,0)</f>
        <v>0</v>
      </c>
      <c r="BH261" s="141">
        <f>IF(N261="sníž. přenesená",J261,0)</f>
        <v>0</v>
      </c>
      <c r="BI261" s="141">
        <f>IF(N261="nulová",J261,0)</f>
        <v>0</v>
      </c>
      <c r="BJ261" s="16" t="s">
        <v>80</v>
      </c>
      <c r="BK261" s="141">
        <f>ROUND(I261*H261,2)</f>
        <v>0</v>
      </c>
      <c r="BL261" s="16" t="s">
        <v>145</v>
      </c>
      <c r="BM261" s="140" t="s">
        <v>468</v>
      </c>
    </row>
    <row r="262" spans="2:65" s="1" customFormat="1" ht="16.5" customHeight="1">
      <c r="B262" s="127"/>
      <c r="C262" s="156" t="s">
        <v>469</v>
      </c>
      <c r="D262" s="156" t="s">
        <v>255</v>
      </c>
      <c r="E262" s="157" t="s">
        <v>470</v>
      </c>
      <c r="F262" s="158" t="s">
        <v>471</v>
      </c>
      <c r="G262" s="159" t="s">
        <v>139</v>
      </c>
      <c r="H262" s="160">
        <v>1</v>
      </c>
      <c r="I262" s="161"/>
      <c r="J262" s="162">
        <f>ROUND(I262*H262,2)</f>
        <v>0</v>
      </c>
      <c r="K262" s="163"/>
      <c r="L262" s="164"/>
      <c r="M262" s="165" t="s">
        <v>1</v>
      </c>
      <c r="N262" s="166" t="s">
        <v>40</v>
      </c>
      <c r="P262" s="138">
        <f>O262*H262</f>
        <v>0</v>
      </c>
      <c r="Q262" s="138">
        <v>7.0000000000000001E-3</v>
      </c>
      <c r="R262" s="138">
        <f>Q262*H262</f>
        <v>7.0000000000000001E-3</v>
      </c>
      <c r="S262" s="138">
        <v>0</v>
      </c>
      <c r="T262" s="139">
        <f>S262*H262</f>
        <v>0</v>
      </c>
      <c r="AR262" s="140" t="s">
        <v>258</v>
      </c>
      <c r="AT262" s="140" t="s">
        <v>255</v>
      </c>
      <c r="AU262" s="140" t="s">
        <v>82</v>
      </c>
      <c r="AY262" s="16" t="s">
        <v>133</v>
      </c>
      <c r="BE262" s="141">
        <f>IF(N262="základní",J262,0)</f>
        <v>0</v>
      </c>
      <c r="BF262" s="141">
        <f>IF(N262="snížená",J262,0)</f>
        <v>0</v>
      </c>
      <c r="BG262" s="141">
        <f>IF(N262="zákl. přenesená",J262,0)</f>
        <v>0</v>
      </c>
      <c r="BH262" s="141">
        <f>IF(N262="sníž. přenesená",J262,0)</f>
        <v>0</v>
      </c>
      <c r="BI262" s="141">
        <f>IF(N262="nulová",J262,0)</f>
        <v>0</v>
      </c>
      <c r="BJ262" s="16" t="s">
        <v>80</v>
      </c>
      <c r="BK262" s="141">
        <f>ROUND(I262*H262,2)</f>
        <v>0</v>
      </c>
      <c r="BL262" s="16" t="s">
        <v>145</v>
      </c>
      <c r="BM262" s="140" t="s">
        <v>472</v>
      </c>
    </row>
    <row r="263" spans="2:65" s="11" customFormat="1" ht="22.9" customHeight="1">
      <c r="B263" s="115"/>
      <c r="D263" s="116" t="s">
        <v>74</v>
      </c>
      <c r="E263" s="125" t="s">
        <v>473</v>
      </c>
      <c r="F263" s="125" t="s">
        <v>474</v>
      </c>
      <c r="I263" s="118"/>
      <c r="J263" s="126">
        <f>BK263</f>
        <v>0</v>
      </c>
      <c r="L263" s="115"/>
      <c r="M263" s="120"/>
      <c r="P263" s="121">
        <f>SUM(P264:P265)</f>
        <v>0</v>
      </c>
      <c r="R263" s="121">
        <f>SUM(R264:R265)</f>
        <v>1.54E-4</v>
      </c>
      <c r="T263" s="122">
        <f>SUM(T264:T265)</f>
        <v>0</v>
      </c>
      <c r="AR263" s="116" t="s">
        <v>82</v>
      </c>
      <c r="AT263" s="123" t="s">
        <v>74</v>
      </c>
      <c r="AU263" s="123" t="s">
        <v>80</v>
      </c>
      <c r="AY263" s="116" t="s">
        <v>133</v>
      </c>
      <c r="BK263" s="124">
        <f>SUM(BK264:BK265)</f>
        <v>0</v>
      </c>
    </row>
    <row r="264" spans="2:65" s="1" customFormat="1" ht="24.2" customHeight="1">
      <c r="B264" s="127"/>
      <c r="C264" s="128" t="s">
        <v>475</v>
      </c>
      <c r="D264" s="128" t="s">
        <v>136</v>
      </c>
      <c r="E264" s="129" t="s">
        <v>476</v>
      </c>
      <c r="F264" s="130" t="s">
        <v>477</v>
      </c>
      <c r="G264" s="131" t="s">
        <v>139</v>
      </c>
      <c r="H264" s="132">
        <v>7</v>
      </c>
      <c r="I264" s="133"/>
      <c r="J264" s="134">
        <f>ROUND(I264*H264,2)</f>
        <v>0</v>
      </c>
      <c r="K264" s="135"/>
      <c r="L264" s="31"/>
      <c r="M264" s="136" t="s">
        <v>1</v>
      </c>
      <c r="N264" s="137" t="s">
        <v>40</v>
      </c>
      <c r="P264" s="138">
        <f>O264*H264</f>
        <v>0</v>
      </c>
      <c r="Q264" s="138">
        <v>0</v>
      </c>
      <c r="R264" s="138">
        <f>Q264*H264</f>
        <v>0</v>
      </c>
      <c r="S264" s="138">
        <v>0</v>
      </c>
      <c r="T264" s="139">
        <f>S264*H264</f>
        <v>0</v>
      </c>
      <c r="AR264" s="140" t="s">
        <v>145</v>
      </c>
      <c r="AT264" s="140" t="s">
        <v>136</v>
      </c>
      <c r="AU264" s="140" t="s">
        <v>82</v>
      </c>
      <c r="AY264" s="16" t="s">
        <v>133</v>
      </c>
      <c r="BE264" s="141">
        <f>IF(N264="základní",J264,0)</f>
        <v>0</v>
      </c>
      <c r="BF264" s="141">
        <f>IF(N264="snížená",J264,0)</f>
        <v>0</v>
      </c>
      <c r="BG264" s="141">
        <f>IF(N264="zákl. přenesená",J264,0)</f>
        <v>0</v>
      </c>
      <c r="BH264" s="141">
        <f>IF(N264="sníž. přenesená",J264,0)</f>
        <v>0</v>
      </c>
      <c r="BI264" s="141">
        <f>IF(N264="nulová",J264,0)</f>
        <v>0</v>
      </c>
      <c r="BJ264" s="16" t="s">
        <v>80</v>
      </c>
      <c r="BK264" s="141">
        <f>ROUND(I264*H264,2)</f>
        <v>0</v>
      </c>
      <c r="BL264" s="16" t="s">
        <v>145</v>
      </c>
      <c r="BM264" s="140" t="s">
        <v>478</v>
      </c>
    </row>
    <row r="265" spans="2:65" s="1" customFormat="1" ht="21.75" customHeight="1">
      <c r="B265" s="127"/>
      <c r="C265" s="156" t="s">
        <v>479</v>
      </c>
      <c r="D265" s="156" t="s">
        <v>255</v>
      </c>
      <c r="E265" s="157" t="s">
        <v>480</v>
      </c>
      <c r="F265" s="158" t="s">
        <v>481</v>
      </c>
      <c r="G265" s="159" t="s">
        <v>139</v>
      </c>
      <c r="H265" s="160">
        <v>7</v>
      </c>
      <c r="I265" s="161"/>
      <c r="J265" s="162">
        <f>ROUND(I265*H265,2)</f>
        <v>0</v>
      </c>
      <c r="K265" s="163"/>
      <c r="L265" s="164"/>
      <c r="M265" s="165" t="s">
        <v>1</v>
      </c>
      <c r="N265" s="166" t="s">
        <v>40</v>
      </c>
      <c r="P265" s="138">
        <f>O265*H265</f>
        <v>0</v>
      </c>
      <c r="Q265" s="138">
        <v>2.1999999999999999E-5</v>
      </c>
      <c r="R265" s="138">
        <f>Q265*H265</f>
        <v>1.54E-4</v>
      </c>
      <c r="S265" s="138">
        <v>0</v>
      </c>
      <c r="T265" s="139">
        <f>S265*H265</f>
        <v>0</v>
      </c>
      <c r="AR265" s="140" t="s">
        <v>258</v>
      </c>
      <c r="AT265" s="140" t="s">
        <v>255</v>
      </c>
      <c r="AU265" s="140" t="s">
        <v>82</v>
      </c>
      <c r="AY265" s="16" t="s">
        <v>133</v>
      </c>
      <c r="BE265" s="141">
        <f>IF(N265="základní",J265,0)</f>
        <v>0</v>
      </c>
      <c r="BF265" s="141">
        <f>IF(N265="snížená",J265,0)</f>
        <v>0</v>
      </c>
      <c r="BG265" s="141">
        <f>IF(N265="zákl. přenesená",J265,0)</f>
        <v>0</v>
      </c>
      <c r="BH265" s="141">
        <f>IF(N265="sníž. přenesená",J265,0)</f>
        <v>0</v>
      </c>
      <c r="BI265" s="141">
        <f>IF(N265="nulová",J265,0)</f>
        <v>0</v>
      </c>
      <c r="BJ265" s="16" t="s">
        <v>80</v>
      </c>
      <c r="BK265" s="141">
        <f>ROUND(I265*H265,2)</f>
        <v>0</v>
      </c>
      <c r="BL265" s="16" t="s">
        <v>145</v>
      </c>
      <c r="BM265" s="140" t="s">
        <v>482</v>
      </c>
    </row>
    <row r="266" spans="2:65" s="11" customFormat="1" ht="22.9" customHeight="1">
      <c r="B266" s="115"/>
      <c r="D266" s="116" t="s">
        <v>74</v>
      </c>
      <c r="E266" s="125" t="s">
        <v>483</v>
      </c>
      <c r="F266" s="125" t="s">
        <v>484</v>
      </c>
      <c r="I266" s="118"/>
      <c r="J266" s="126">
        <f>BK266</f>
        <v>0</v>
      </c>
      <c r="L266" s="115"/>
      <c r="M266" s="120"/>
      <c r="P266" s="121">
        <f>SUM(P267:P274)</f>
        <v>0</v>
      </c>
      <c r="R266" s="121">
        <f>SUM(R267:R274)</f>
        <v>1.9601999999999998E-2</v>
      </c>
      <c r="T266" s="122">
        <f>SUM(T267:T274)</f>
        <v>0</v>
      </c>
      <c r="AR266" s="116" t="s">
        <v>82</v>
      </c>
      <c r="AT266" s="123" t="s">
        <v>74</v>
      </c>
      <c r="AU266" s="123" t="s">
        <v>80</v>
      </c>
      <c r="AY266" s="116" t="s">
        <v>133</v>
      </c>
      <c r="BK266" s="124">
        <f>SUM(BK267:BK274)</f>
        <v>0</v>
      </c>
    </row>
    <row r="267" spans="2:65" s="1" customFormat="1" ht="33" customHeight="1">
      <c r="B267" s="127"/>
      <c r="C267" s="128" t="s">
        <v>485</v>
      </c>
      <c r="D267" s="128" t="s">
        <v>136</v>
      </c>
      <c r="E267" s="129" t="s">
        <v>486</v>
      </c>
      <c r="F267" s="130" t="s">
        <v>487</v>
      </c>
      <c r="G267" s="131" t="s">
        <v>180</v>
      </c>
      <c r="H267" s="132">
        <v>186</v>
      </c>
      <c r="I267" s="133"/>
      <c r="J267" s="134">
        <f t="shared" ref="J267:J272" si="30">ROUND(I267*H267,2)</f>
        <v>0</v>
      </c>
      <c r="K267" s="135"/>
      <c r="L267" s="31"/>
      <c r="M267" s="136" t="s">
        <v>1</v>
      </c>
      <c r="N267" s="137" t="s">
        <v>40</v>
      </c>
      <c r="P267" s="138">
        <f t="shared" ref="P267:P272" si="31">O267*H267</f>
        <v>0</v>
      </c>
      <c r="Q267" s="138">
        <v>0</v>
      </c>
      <c r="R267" s="138">
        <f t="shared" ref="R267:R272" si="32">Q267*H267</f>
        <v>0</v>
      </c>
      <c r="S267" s="138">
        <v>0</v>
      </c>
      <c r="T267" s="139">
        <f t="shared" ref="T267:T272" si="33">S267*H267</f>
        <v>0</v>
      </c>
      <c r="AR267" s="140" t="s">
        <v>145</v>
      </c>
      <c r="AT267" s="140" t="s">
        <v>136</v>
      </c>
      <c r="AU267" s="140" t="s">
        <v>82</v>
      </c>
      <c r="AY267" s="16" t="s">
        <v>133</v>
      </c>
      <c r="BE267" s="141">
        <f t="shared" ref="BE267:BE272" si="34">IF(N267="základní",J267,0)</f>
        <v>0</v>
      </c>
      <c r="BF267" s="141">
        <f t="shared" ref="BF267:BF272" si="35">IF(N267="snížená",J267,0)</f>
        <v>0</v>
      </c>
      <c r="BG267" s="141">
        <f t="shared" ref="BG267:BG272" si="36">IF(N267="zákl. přenesená",J267,0)</f>
        <v>0</v>
      </c>
      <c r="BH267" s="141">
        <f t="shared" ref="BH267:BH272" si="37">IF(N267="sníž. přenesená",J267,0)</f>
        <v>0</v>
      </c>
      <c r="BI267" s="141">
        <f t="shared" ref="BI267:BI272" si="38">IF(N267="nulová",J267,0)</f>
        <v>0</v>
      </c>
      <c r="BJ267" s="16" t="s">
        <v>80</v>
      </c>
      <c r="BK267" s="141">
        <f t="shared" ref="BK267:BK272" si="39">ROUND(I267*H267,2)</f>
        <v>0</v>
      </c>
      <c r="BL267" s="16" t="s">
        <v>145</v>
      </c>
      <c r="BM267" s="140" t="s">
        <v>488</v>
      </c>
    </row>
    <row r="268" spans="2:65" s="1" customFormat="1" ht="16.5" customHeight="1">
      <c r="B268" s="127"/>
      <c r="C268" s="156" t="s">
        <v>489</v>
      </c>
      <c r="D268" s="156" t="s">
        <v>255</v>
      </c>
      <c r="E268" s="157" t="s">
        <v>490</v>
      </c>
      <c r="F268" s="158" t="s">
        <v>491</v>
      </c>
      <c r="G268" s="159" t="s">
        <v>180</v>
      </c>
      <c r="H268" s="160">
        <v>54</v>
      </c>
      <c r="I268" s="161"/>
      <c r="J268" s="162">
        <f t="shared" si="30"/>
        <v>0</v>
      </c>
      <c r="K268" s="163"/>
      <c r="L268" s="164"/>
      <c r="M268" s="165" t="s">
        <v>1</v>
      </c>
      <c r="N268" s="166" t="s">
        <v>40</v>
      </c>
      <c r="P268" s="138">
        <f t="shared" si="31"/>
        <v>0</v>
      </c>
      <c r="Q268" s="138">
        <v>1.5300000000000001E-4</v>
      </c>
      <c r="R268" s="138">
        <f t="shared" si="32"/>
        <v>8.2620000000000002E-3</v>
      </c>
      <c r="S268" s="138">
        <v>0</v>
      </c>
      <c r="T268" s="139">
        <f t="shared" si="33"/>
        <v>0</v>
      </c>
      <c r="AR268" s="140" t="s">
        <v>258</v>
      </c>
      <c r="AT268" s="140" t="s">
        <v>255</v>
      </c>
      <c r="AU268" s="140" t="s">
        <v>82</v>
      </c>
      <c r="AY268" s="16" t="s">
        <v>133</v>
      </c>
      <c r="BE268" s="141">
        <f t="shared" si="34"/>
        <v>0</v>
      </c>
      <c r="BF268" s="141">
        <f t="shared" si="35"/>
        <v>0</v>
      </c>
      <c r="BG268" s="141">
        <f t="shared" si="36"/>
        <v>0</v>
      </c>
      <c r="BH268" s="141">
        <f t="shared" si="37"/>
        <v>0</v>
      </c>
      <c r="BI268" s="141">
        <f t="shared" si="38"/>
        <v>0</v>
      </c>
      <c r="BJ268" s="16" t="s">
        <v>80</v>
      </c>
      <c r="BK268" s="141">
        <f t="shared" si="39"/>
        <v>0</v>
      </c>
      <c r="BL268" s="16" t="s">
        <v>145</v>
      </c>
      <c r="BM268" s="140" t="s">
        <v>492</v>
      </c>
    </row>
    <row r="269" spans="2:65" s="1" customFormat="1" ht="16.5" customHeight="1">
      <c r="B269" s="127"/>
      <c r="C269" s="156" t="s">
        <v>493</v>
      </c>
      <c r="D269" s="156" t="s">
        <v>255</v>
      </c>
      <c r="E269" s="157" t="s">
        <v>494</v>
      </c>
      <c r="F269" s="158" t="s">
        <v>495</v>
      </c>
      <c r="G269" s="159" t="s">
        <v>180</v>
      </c>
      <c r="H269" s="160">
        <v>36</v>
      </c>
      <c r="I269" s="161"/>
      <c r="J269" s="162">
        <f t="shared" si="30"/>
        <v>0</v>
      </c>
      <c r="K269" s="163"/>
      <c r="L269" s="164"/>
      <c r="M269" s="165" t="s">
        <v>1</v>
      </c>
      <c r="N269" s="166" t="s">
        <v>40</v>
      </c>
      <c r="P269" s="138">
        <f t="shared" si="31"/>
        <v>0</v>
      </c>
      <c r="Q269" s="138">
        <v>2.0699999999999999E-4</v>
      </c>
      <c r="R269" s="138">
        <f t="shared" si="32"/>
        <v>7.4519999999999994E-3</v>
      </c>
      <c r="S269" s="138">
        <v>0</v>
      </c>
      <c r="T269" s="139">
        <f t="shared" si="33"/>
        <v>0</v>
      </c>
      <c r="AR269" s="140" t="s">
        <v>258</v>
      </c>
      <c r="AT269" s="140" t="s">
        <v>255</v>
      </c>
      <c r="AU269" s="140" t="s">
        <v>82</v>
      </c>
      <c r="AY269" s="16" t="s">
        <v>133</v>
      </c>
      <c r="BE269" s="141">
        <f t="shared" si="34"/>
        <v>0</v>
      </c>
      <c r="BF269" s="141">
        <f t="shared" si="35"/>
        <v>0</v>
      </c>
      <c r="BG269" s="141">
        <f t="shared" si="36"/>
        <v>0</v>
      </c>
      <c r="BH269" s="141">
        <f t="shared" si="37"/>
        <v>0</v>
      </c>
      <c r="BI269" s="141">
        <f t="shared" si="38"/>
        <v>0</v>
      </c>
      <c r="BJ269" s="16" t="s">
        <v>80</v>
      </c>
      <c r="BK269" s="141">
        <f t="shared" si="39"/>
        <v>0</v>
      </c>
      <c r="BL269" s="16" t="s">
        <v>145</v>
      </c>
      <c r="BM269" s="140" t="s">
        <v>496</v>
      </c>
    </row>
    <row r="270" spans="2:65" s="1" customFormat="1" ht="16.5" customHeight="1">
      <c r="B270" s="127"/>
      <c r="C270" s="156" t="s">
        <v>497</v>
      </c>
      <c r="D270" s="156" t="s">
        <v>255</v>
      </c>
      <c r="E270" s="157" t="s">
        <v>498</v>
      </c>
      <c r="F270" s="158" t="s">
        <v>499</v>
      </c>
      <c r="G270" s="159" t="s">
        <v>180</v>
      </c>
      <c r="H270" s="160">
        <v>12</v>
      </c>
      <c r="I270" s="161"/>
      <c r="J270" s="162">
        <f t="shared" si="30"/>
        <v>0</v>
      </c>
      <c r="K270" s="163"/>
      <c r="L270" s="164"/>
      <c r="M270" s="165" t="s">
        <v>1</v>
      </c>
      <c r="N270" s="166" t="s">
        <v>40</v>
      </c>
      <c r="P270" s="138">
        <f t="shared" si="31"/>
        <v>0</v>
      </c>
      <c r="Q270" s="138">
        <v>2.9399999999999999E-4</v>
      </c>
      <c r="R270" s="138">
        <f t="shared" si="32"/>
        <v>3.5279999999999999E-3</v>
      </c>
      <c r="S270" s="138">
        <v>0</v>
      </c>
      <c r="T270" s="139">
        <f t="shared" si="33"/>
        <v>0</v>
      </c>
      <c r="AR270" s="140" t="s">
        <v>258</v>
      </c>
      <c r="AT270" s="140" t="s">
        <v>255</v>
      </c>
      <c r="AU270" s="140" t="s">
        <v>82</v>
      </c>
      <c r="AY270" s="16" t="s">
        <v>133</v>
      </c>
      <c r="BE270" s="141">
        <f t="shared" si="34"/>
        <v>0</v>
      </c>
      <c r="BF270" s="141">
        <f t="shared" si="35"/>
        <v>0</v>
      </c>
      <c r="BG270" s="141">
        <f t="shared" si="36"/>
        <v>0</v>
      </c>
      <c r="BH270" s="141">
        <f t="shared" si="37"/>
        <v>0</v>
      </c>
      <c r="BI270" s="141">
        <f t="shared" si="38"/>
        <v>0</v>
      </c>
      <c r="BJ270" s="16" t="s">
        <v>80</v>
      </c>
      <c r="BK270" s="141">
        <f t="shared" si="39"/>
        <v>0</v>
      </c>
      <c r="BL270" s="16" t="s">
        <v>145</v>
      </c>
      <c r="BM270" s="140" t="s">
        <v>500</v>
      </c>
    </row>
    <row r="271" spans="2:65" s="1" customFormat="1" ht="21.75" customHeight="1">
      <c r="B271" s="127"/>
      <c r="C271" s="128" t="s">
        <v>501</v>
      </c>
      <c r="D271" s="128" t="s">
        <v>136</v>
      </c>
      <c r="E271" s="129" t="s">
        <v>502</v>
      </c>
      <c r="F271" s="130" t="s">
        <v>503</v>
      </c>
      <c r="G271" s="131" t="s">
        <v>180</v>
      </c>
      <c r="H271" s="132">
        <v>214</v>
      </c>
      <c r="I271" s="133"/>
      <c r="J271" s="134">
        <f t="shared" si="30"/>
        <v>0</v>
      </c>
      <c r="K271" s="135"/>
      <c r="L271" s="31"/>
      <c r="M271" s="136" t="s">
        <v>1</v>
      </c>
      <c r="N271" s="137" t="s">
        <v>40</v>
      </c>
      <c r="P271" s="138">
        <f t="shared" si="31"/>
        <v>0</v>
      </c>
      <c r="Q271" s="138">
        <v>0</v>
      </c>
      <c r="R271" s="138">
        <f t="shared" si="32"/>
        <v>0</v>
      </c>
      <c r="S271" s="138">
        <v>0</v>
      </c>
      <c r="T271" s="139">
        <f t="shared" si="33"/>
        <v>0</v>
      </c>
      <c r="AR271" s="140" t="s">
        <v>145</v>
      </c>
      <c r="AT271" s="140" t="s">
        <v>136</v>
      </c>
      <c r="AU271" s="140" t="s">
        <v>82</v>
      </c>
      <c r="AY271" s="16" t="s">
        <v>133</v>
      </c>
      <c r="BE271" s="141">
        <f t="shared" si="34"/>
        <v>0</v>
      </c>
      <c r="BF271" s="141">
        <f t="shared" si="35"/>
        <v>0</v>
      </c>
      <c r="BG271" s="141">
        <f t="shared" si="36"/>
        <v>0</v>
      </c>
      <c r="BH271" s="141">
        <f t="shared" si="37"/>
        <v>0</v>
      </c>
      <c r="BI271" s="141">
        <f t="shared" si="38"/>
        <v>0</v>
      </c>
      <c r="BJ271" s="16" t="s">
        <v>80</v>
      </c>
      <c r="BK271" s="141">
        <f t="shared" si="39"/>
        <v>0</v>
      </c>
      <c r="BL271" s="16" t="s">
        <v>145</v>
      </c>
      <c r="BM271" s="140" t="s">
        <v>504</v>
      </c>
    </row>
    <row r="272" spans="2:65" s="1" customFormat="1" ht="24.2" customHeight="1">
      <c r="B272" s="127"/>
      <c r="C272" s="156" t="s">
        <v>505</v>
      </c>
      <c r="D272" s="156" t="s">
        <v>255</v>
      </c>
      <c r="E272" s="157" t="s">
        <v>506</v>
      </c>
      <c r="F272" s="158" t="s">
        <v>507</v>
      </c>
      <c r="G272" s="159" t="s">
        <v>180</v>
      </c>
      <c r="H272" s="160">
        <v>6</v>
      </c>
      <c r="I272" s="161"/>
      <c r="J272" s="162">
        <f t="shared" si="30"/>
        <v>0</v>
      </c>
      <c r="K272" s="163"/>
      <c r="L272" s="164"/>
      <c r="M272" s="165" t="s">
        <v>1</v>
      </c>
      <c r="N272" s="166" t="s">
        <v>40</v>
      </c>
      <c r="P272" s="138">
        <f t="shared" si="31"/>
        <v>0</v>
      </c>
      <c r="Q272" s="138">
        <v>6.0000000000000002E-5</v>
      </c>
      <c r="R272" s="138">
        <f t="shared" si="32"/>
        <v>3.6000000000000002E-4</v>
      </c>
      <c r="S272" s="138">
        <v>0</v>
      </c>
      <c r="T272" s="139">
        <f t="shared" si="33"/>
        <v>0</v>
      </c>
      <c r="AR272" s="140" t="s">
        <v>258</v>
      </c>
      <c r="AT272" s="140" t="s">
        <v>255</v>
      </c>
      <c r="AU272" s="140" t="s">
        <v>82</v>
      </c>
      <c r="AY272" s="16" t="s">
        <v>133</v>
      </c>
      <c r="BE272" s="141">
        <f t="shared" si="34"/>
        <v>0</v>
      </c>
      <c r="BF272" s="141">
        <f t="shared" si="35"/>
        <v>0</v>
      </c>
      <c r="BG272" s="141">
        <f t="shared" si="36"/>
        <v>0</v>
      </c>
      <c r="BH272" s="141">
        <f t="shared" si="37"/>
        <v>0</v>
      </c>
      <c r="BI272" s="141">
        <f t="shared" si="38"/>
        <v>0</v>
      </c>
      <c r="BJ272" s="16" t="s">
        <v>80</v>
      </c>
      <c r="BK272" s="141">
        <f t="shared" si="39"/>
        <v>0</v>
      </c>
      <c r="BL272" s="16" t="s">
        <v>145</v>
      </c>
      <c r="BM272" s="140" t="s">
        <v>508</v>
      </c>
    </row>
    <row r="273" spans="2:65" s="12" customFormat="1" ht="10.15">
      <c r="B273" s="142"/>
      <c r="D273" s="143" t="s">
        <v>147</v>
      </c>
      <c r="E273" s="144" t="s">
        <v>1</v>
      </c>
      <c r="F273" s="145" t="s">
        <v>509</v>
      </c>
      <c r="H273" s="144" t="s">
        <v>1</v>
      </c>
      <c r="I273" s="146"/>
      <c r="L273" s="142"/>
      <c r="M273" s="147"/>
      <c r="T273" s="148"/>
      <c r="AT273" s="144" t="s">
        <v>147</v>
      </c>
      <c r="AU273" s="144" t="s">
        <v>82</v>
      </c>
      <c r="AV273" s="12" t="s">
        <v>80</v>
      </c>
      <c r="AW273" s="12" t="s">
        <v>32</v>
      </c>
      <c r="AX273" s="12" t="s">
        <v>75</v>
      </c>
      <c r="AY273" s="144" t="s">
        <v>133</v>
      </c>
    </row>
    <row r="274" spans="2:65" s="13" customFormat="1" ht="10.15">
      <c r="B274" s="149"/>
      <c r="D274" s="143" t="s">
        <v>147</v>
      </c>
      <c r="E274" s="150" t="s">
        <v>1</v>
      </c>
      <c r="F274" s="151" t="s">
        <v>164</v>
      </c>
      <c r="H274" s="152">
        <v>6</v>
      </c>
      <c r="I274" s="153"/>
      <c r="L274" s="149"/>
      <c r="M274" s="154"/>
      <c r="T274" s="155"/>
      <c r="AT274" s="150" t="s">
        <v>147</v>
      </c>
      <c r="AU274" s="150" t="s">
        <v>82</v>
      </c>
      <c r="AV274" s="13" t="s">
        <v>82</v>
      </c>
      <c r="AW274" s="13" t="s">
        <v>32</v>
      </c>
      <c r="AX274" s="13" t="s">
        <v>80</v>
      </c>
      <c r="AY274" s="150" t="s">
        <v>133</v>
      </c>
    </row>
    <row r="275" spans="2:65" s="11" customFormat="1" ht="22.9" customHeight="1">
      <c r="B275" s="115"/>
      <c r="D275" s="116" t="s">
        <v>74</v>
      </c>
      <c r="E275" s="125" t="s">
        <v>510</v>
      </c>
      <c r="F275" s="125" t="s">
        <v>511</v>
      </c>
      <c r="I275" s="118"/>
      <c r="J275" s="126">
        <f>BK275</f>
        <v>0</v>
      </c>
      <c r="L275" s="115"/>
      <c r="M275" s="120"/>
      <c r="P275" s="121">
        <f>SUM(P276:P288)</f>
        <v>0</v>
      </c>
      <c r="R275" s="121">
        <f>SUM(R276:R288)</f>
        <v>3.7200000000000002E-3</v>
      </c>
      <c r="T275" s="122">
        <f>SUM(T276:T288)</f>
        <v>2E-3</v>
      </c>
      <c r="AR275" s="116" t="s">
        <v>82</v>
      </c>
      <c r="AT275" s="123" t="s">
        <v>74</v>
      </c>
      <c r="AU275" s="123" t="s">
        <v>80</v>
      </c>
      <c r="AY275" s="116" t="s">
        <v>133</v>
      </c>
      <c r="BK275" s="124">
        <f>SUM(BK276:BK288)</f>
        <v>0</v>
      </c>
    </row>
    <row r="276" spans="2:65" s="1" customFormat="1" ht="24.2" customHeight="1">
      <c r="B276" s="127"/>
      <c r="C276" s="128" t="s">
        <v>512</v>
      </c>
      <c r="D276" s="128" t="s">
        <v>136</v>
      </c>
      <c r="E276" s="129" t="s">
        <v>513</v>
      </c>
      <c r="F276" s="130" t="s">
        <v>514</v>
      </c>
      <c r="G276" s="131" t="s">
        <v>515</v>
      </c>
      <c r="H276" s="132">
        <v>4</v>
      </c>
      <c r="I276" s="133"/>
      <c r="J276" s="134">
        <f t="shared" ref="J276:J288" si="40">ROUND(I276*H276,2)</f>
        <v>0</v>
      </c>
      <c r="K276" s="135"/>
      <c r="L276" s="31"/>
      <c r="M276" s="136" t="s">
        <v>1</v>
      </c>
      <c r="N276" s="137" t="s">
        <v>40</v>
      </c>
      <c r="P276" s="138">
        <f t="shared" ref="P276:P288" si="41">O276*H276</f>
        <v>0</v>
      </c>
      <c r="Q276" s="138">
        <v>0</v>
      </c>
      <c r="R276" s="138">
        <f t="shared" ref="R276:R288" si="42">Q276*H276</f>
        <v>0</v>
      </c>
      <c r="S276" s="138">
        <v>0</v>
      </c>
      <c r="T276" s="139">
        <f t="shared" ref="T276:T288" si="43">S276*H276</f>
        <v>0</v>
      </c>
      <c r="AR276" s="140" t="s">
        <v>154</v>
      </c>
      <c r="AT276" s="140" t="s">
        <v>136</v>
      </c>
      <c r="AU276" s="140" t="s">
        <v>82</v>
      </c>
      <c r="AY276" s="16" t="s">
        <v>133</v>
      </c>
      <c r="BE276" s="141">
        <f t="shared" ref="BE276:BE288" si="44">IF(N276="základní",J276,0)</f>
        <v>0</v>
      </c>
      <c r="BF276" s="141">
        <f t="shared" ref="BF276:BF288" si="45">IF(N276="snížená",J276,0)</f>
        <v>0</v>
      </c>
      <c r="BG276" s="141">
        <f t="shared" ref="BG276:BG288" si="46">IF(N276="zákl. přenesená",J276,0)</f>
        <v>0</v>
      </c>
      <c r="BH276" s="141">
        <f t="shared" ref="BH276:BH288" si="47">IF(N276="sníž. přenesená",J276,0)</f>
        <v>0</v>
      </c>
      <c r="BI276" s="141">
        <f t="shared" ref="BI276:BI288" si="48">IF(N276="nulová",J276,0)</f>
        <v>0</v>
      </c>
      <c r="BJ276" s="16" t="s">
        <v>80</v>
      </c>
      <c r="BK276" s="141">
        <f t="shared" ref="BK276:BK288" si="49">ROUND(I276*H276,2)</f>
        <v>0</v>
      </c>
      <c r="BL276" s="16" t="s">
        <v>154</v>
      </c>
      <c r="BM276" s="140" t="s">
        <v>516</v>
      </c>
    </row>
    <row r="277" spans="2:65" s="1" customFormat="1" ht="24.2" customHeight="1">
      <c r="B277" s="127"/>
      <c r="C277" s="128" t="s">
        <v>517</v>
      </c>
      <c r="D277" s="128" t="s">
        <v>136</v>
      </c>
      <c r="E277" s="129" t="s">
        <v>518</v>
      </c>
      <c r="F277" s="130" t="s">
        <v>519</v>
      </c>
      <c r="G277" s="131" t="s">
        <v>139</v>
      </c>
      <c r="H277" s="132">
        <v>1</v>
      </c>
      <c r="I277" s="133"/>
      <c r="J277" s="134">
        <f t="shared" si="40"/>
        <v>0</v>
      </c>
      <c r="K277" s="135"/>
      <c r="L277" s="31"/>
      <c r="M277" s="136" t="s">
        <v>1</v>
      </c>
      <c r="N277" s="137" t="s">
        <v>40</v>
      </c>
      <c r="P277" s="138">
        <f t="shared" si="41"/>
        <v>0</v>
      </c>
      <c r="Q277" s="138">
        <v>0</v>
      </c>
      <c r="R277" s="138">
        <f t="shared" si="42"/>
        <v>0</v>
      </c>
      <c r="S277" s="138">
        <v>0</v>
      </c>
      <c r="T277" s="139">
        <f t="shared" si="43"/>
        <v>0</v>
      </c>
      <c r="AR277" s="140" t="s">
        <v>145</v>
      </c>
      <c r="AT277" s="140" t="s">
        <v>136</v>
      </c>
      <c r="AU277" s="140" t="s">
        <v>82</v>
      </c>
      <c r="AY277" s="16" t="s">
        <v>133</v>
      </c>
      <c r="BE277" s="141">
        <f t="shared" si="44"/>
        <v>0</v>
      </c>
      <c r="BF277" s="141">
        <f t="shared" si="45"/>
        <v>0</v>
      </c>
      <c r="BG277" s="141">
        <f t="shared" si="46"/>
        <v>0</v>
      </c>
      <c r="BH277" s="141">
        <f t="shared" si="47"/>
        <v>0</v>
      </c>
      <c r="BI277" s="141">
        <f t="shared" si="48"/>
        <v>0</v>
      </c>
      <c r="BJ277" s="16" t="s">
        <v>80</v>
      </c>
      <c r="BK277" s="141">
        <f t="shared" si="49"/>
        <v>0</v>
      </c>
      <c r="BL277" s="16" t="s">
        <v>145</v>
      </c>
      <c r="BM277" s="140" t="s">
        <v>520</v>
      </c>
    </row>
    <row r="278" spans="2:65" s="1" customFormat="1" ht="24.2" customHeight="1">
      <c r="B278" s="127"/>
      <c r="C278" s="156" t="s">
        <v>521</v>
      </c>
      <c r="D278" s="156" t="s">
        <v>255</v>
      </c>
      <c r="E278" s="157" t="s">
        <v>522</v>
      </c>
      <c r="F278" s="158" t="s">
        <v>523</v>
      </c>
      <c r="G278" s="159" t="s">
        <v>139</v>
      </c>
      <c r="H278" s="160">
        <v>1</v>
      </c>
      <c r="I278" s="161"/>
      <c r="J278" s="162">
        <f t="shared" si="40"/>
        <v>0</v>
      </c>
      <c r="K278" s="163"/>
      <c r="L278" s="164"/>
      <c r="M278" s="165" t="s">
        <v>1</v>
      </c>
      <c r="N278" s="166" t="s">
        <v>40</v>
      </c>
      <c r="P278" s="138">
        <f t="shared" si="41"/>
        <v>0</v>
      </c>
      <c r="Q278" s="138">
        <v>9.0000000000000006E-5</v>
      </c>
      <c r="R278" s="138">
        <f t="shared" si="42"/>
        <v>9.0000000000000006E-5</v>
      </c>
      <c r="S278" s="138">
        <v>0</v>
      </c>
      <c r="T278" s="139">
        <f t="shared" si="43"/>
        <v>0</v>
      </c>
      <c r="AR278" s="140" t="s">
        <v>258</v>
      </c>
      <c r="AT278" s="140" t="s">
        <v>255</v>
      </c>
      <c r="AU278" s="140" t="s">
        <v>82</v>
      </c>
      <c r="AY278" s="16" t="s">
        <v>133</v>
      </c>
      <c r="BE278" s="141">
        <f t="shared" si="44"/>
        <v>0</v>
      </c>
      <c r="BF278" s="141">
        <f t="shared" si="45"/>
        <v>0</v>
      </c>
      <c r="BG278" s="141">
        <f t="shared" si="46"/>
        <v>0</v>
      </c>
      <c r="BH278" s="141">
        <f t="shared" si="47"/>
        <v>0</v>
      </c>
      <c r="BI278" s="141">
        <f t="shared" si="48"/>
        <v>0</v>
      </c>
      <c r="BJ278" s="16" t="s">
        <v>80</v>
      </c>
      <c r="BK278" s="141">
        <f t="shared" si="49"/>
        <v>0</v>
      </c>
      <c r="BL278" s="16" t="s">
        <v>145</v>
      </c>
      <c r="BM278" s="140" t="s">
        <v>524</v>
      </c>
    </row>
    <row r="279" spans="2:65" s="1" customFormat="1" ht="37.9" customHeight="1">
      <c r="B279" s="127"/>
      <c r="C279" s="128" t="s">
        <v>525</v>
      </c>
      <c r="D279" s="128" t="s">
        <v>136</v>
      </c>
      <c r="E279" s="129" t="s">
        <v>526</v>
      </c>
      <c r="F279" s="130" t="s">
        <v>527</v>
      </c>
      <c r="G279" s="131" t="s">
        <v>139</v>
      </c>
      <c r="H279" s="132">
        <v>7</v>
      </c>
      <c r="I279" s="133"/>
      <c r="J279" s="134">
        <f t="shared" si="40"/>
        <v>0</v>
      </c>
      <c r="K279" s="135"/>
      <c r="L279" s="31"/>
      <c r="M279" s="136" t="s">
        <v>1</v>
      </c>
      <c r="N279" s="137" t="s">
        <v>40</v>
      </c>
      <c r="P279" s="138">
        <f t="shared" si="41"/>
        <v>0</v>
      </c>
      <c r="Q279" s="138">
        <v>0</v>
      </c>
      <c r="R279" s="138">
        <f t="shared" si="42"/>
        <v>0</v>
      </c>
      <c r="S279" s="138">
        <v>0</v>
      </c>
      <c r="T279" s="139">
        <f t="shared" si="43"/>
        <v>0</v>
      </c>
      <c r="AR279" s="140" t="s">
        <v>145</v>
      </c>
      <c r="AT279" s="140" t="s">
        <v>136</v>
      </c>
      <c r="AU279" s="140" t="s">
        <v>82</v>
      </c>
      <c r="AY279" s="16" t="s">
        <v>133</v>
      </c>
      <c r="BE279" s="141">
        <f t="shared" si="44"/>
        <v>0</v>
      </c>
      <c r="BF279" s="141">
        <f t="shared" si="45"/>
        <v>0</v>
      </c>
      <c r="BG279" s="141">
        <f t="shared" si="46"/>
        <v>0</v>
      </c>
      <c r="BH279" s="141">
        <f t="shared" si="47"/>
        <v>0</v>
      </c>
      <c r="BI279" s="141">
        <f t="shared" si="48"/>
        <v>0</v>
      </c>
      <c r="BJ279" s="16" t="s">
        <v>80</v>
      </c>
      <c r="BK279" s="141">
        <f t="shared" si="49"/>
        <v>0</v>
      </c>
      <c r="BL279" s="16" t="s">
        <v>145</v>
      </c>
      <c r="BM279" s="140" t="s">
        <v>528</v>
      </c>
    </row>
    <row r="280" spans="2:65" s="1" customFormat="1" ht="16.5" customHeight="1">
      <c r="B280" s="127"/>
      <c r="C280" s="156" t="s">
        <v>529</v>
      </c>
      <c r="D280" s="156" t="s">
        <v>255</v>
      </c>
      <c r="E280" s="157" t="s">
        <v>530</v>
      </c>
      <c r="F280" s="158" t="s">
        <v>531</v>
      </c>
      <c r="G280" s="159" t="s">
        <v>139</v>
      </c>
      <c r="H280" s="160">
        <v>7</v>
      </c>
      <c r="I280" s="161"/>
      <c r="J280" s="162">
        <f t="shared" si="40"/>
        <v>0</v>
      </c>
      <c r="K280" s="163"/>
      <c r="L280" s="164"/>
      <c r="M280" s="165" t="s">
        <v>1</v>
      </c>
      <c r="N280" s="166" t="s">
        <v>40</v>
      </c>
      <c r="P280" s="138">
        <f t="shared" si="41"/>
        <v>0</v>
      </c>
      <c r="Q280" s="138">
        <v>2.0000000000000001E-4</v>
      </c>
      <c r="R280" s="138">
        <f t="shared" si="42"/>
        <v>1.4E-3</v>
      </c>
      <c r="S280" s="138">
        <v>0</v>
      </c>
      <c r="T280" s="139">
        <f t="shared" si="43"/>
        <v>0</v>
      </c>
      <c r="AR280" s="140" t="s">
        <v>258</v>
      </c>
      <c r="AT280" s="140" t="s">
        <v>255</v>
      </c>
      <c r="AU280" s="140" t="s">
        <v>82</v>
      </c>
      <c r="AY280" s="16" t="s">
        <v>133</v>
      </c>
      <c r="BE280" s="141">
        <f t="shared" si="44"/>
        <v>0</v>
      </c>
      <c r="BF280" s="141">
        <f t="shared" si="45"/>
        <v>0</v>
      </c>
      <c r="BG280" s="141">
        <f t="shared" si="46"/>
        <v>0</v>
      </c>
      <c r="BH280" s="141">
        <f t="shared" si="47"/>
        <v>0</v>
      </c>
      <c r="BI280" s="141">
        <f t="shared" si="48"/>
        <v>0</v>
      </c>
      <c r="BJ280" s="16" t="s">
        <v>80</v>
      </c>
      <c r="BK280" s="141">
        <f t="shared" si="49"/>
        <v>0</v>
      </c>
      <c r="BL280" s="16" t="s">
        <v>145</v>
      </c>
      <c r="BM280" s="140" t="s">
        <v>532</v>
      </c>
    </row>
    <row r="281" spans="2:65" s="1" customFormat="1" ht="16.5" customHeight="1">
      <c r="B281" s="127"/>
      <c r="C281" s="156" t="s">
        <v>533</v>
      </c>
      <c r="D281" s="156" t="s">
        <v>255</v>
      </c>
      <c r="E281" s="157" t="s">
        <v>534</v>
      </c>
      <c r="F281" s="158" t="s">
        <v>535</v>
      </c>
      <c r="G281" s="159" t="s">
        <v>139</v>
      </c>
      <c r="H281" s="160">
        <v>1</v>
      </c>
      <c r="I281" s="161"/>
      <c r="J281" s="162">
        <f t="shared" si="40"/>
        <v>0</v>
      </c>
      <c r="K281" s="163"/>
      <c r="L281" s="164"/>
      <c r="M281" s="165" t="s">
        <v>1</v>
      </c>
      <c r="N281" s="166" t="s">
        <v>40</v>
      </c>
      <c r="P281" s="138">
        <f t="shared" si="41"/>
        <v>0</v>
      </c>
      <c r="Q281" s="138">
        <v>4.6999999999999999E-4</v>
      </c>
      <c r="R281" s="138">
        <f t="shared" si="42"/>
        <v>4.6999999999999999E-4</v>
      </c>
      <c r="S281" s="138">
        <v>0</v>
      </c>
      <c r="T281" s="139">
        <f t="shared" si="43"/>
        <v>0</v>
      </c>
      <c r="AR281" s="140" t="s">
        <v>258</v>
      </c>
      <c r="AT281" s="140" t="s">
        <v>255</v>
      </c>
      <c r="AU281" s="140" t="s">
        <v>82</v>
      </c>
      <c r="AY281" s="16" t="s">
        <v>133</v>
      </c>
      <c r="BE281" s="141">
        <f t="shared" si="44"/>
        <v>0</v>
      </c>
      <c r="BF281" s="141">
        <f t="shared" si="45"/>
        <v>0</v>
      </c>
      <c r="BG281" s="141">
        <f t="shared" si="46"/>
        <v>0</v>
      </c>
      <c r="BH281" s="141">
        <f t="shared" si="47"/>
        <v>0</v>
      </c>
      <c r="BI281" s="141">
        <f t="shared" si="48"/>
        <v>0</v>
      </c>
      <c r="BJ281" s="16" t="s">
        <v>80</v>
      </c>
      <c r="BK281" s="141">
        <f t="shared" si="49"/>
        <v>0</v>
      </c>
      <c r="BL281" s="16" t="s">
        <v>145</v>
      </c>
      <c r="BM281" s="140" t="s">
        <v>536</v>
      </c>
    </row>
    <row r="282" spans="2:65" s="1" customFormat="1" ht="16.5" customHeight="1">
      <c r="B282" s="127"/>
      <c r="C282" s="128" t="s">
        <v>537</v>
      </c>
      <c r="D282" s="128" t="s">
        <v>136</v>
      </c>
      <c r="E282" s="129" t="s">
        <v>538</v>
      </c>
      <c r="F282" s="130" t="s">
        <v>539</v>
      </c>
      <c r="G282" s="131" t="s">
        <v>139</v>
      </c>
      <c r="H282" s="132">
        <v>4</v>
      </c>
      <c r="I282" s="133"/>
      <c r="J282" s="134">
        <f t="shared" si="40"/>
        <v>0</v>
      </c>
      <c r="K282" s="135"/>
      <c r="L282" s="31"/>
      <c r="M282" s="136" t="s">
        <v>1</v>
      </c>
      <c r="N282" s="137" t="s">
        <v>40</v>
      </c>
      <c r="P282" s="138">
        <f t="shared" si="41"/>
        <v>0</v>
      </c>
      <c r="Q282" s="138">
        <v>0</v>
      </c>
      <c r="R282" s="138">
        <f t="shared" si="42"/>
        <v>0</v>
      </c>
      <c r="S282" s="138">
        <v>0</v>
      </c>
      <c r="T282" s="139">
        <f t="shared" si="43"/>
        <v>0</v>
      </c>
      <c r="AR282" s="140" t="s">
        <v>145</v>
      </c>
      <c r="AT282" s="140" t="s">
        <v>136</v>
      </c>
      <c r="AU282" s="140" t="s">
        <v>82</v>
      </c>
      <c r="AY282" s="16" t="s">
        <v>133</v>
      </c>
      <c r="BE282" s="141">
        <f t="shared" si="44"/>
        <v>0</v>
      </c>
      <c r="BF282" s="141">
        <f t="shared" si="45"/>
        <v>0</v>
      </c>
      <c r="BG282" s="141">
        <f t="shared" si="46"/>
        <v>0</v>
      </c>
      <c r="BH282" s="141">
        <f t="shared" si="47"/>
        <v>0</v>
      </c>
      <c r="BI282" s="141">
        <f t="shared" si="48"/>
        <v>0</v>
      </c>
      <c r="BJ282" s="16" t="s">
        <v>80</v>
      </c>
      <c r="BK282" s="141">
        <f t="shared" si="49"/>
        <v>0</v>
      </c>
      <c r="BL282" s="16" t="s">
        <v>145</v>
      </c>
      <c r="BM282" s="140" t="s">
        <v>540</v>
      </c>
    </row>
    <row r="283" spans="2:65" s="1" customFormat="1" ht="24.2" customHeight="1">
      <c r="B283" s="127"/>
      <c r="C283" s="156" t="s">
        <v>541</v>
      </c>
      <c r="D283" s="156" t="s">
        <v>255</v>
      </c>
      <c r="E283" s="157" t="s">
        <v>542</v>
      </c>
      <c r="F283" s="158" t="s">
        <v>543</v>
      </c>
      <c r="G283" s="159" t="s">
        <v>139</v>
      </c>
      <c r="H283" s="160">
        <v>4</v>
      </c>
      <c r="I283" s="161"/>
      <c r="J283" s="162">
        <f t="shared" si="40"/>
        <v>0</v>
      </c>
      <c r="K283" s="163"/>
      <c r="L283" s="164"/>
      <c r="M283" s="165" t="s">
        <v>1</v>
      </c>
      <c r="N283" s="166" t="s">
        <v>40</v>
      </c>
      <c r="P283" s="138">
        <f t="shared" si="41"/>
        <v>0</v>
      </c>
      <c r="Q283" s="138">
        <v>4.0000000000000003E-5</v>
      </c>
      <c r="R283" s="138">
        <f t="shared" si="42"/>
        <v>1.6000000000000001E-4</v>
      </c>
      <c r="S283" s="138">
        <v>0</v>
      </c>
      <c r="T283" s="139">
        <f t="shared" si="43"/>
        <v>0</v>
      </c>
      <c r="AR283" s="140" t="s">
        <v>258</v>
      </c>
      <c r="AT283" s="140" t="s">
        <v>255</v>
      </c>
      <c r="AU283" s="140" t="s">
        <v>82</v>
      </c>
      <c r="AY283" s="16" t="s">
        <v>133</v>
      </c>
      <c r="BE283" s="141">
        <f t="shared" si="44"/>
        <v>0</v>
      </c>
      <c r="BF283" s="141">
        <f t="shared" si="45"/>
        <v>0</v>
      </c>
      <c r="BG283" s="141">
        <f t="shared" si="46"/>
        <v>0</v>
      </c>
      <c r="BH283" s="141">
        <f t="shared" si="47"/>
        <v>0</v>
      </c>
      <c r="BI283" s="141">
        <f t="shared" si="48"/>
        <v>0</v>
      </c>
      <c r="BJ283" s="16" t="s">
        <v>80</v>
      </c>
      <c r="BK283" s="141">
        <f t="shared" si="49"/>
        <v>0</v>
      </c>
      <c r="BL283" s="16" t="s">
        <v>145</v>
      </c>
      <c r="BM283" s="140" t="s">
        <v>544</v>
      </c>
    </row>
    <row r="284" spans="2:65" s="1" customFormat="1" ht="24.2" customHeight="1">
      <c r="B284" s="127"/>
      <c r="C284" s="128" t="s">
        <v>545</v>
      </c>
      <c r="D284" s="128" t="s">
        <v>136</v>
      </c>
      <c r="E284" s="129" t="s">
        <v>546</v>
      </c>
      <c r="F284" s="130" t="s">
        <v>547</v>
      </c>
      <c r="G284" s="131" t="s">
        <v>139</v>
      </c>
      <c r="H284" s="132">
        <v>2</v>
      </c>
      <c r="I284" s="133"/>
      <c r="J284" s="134">
        <f t="shared" si="40"/>
        <v>0</v>
      </c>
      <c r="K284" s="135"/>
      <c r="L284" s="31"/>
      <c r="M284" s="136" t="s">
        <v>1</v>
      </c>
      <c r="N284" s="137" t="s">
        <v>40</v>
      </c>
      <c r="P284" s="138">
        <f t="shared" si="41"/>
        <v>0</v>
      </c>
      <c r="Q284" s="138">
        <v>0</v>
      </c>
      <c r="R284" s="138">
        <f t="shared" si="42"/>
        <v>0</v>
      </c>
      <c r="S284" s="138">
        <v>1E-3</v>
      </c>
      <c r="T284" s="139">
        <f t="shared" si="43"/>
        <v>2E-3</v>
      </c>
      <c r="AR284" s="140" t="s">
        <v>145</v>
      </c>
      <c r="AT284" s="140" t="s">
        <v>136</v>
      </c>
      <c r="AU284" s="140" t="s">
        <v>82</v>
      </c>
      <c r="AY284" s="16" t="s">
        <v>133</v>
      </c>
      <c r="BE284" s="141">
        <f t="shared" si="44"/>
        <v>0</v>
      </c>
      <c r="BF284" s="141">
        <f t="shared" si="45"/>
        <v>0</v>
      </c>
      <c r="BG284" s="141">
        <f t="shared" si="46"/>
        <v>0</v>
      </c>
      <c r="BH284" s="141">
        <f t="shared" si="47"/>
        <v>0</v>
      </c>
      <c r="BI284" s="141">
        <f t="shared" si="48"/>
        <v>0</v>
      </c>
      <c r="BJ284" s="16" t="s">
        <v>80</v>
      </c>
      <c r="BK284" s="141">
        <f t="shared" si="49"/>
        <v>0</v>
      </c>
      <c r="BL284" s="16" t="s">
        <v>145</v>
      </c>
      <c r="BM284" s="140" t="s">
        <v>548</v>
      </c>
    </row>
    <row r="285" spans="2:65" s="1" customFormat="1" ht="24.2" customHeight="1">
      <c r="B285" s="127"/>
      <c r="C285" s="128" t="s">
        <v>549</v>
      </c>
      <c r="D285" s="128" t="s">
        <v>136</v>
      </c>
      <c r="E285" s="129" t="s">
        <v>550</v>
      </c>
      <c r="F285" s="130" t="s">
        <v>551</v>
      </c>
      <c r="G285" s="131" t="s">
        <v>139</v>
      </c>
      <c r="H285" s="132">
        <v>1</v>
      </c>
      <c r="I285" s="133"/>
      <c r="J285" s="134">
        <f t="shared" si="40"/>
        <v>0</v>
      </c>
      <c r="K285" s="135"/>
      <c r="L285" s="31"/>
      <c r="M285" s="136" t="s">
        <v>1</v>
      </c>
      <c r="N285" s="137" t="s">
        <v>40</v>
      </c>
      <c r="P285" s="138">
        <f t="shared" si="41"/>
        <v>0</v>
      </c>
      <c r="Q285" s="138">
        <v>0</v>
      </c>
      <c r="R285" s="138">
        <f t="shared" si="42"/>
        <v>0</v>
      </c>
      <c r="S285" s="138">
        <v>0</v>
      </c>
      <c r="T285" s="139">
        <f t="shared" si="43"/>
        <v>0</v>
      </c>
      <c r="AR285" s="140" t="s">
        <v>145</v>
      </c>
      <c r="AT285" s="140" t="s">
        <v>136</v>
      </c>
      <c r="AU285" s="140" t="s">
        <v>82</v>
      </c>
      <c r="AY285" s="16" t="s">
        <v>133</v>
      </c>
      <c r="BE285" s="141">
        <f t="shared" si="44"/>
        <v>0</v>
      </c>
      <c r="BF285" s="141">
        <f t="shared" si="45"/>
        <v>0</v>
      </c>
      <c r="BG285" s="141">
        <f t="shared" si="46"/>
        <v>0</v>
      </c>
      <c r="BH285" s="141">
        <f t="shared" si="47"/>
        <v>0</v>
      </c>
      <c r="BI285" s="141">
        <f t="shared" si="48"/>
        <v>0</v>
      </c>
      <c r="BJ285" s="16" t="s">
        <v>80</v>
      </c>
      <c r="BK285" s="141">
        <f t="shared" si="49"/>
        <v>0</v>
      </c>
      <c r="BL285" s="16" t="s">
        <v>145</v>
      </c>
      <c r="BM285" s="140" t="s">
        <v>552</v>
      </c>
    </row>
    <row r="286" spans="2:65" s="1" customFormat="1" ht="16.5" customHeight="1">
      <c r="B286" s="127"/>
      <c r="C286" s="128" t="s">
        <v>553</v>
      </c>
      <c r="D286" s="128" t="s">
        <v>136</v>
      </c>
      <c r="E286" s="129" t="s">
        <v>554</v>
      </c>
      <c r="F286" s="130" t="s">
        <v>555</v>
      </c>
      <c r="G286" s="131" t="s">
        <v>139</v>
      </c>
      <c r="H286" s="132">
        <v>2</v>
      </c>
      <c r="I286" s="133"/>
      <c r="J286" s="134">
        <f t="shared" si="40"/>
        <v>0</v>
      </c>
      <c r="K286" s="135"/>
      <c r="L286" s="31"/>
      <c r="M286" s="136" t="s">
        <v>1</v>
      </c>
      <c r="N286" s="137" t="s">
        <v>40</v>
      </c>
      <c r="P286" s="138">
        <f t="shared" si="41"/>
        <v>0</v>
      </c>
      <c r="Q286" s="138">
        <v>0</v>
      </c>
      <c r="R286" s="138">
        <f t="shared" si="42"/>
        <v>0</v>
      </c>
      <c r="S286" s="138">
        <v>0</v>
      </c>
      <c r="T286" s="139">
        <f t="shared" si="43"/>
        <v>0</v>
      </c>
      <c r="AR286" s="140" t="s">
        <v>145</v>
      </c>
      <c r="AT286" s="140" t="s">
        <v>136</v>
      </c>
      <c r="AU286" s="140" t="s">
        <v>82</v>
      </c>
      <c r="AY286" s="16" t="s">
        <v>133</v>
      </c>
      <c r="BE286" s="141">
        <f t="shared" si="44"/>
        <v>0</v>
      </c>
      <c r="BF286" s="141">
        <f t="shared" si="45"/>
        <v>0</v>
      </c>
      <c r="BG286" s="141">
        <f t="shared" si="46"/>
        <v>0</v>
      </c>
      <c r="BH286" s="141">
        <f t="shared" si="47"/>
        <v>0</v>
      </c>
      <c r="BI286" s="141">
        <f t="shared" si="48"/>
        <v>0</v>
      </c>
      <c r="BJ286" s="16" t="s">
        <v>80</v>
      </c>
      <c r="BK286" s="141">
        <f t="shared" si="49"/>
        <v>0</v>
      </c>
      <c r="BL286" s="16" t="s">
        <v>145</v>
      </c>
      <c r="BM286" s="140" t="s">
        <v>556</v>
      </c>
    </row>
    <row r="287" spans="2:65" s="1" customFormat="1" ht="24.2" customHeight="1">
      <c r="B287" s="127"/>
      <c r="C287" s="128" t="s">
        <v>557</v>
      </c>
      <c r="D287" s="128" t="s">
        <v>136</v>
      </c>
      <c r="E287" s="129" t="s">
        <v>558</v>
      </c>
      <c r="F287" s="130" t="s">
        <v>559</v>
      </c>
      <c r="G287" s="131" t="s">
        <v>139</v>
      </c>
      <c r="H287" s="132">
        <v>4</v>
      </c>
      <c r="I287" s="133"/>
      <c r="J287" s="134">
        <f t="shared" si="40"/>
        <v>0</v>
      </c>
      <c r="K287" s="135"/>
      <c r="L287" s="31"/>
      <c r="M287" s="136" t="s">
        <v>1</v>
      </c>
      <c r="N287" s="137" t="s">
        <v>40</v>
      </c>
      <c r="P287" s="138">
        <f t="shared" si="41"/>
        <v>0</v>
      </c>
      <c r="Q287" s="138">
        <v>0</v>
      </c>
      <c r="R287" s="138">
        <f t="shared" si="42"/>
        <v>0</v>
      </c>
      <c r="S287" s="138">
        <v>0</v>
      </c>
      <c r="T287" s="139">
        <f t="shared" si="43"/>
        <v>0</v>
      </c>
      <c r="AR287" s="140" t="s">
        <v>145</v>
      </c>
      <c r="AT287" s="140" t="s">
        <v>136</v>
      </c>
      <c r="AU287" s="140" t="s">
        <v>82</v>
      </c>
      <c r="AY287" s="16" t="s">
        <v>133</v>
      </c>
      <c r="BE287" s="141">
        <f t="shared" si="44"/>
        <v>0</v>
      </c>
      <c r="BF287" s="141">
        <f t="shared" si="45"/>
        <v>0</v>
      </c>
      <c r="BG287" s="141">
        <f t="shared" si="46"/>
        <v>0</v>
      </c>
      <c r="BH287" s="141">
        <f t="shared" si="47"/>
        <v>0</v>
      </c>
      <c r="BI287" s="141">
        <f t="shared" si="48"/>
        <v>0</v>
      </c>
      <c r="BJ287" s="16" t="s">
        <v>80</v>
      </c>
      <c r="BK287" s="141">
        <f t="shared" si="49"/>
        <v>0</v>
      </c>
      <c r="BL287" s="16" t="s">
        <v>145</v>
      </c>
      <c r="BM287" s="140" t="s">
        <v>560</v>
      </c>
    </row>
    <row r="288" spans="2:65" s="1" customFormat="1" ht="16.5" customHeight="1">
      <c r="B288" s="127"/>
      <c r="C288" s="156" t="s">
        <v>561</v>
      </c>
      <c r="D288" s="156" t="s">
        <v>255</v>
      </c>
      <c r="E288" s="157" t="s">
        <v>562</v>
      </c>
      <c r="F288" s="158" t="s">
        <v>563</v>
      </c>
      <c r="G288" s="159" t="s">
        <v>139</v>
      </c>
      <c r="H288" s="160">
        <v>4</v>
      </c>
      <c r="I288" s="161"/>
      <c r="J288" s="162">
        <f t="shared" si="40"/>
        <v>0</v>
      </c>
      <c r="K288" s="163"/>
      <c r="L288" s="164"/>
      <c r="M288" s="165" t="s">
        <v>1</v>
      </c>
      <c r="N288" s="166" t="s">
        <v>40</v>
      </c>
      <c r="P288" s="138">
        <f t="shared" si="41"/>
        <v>0</v>
      </c>
      <c r="Q288" s="138">
        <v>4.0000000000000002E-4</v>
      </c>
      <c r="R288" s="138">
        <f t="shared" si="42"/>
        <v>1.6000000000000001E-3</v>
      </c>
      <c r="S288" s="138">
        <v>0</v>
      </c>
      <c r="T288" s="139">
        <f t="shared" si="43"/>
        <v>0</v>
      </c>
      <c r="AR288" s="140" t="s">
        <v>258</v>
      </c>
      <c r="AT288" s="140" t="s">
        <v>255</v>
      </c>
      <c r="AU288" s="140" t="s">
        <v>82</v>
      </c>
      <c r="AY288" s="16" t="s">
        <v>133</v>
      </c>
      <c r="BE288" s="141">
        <f t="shared" si="44"/>
        <v>0</v>
      </c>
      <c r="BF288" s="141">
        <f t="shared" si="45"/>
        <v>0</v>
      </c>
      <c r="BG288" s="141">
        <f t="shared" si="46"/>
        <v>0</v>
      </c>
      <c r="BH288" s="141">
        <f t="shared" si="47"/>
        <v>0</v>
      </c>
      <c r="BI288" s="141">
        <f t="shared" si="48"/>
        <v>0</v>
      </c>
      <c r="BJ288" s="16" t="s">
        <v>80</v>
      </c>
      <c r="BK288" s="141">
        <f t="shared" si="49"/>
        <v>0</v>
      </c>
      <c r="BL288" s="16" t="s">
        <v>145</v>
      </c>
      <c r="BM288" s="140" t="s">
        <v>564</v>
      </c>
    </row>
    <row r="289" spans="2:65" s="11" customFormat="1" ht="22.9" customHeight="1">
      <c r="B289" s="115"/>
      <c r="D289" s="116" t="s">
        <v>74</v>
      </c>
      <c r="E289" s="125" t="s">
        <v>565</v>
      </c>
      <c r="F289" s="125" t="s">
        <v>566</v>
      </c>
      <c r="I289" s="118"/>
      <c r="J289" s="126">
        <f>BK289</f>
        <v>0</v>
      </c>
      <c r="L289" s="115"/>
      <c r="M289" s="120"/>
      <c r="P289" s="121">
        <f>SUM(P290:P313)</f>
        <v>0</v>
      </c>
      <c r="R289" s="121">
        <f>SUM(R290:R313)</f>
        <v>2.4140000000000002E-2</v>
      </c>
      <c r="T289" s="122">
        <f>SUM(T290:T313)</f>
        <v>0</v>
      </c>
      <c r="AR289" s="116" t="s">
        <v>82</v>
      </c>
      <c r="AT289" s="123" t="s">
        <v>74</v>
      </c>
      <c r="AU289" s="123" t="s">
        <v>80</v>
      </c>
      <c r="AY289" s="116" t="s">
        <v>133</v>
      </c>
      <c r="BK289" s="124">
        <f>SUM(BK290:BK313)</f>
        <v>0</v>
      </c>
    </row>
    <row r="290" spans="2:65" s="1" customFormat="1" ht="24.2" customHeight="1">
      <c r="B290" s="127"/>
      <c r="C290" s="156" t="s">
        <v>567</v>
      </c>
      <c r="D290" s="156" t="s">
        <v>255</v>
      </c>
      <c r="E290" s="157" t="s">
        <v>568</v>
      </c>
      <c r="F290" s="158" t="s">
        <v>569</v>
      </c>
      <c r="G290" s="159" t="s">
        <v>243</v>
      </c>
      <c r="H290" s="160">
        <v>1</v>
      </c>
      <c r="I290" s="161"/>
      <c r="J290" s="162">
        <f>ROUND(I290*H290,2)</f>
        <v>0</v>
      </c>
      <c r="K290" s="163"/>
      <c r="L290" s="164"/>
      <c r="M290" s="165" t="s">
        <v>1</v>
      </c>
      <c r="N290" s="166" t="s">
        <v>40</v>
      </c>
      <c r="P290" s="138">
        <f>O290*H290</f>
        <v>0</v>
      </c>
      <c r="Q290" s="138">
        <v>0</v>
      </c>
      <c r="R290" s="138">
        <f>Q290*H290</f>
        <v>0</v>
      </c>
      <c r="S290" s="138">
        <v>0</v>
      </c>
      <c r="T290" s="139">
        <f>S290*H290</f>
        <v>0</v>
      </c>
      <c r="AR290" s="140" t="s">
        <v>258</v>
      </c>
      <c r="AT290" s="140" t="s">
        <v>255</v>
      </c>
      <c r="AU290" s="140" t="s">
        <v>82</v>
      </c>
      <c r="AY290" s="16" t="s">
        <v>133</v>
      </c>
      <c r="BE290" s="141">
        <f>IF(N290="základní",J290,0)</f>
        <v>0</v>
      </c>
      <c r="BF290" s="141">
        <f>IF(N290="snížená",J290,0)</f>
        <v>0</v>
      </c>
      <c r="BG290" s="141">
        <f>IF(N290="zákl. přenesená",J290,0)</f>
        <v>0</v>
      </c>
      <c r="BH290" s="141">
        <f>IF(N290="sníž. přenesená",J290,0)</f>
        <v>0</v>
      </c>
      <c r="BI290" s="141">
        <f>IF(N290="nulová",J290,0)</f>
        <v>0</v>
      </c>
      <c r="BJ290" s="16" t="s">
        <v>80</v>
      </c>
      <c r="BK290" s="141">
        <f>ROUND(I290*H290,2)</f>
        <v>0</v>
      </c>
      <c r="BL290" s="16" t="s">
        <v>145</v>
      </c>
      <c r="BM290" s="140" t="s">
        <v>570</v>
      </c>
    </row>
    <row r="291" spans="2:65" s="1" customFormat="1" ht="16.5" customHeight="1">
      <c r="B291" s="127"/>
      <c r="C291" s="128" t="s">
        <v>571</v>
      </c>
      <c r="D291" s="128" t="s">
        <v>136</v>
      </c>
      <c r="E291" s="129" t="s">
        <v>572</v>
      </c>
      <c r="F291" s="130" t="s">
        <v>573</v>
      </c>
      <c r="G291" s="131" t="s">
        <v>139</v>
      </c>
      <c r="H291" s="132">
        <v>1</v>
      </c>
      <c r="I291" s="133"/>
      <c r="J291" s="134">
        <f>ROUND(I291*H291,2)</f>
        <v>0</v>
      </c>
      <c r="K291" s="135"/>
      <c r="L291" s="31"/>
      <c r="M291" s="136" t="s">
        <v>1</v>
      </c>
      <c r="N291" s="137" t="s">
        <v>40</v>
      </c>
      <c r="P291" s="138">
        <f>O291*H291</f>
        <v>0</v>
      </c>
      <c r="Q291" s="138">
        <v>0</v>
      </c>
      <c r="R291" s="138">
        <f>Q291*H291</f>
        <v>0</v>
      </c>
      <c r="S291" s="138">
        <v>0</v>
      </c>
      <c r="T291" s="139">
        <f>S291*H291</f>
        <v>0</v>
      </c>
      <c r="AR291" s="140" t="s">
        <v>145</v>
      </c>
      <c r="AT291" s="140" t="s">
        <v>136</v>
      </c>
      <c r="AU291" s="140" t="s">
        <v>82</v>
      </c>
      <c r="AY291" s="16" t="s">
        <v>133</v>
      </c>
      <c r="BE291" s="141">
        <f>IF(N291="základní",J291,0)</f>
        <v>0</v>
      </c>
      <c r="BF291" s="141">
        <f>IF(N291="snížená",J291,0)</f>
        <v>0</v>
      </c>
      <c r="BG291" s="141">
        <f>IF(N291="zákl. přenesená",J291,0)</f>
        <v>0</v>
      </c>
      <c r="BH291" s="141">
        <f>IF(N291="sníž. přenesená",J291,0)</f>
        <v>0</v>
      </c>
      <c r="BI291" s="141">
        <f>IF(N291="nulová",J291,0)</f>
        <v>0</v>
      </c>
      <c r="BJ291" s="16" t="s">
        <v>80</v>
      </c>
      <c r="BK291" s="141">
        <f>ROUND(I291*H291,2)</f>
        <v>0</v>
      </c>
      <c r="BL291" s="16" t="s">
        <v>145</v>
      </c>
      <c r="BM291" s="140" t="s">
        <v>574</v>
      </c>
    </row>
    <row r="292" spans="2:65" s="1" customFormat="1" ht="24.2" customHeight="1">
      <c r="B292" s="127"/>
      <c r="C292" s="128" t="s">
        <v>575</v>
      </c>
      <c r="D292" s="128" t="s">
        <v>136</v>
      </c>
      <c r="E292" s="129" t="s">
        <v>576</v>
      </c>
      <c r="F292" s="130" t="s">
        <v>577</v>
      </c>
      <c r="G292" s="131" t="s">
        <v>139</v>
      </c>
      <c r="H292" s="132">
        <v>2</v>
      </c>
      <c r="I292" s="133"/>
      <c r="J292" s="134">
        <f>ROUND(I292*H292,2)</f>
        <v>0</v>
      </c>
      <c r="K292" s="135"/>
      <c r="L292" s="31"/>
      <c r="M292" s="136" t="s">
        <v>1</v>
      </c>
      <c r="N292" s="137" t="s">
        <v>40</v>
      </c>
      <c r="P292" s="138">
        <f>O292*H292</f>
        <v>0</v>
      </c>
      <c r="Q292" s="138">
        <v>0</v>
      </c>
      <c r="R292" s="138">
        <f>Q292*H292</f>
        <v>0</v>
      </c>
      <c r="S292" s="138">
        <v>0</v>
      </c>
      <c r="T292" s="139">
        <f>S292*H292</f>
        <v>0</v>
      </c>
      <c r="AR292" s="140" t="s">
        <v>145</v>
      </c>
      <c r="AT292" s="140" t="s">
        <v>136</v>
      </c>
      <c r="AU292" s="140" t="s">
        <v>82</v>
      </c>
      <c r="AY292" s="16" t="s">
        <v>133</v>
      </c>
      <c r="BE292" s="141">
        <f>IF(N292="základní",J292,0)</f>
        <v>0</v>
      </c>
      <c r="BF292" s="141">
        <f>IF(N292="snížená",J292,0)</f>
        <v>0</v>
      </c>
      <c r="BG292" s="141">
        <f>IF(N292="zákl. přenesená",J292,0)</f>
        <v>0</v>
      </c>
      <c r="BH292" s="141">
        <f>IF(N292="sníž. přenesená",J292,0)</f>
        <v>0</v>
      </c>
      <c r="BI292" s="141">
        <f>IF(N292="nulová",J292,0)</f>
        <v>0</v>
      </c>
      <c r="BJ292" s="16" t="s">
        <v>80</v>
      </c>
      <c r="BK292" s="141">
        <f>ROUND(I292*H292,2)</f>
        <v>0</v>
      </c>
      <c r="BL292" s="16" t="s">
        <v>145</v>
      </c>
      <c r="BM292" s="140" t="s">
        <v>578</v>
      </c>
    </row>
    <row r="293" spans="2:65" s="12" customFormat="1" ht="10.15">
      <c r="B293" s="142"/>
      <c r="D293" s="143" t="s">
        <v>147</v>
      </c>
      <c r="E293" s="144" t="s">
        <v>1</v>
      </c>
      <c r="F293" s="145" t="s">
        <v>579</v>
      </c>
      <c r="H293" s="144" t="s">
        <v>1</v>
      </c>
      <c r="I293" s="146"/>
      <c r="L293" s="142"/>
      <c r="M293" s="147"/>
      <c r="T293" s="148"/>
      <c r="AT293" s="144" t="s">
        <v>147</v>
      </c>
      <c r="AU293" s="144" t="s">
        <v>82</v>
      </c>
      <c r="AV293" s="12" t="s">
        <v>80</v>
      </c>
      <c r="AW293" s="12" t="s">
        <v>32</v>
      </c>
      <c r="AX293" s="12" t="s">
        <v>75</v>
      </c>
      <c r="AY293" s="144" t="s">
        <v>133</v>
      </c>
    </row>
    <row r="294" spans="2:65" s="13" customFormat="1" ht="10.15">
      <c r="B294" s="149"/>
      <c r="D294" s="143" t="s">
        <v>147</v>
      </c>
      <c r="E294" s="150" t="s">
        <v>1</v>
      </c>
      <c r="F294" s="151" t="s">
        <v>82</v>
      </c>
      <c r="H294" s="152">
        <v>2</v>
      </c>
      <c r="I294" s="153"/>
      <c r="L294" s="149"/>
      <c r="M294" s="154"/>
      <c r="T294" s="155"/>
      <c r="AT294" s="150" t="s">
        <v>147</v>
      </c>
      <c r="AU294" s="150" t="s">
        <v>82</v>
      </c>
      <c r="AV294" s="13" t="s">
        <v>82</v>
      </c>
      <c r="AW294" s="13" t="s">
        <v>32</v>
      </c>
      <c r="AX294" s="13" t="s">
        <v>80</v>
      </c>
      <c r="AY294" s="150" t="s">
        <v>133</v>
      </c>
    </row>
    <row r="295" spans="2:65" s="1" customFormat="1" ht="33.75" customHeight="1">
      <c r="B295" s="127"/>
      <c r="C295" s="156" t="s">
        <v>580</v>
      </c>
      <c r="D295" s="156" t="s">
        <v>255</v>
      </c>
      <c r="E295" s="157" t="s">
        <v>581</v>
      </c>
      <c r="F295" s="158" t="s">
        <v>582</v>
      </c>
      <c r="G295" s="159" t="s">
        <v>139</v>
      </c>
      <c r="H295" s="160">
        <v>2</v>
      </c>
      <c r="I295" s="161"/>
      <c r="J295" s="162">
        <f>ROUND(I295*H295,2)</f>
        <v>0</v>
      </c>
      <c r="K295" s="163"/>
      <c r="L295" s="164"/>
      <c r="M295" s="165" t="s">
        <v>1</v>
      </c>
      <c r="N295" s="166" t="s">
        <v>40</v>
      </c>
      <c r="P295" s="138">
        <f>O295*H295</f>
        <v>0</v>
      </c>
      <c r="Q295" s="138">
        <v>6.9999999999999999E-4</v>
      </c>
      <c r="R295" s="138">
        <f>Q295*H295</f>
        <v>1.4E-3</v>
      </c>
      <c r="S295" s="138">
        <v>0</v>
      </c>
      <c r="T295" s="139">
        <f>S295*H295</f>
        <v>0</v>
      </c>
      <c r="AR295" s="140" t="s">
        <v>258</v>
      </c>
      <c r="AT295" s="140" t="s">
        <v>255</v>
      </c>
      <c r="AU295" s="140" t="s">
        <v>82</v>
      </c>
      <c r="AY295" s="16" t="s">
        <v>133</v>
      </c>
      <c r="BE295" s="141">
        <f>IF(N295="základní",J295,0)</f>
        <v>0</v>
      </c>
      <c r="BF295" s="141">
        <f>IF(N295="snížená",J295,0)</f>
        <v>0</v>
      </c>
      <c r="BG295" s="141">
        <f>IF(N295="zákl. přenesená",J295,0)</f>
        <v>0</v>
      </c>
      <c r="BH295" s="141">
        <f>IF(N295="sníž. přenesená",J295,0)</f>
        <v>0</v>
      </c>
      <c r="BI295" s="141">
        <f>IF(N295="nulová",J295,0)</f>
        <v>0</v>
      </c>
      <c r="BJ295" s="16" t="s">
        <v>80</v>
      </c>
      <c r="BK295" s="141">
        <f>ROUND(I295*H295,2)</f>
        <v>0</v>
      </c>
      <c r="BL295" s="16" t="s">
        <v>145</v>
      </c>
      <c r="BM295" s="140" t="s">
        <v>583</v>
      </c>
    </row>
    <row r="296" spans="2:65" s="1" customFormat="1" ht="24.2" customHeight="1">
      <c r="B296" s="127"/>
      <c r="C296" s="128" t="s">
        <v>584</v>
      </c>
      <c r="D296" s="128" t="s">
        <v>136</v>
      </c>
      <c r="E296" s="129" t="s">
        <v>585</v>
      </c>
      <c r="F296" s="130" t="s">
        <v>586</v>
      </c>
      <c r="G296" s="131" t="s">
        <v>139</v>
      </c>
      <c r="H296" s="132">
        <v>3</v>
      </c>
      <c r="I296" s="133"/>
      <c r="J296" s="134">
        <f>ROUND(I296*H296,2)</f>
        <v>0</v>
      </c>
      <c r="K296" s="135"/>
      <c r="L296" s="31"/>
      <c r="M296" s="136" t="s">
        <v>1</v>
      </c>
      <c r="N296" s="137" t="s">
        <v>40</v>
      </c>
      <c r="P296" s="138">
        <f>O296*H296</f>
        <v>0</v>
      </c>
      <c r="Q296" s="138">
        <v>0</v>
      </c>
      <c r="R296" s="138">
        <f>Q296*H296</f>
        <v>0</v>
      </c>
      <c r="S296" s="138">
        <v>0</v>
      </c>
      <c r="T296" s="139">
        <f>S296*H296</f>
        <v>0</v>
      </c>
      <c r="AR296" s="140" t="s">
        <v>145</v>
      </c>
      <c r="AT296" s="140" t="s">
        <v>136</v>
      </c>
      <c r="AU296" s="140" t="s">
        <v>82</v>
      </c>
      <c r="AY296" s="16" t="s">
        <v>133</v>
      </c>
      <c r="BE296" s="141">
        <f>IF(N296="základní",J296,0)</f>
        <v>0</v>
      </c>
      <c r="BF296" s="141">
        <f>IF(N296="snížená",J296,0)</f>
        <v>0</v>
      </c>
      <c r="BG296" s="141">
        <f>IF(N296="zákl. přenesená",J296,0)</f>
        <v>0</v>
      </c>
      <c r="BH296" s="141">
        <f>IF(N296="sníž. přenesená",J296,0)</f>
        <v>0</v>
      </c>
      <c r="BI296" s="141">
        <f>IF(N296="nulová",J296,0)</f>
        <v>0</v>
      </c>
      <c r="BJ296" s="16" t="s">
        <v>80</v>
      </c>
      <c r="BK296" s="141">
        <f>ROUND(I296*H296,2)</f>
        <v>0</v>
      </c>
      <c r="BL296" s="16" t="s">
        <v>145</v>
      </c>
      <c r="BM296" s="140" t="s">
        <v>587</v>
      </c>
    </row>
    <row r="297" spans="2:65" s="1" customFormat="1" ht="55.5" customHeight="1">
      <c r="B297" s="127"/>
      <c r="C297" s="156" t="s">
        <v>588</v>
      </c>
      <c r="D297" s="156" t="s">
        <v>255</v>
      </c>
      <c r="E297" s="157" t="s">
        <v>589</v>
      </c>
      <c r="F297" s="158" t="s">
        <v>590</v>
      </c>
      <c r="G297" s="159" t="s">
        <v>139</v>
      </c>
      <c r="H297" s="160">
        <v>3</v>
      </c>
      <c r="I297" s="161"/>
      <c r="J297" s="162">
        <f>ROUND(I297*H297,2)</f>
        <v>0</v>
      </c>
      <c r="K297" s="163"/>
      <c r="L297" s="164"/>
      <c r="M297" s="165" t="s">
        <v>1</v>
      </c>
      <c r="N297" s="166" t="s">
        <v>40</v>
      </c>
      <c r="P297" s="138">
        <f>O297*H297</f>
        <v>0</v>
      </c>
      <c r="Q297" s="138">
        <v>4.0000000000000001E-3</v>
      </c>
      <c r="R297" s="138">
        <f>Q297*H297</f>
        <v>1.2E-2</v>
      </c>
      <c r="S297" s="138">
        <v>0</v>
      </c>
      <c r="T297" s="139">
        <f>S297*H297</f>
        <v>0</v>
      </c>
      <c r="AR297" s="140" t="s">
        <v>258</v>
      </c>
      <c r="AT297" s="140" t="s">
        <v>255</v>
      </c>
      <c r="AU297" s="140" t="s">
        <v>82</v>
      </c>
      <c r="AY297" s="16" t="s">
        <v>133</v>
      </c>
      <c r="BE297" s="141">
        <f>IF(N297="základní",J297,0)</f>
        <v>0</v>
      </c>
      <c r="BF297" s="141">
        <f>IF(N297="snížená",J297,0)</f>
        <v>0</v>
      </c>
      <c r="BG297" s="141">
        <f>IF(N297="zákl. přenesená",J297,0)</f>
        <v>0</v>
      </c>
      <c r="BH297" s="141">
        <f>IF(N297="sníž. přenesená",J297,0)</f>
        <v>0</v>
      </c>
      <c r="BI297" s="141">
        <f>IF(N297="nulová",J297,0)</f>
        <v>0</v>
      </c>
      <c r="BJ297" s="16" t="s">
        <v>80</v>
      </c>
      <c r="BK297" s="141">
        <f>ROUND(I297*H297,2)</f>
        <v>0</v>
      </c>
      <c r="BL297" s="16" t="s">
        <v>145</v>
      </c>
      <c r="BM297" s="140" t="s">
        <v>591</v>
      </c>
    </row>
    <row r="298" spans="2:65" s="1" customFormat="1" ht="16.5" customHeight="1">
      <c r="B298" s="127"/>
      <c r="C298" s="128" t="s">
        <v>592</v>
      </c>
      <c r="D298" s="128" t="s">
        <v>136</v>
      </c>
      <c r="E298" s="129" t="s">
        <v>593</v>
      </c>
      <c r="F298" s="130" t="s">
        <v>594</v>
      </c>
      <c r="G298" s="131" t="s">
        <v>139</v>
      </c>
      <c r="H298" s="132">
        <v>3</v>
      </c>
      <c r="I298" s="133"/>
      <c r="J298" s="134">
        <f>ROUND(I298*H298,2)</f>
        <v>0</v>
      </c>
      <c r="K298" s="135"/>
      <c r="L298" s="31"/>
      <c r="M298" s="136" t="s">
        <v>1</v>
      </c>
      <c r="N298" s="137" t="s">
        <v>40</v>
      </c>
      <c r="P298" s="138">
        <f>O298*H298</f>
        <v>0</v>
      </c>
      <c r="Q298" s="138">
        <v>0</v>
      </c>
      <c r="R298" s="138">
        <f>Q298*H298</f>
        <v>0</v>
      </c>
      <c r="S298" s="138">
        <v>0</v>
      </c>
      <c r="T298" s="139">
        <f>S298*H298</f>
        <v>0</v>
      </c>
      <c r="AR298" s="140" t="s">
        <v>145</v>
      </c>
      <c r="AT298" s="140" t="s">
        <v>136</v>
      </c>
      <c r="AU298" s="140" t="s">
        <v>82</v>
      </c>
      <c r="AY298" s="16" t="s">
        <v>133</v>
      </c>
      <c r="BE298" s="141">
        <f>IF(N298="základní",J298,0)</f>
        <v>0</v>
      </c>
      <c r="BF298" s="141">
        <f>IF(N298="snížená",J298,0)</f>
        <v>0</v>
      </c>
      <c r="BG298" s="141">
        <f>IF(N298="zákl. přenesená",J298,0)</f>
        <v>0</v>
      </c>
      <c r="BH298" s="141">
        <f>IF(N298="sníž. přenesená",J298,0)</f>
        <v>0</v>
      </c>
      <c r="BI298" s="141">
        <f>IF(N298="nulová",J298,0)</f>
        <v>0</v>
      </c>
      <c r="BJ298" s="16" t="s">
        <v>80</v>
      </c>
      <c r="BK298" s="141">
        <f>ROUND(I298*H298,2)</f>
        <v>0</v>
      </c>
      <c r="BL298" s="16" t="s">
        <v>145</v>
      </c>
      <c r="BM298" s="140" t="s">
        <v>595</v>
      </c>
    </row>
    <row r="299" spans="2:65" s="12" customFormat="1" ht="10.15">
      <c r="B299" s="142"/>
      <c r="D299" s="143" t="s">
        <v>147</v>
      </c>
      <c r="E299" s="144" t="s">
        <v>1</v>
      </c>
      <c r="F299" s="145" t="s">
        <v>596</v>
      </c>
      <c r="H299" s="144" t="s">
        <v>1</v>
      </c>
      <c r="I299" s="146"/>
      <c r="L299" s="142"/>
      <c r="M299" s="147"/>
      <c r="T299" s="148"/>
      <c r="AT299" s="144" t="s">
        <v>147</v>
      </c>
      <c r="AU299" s="144" t="s">
        <v>82</v>
      </c>
      <c r="AV299" s="12" t="s">
        <v>80</v>
      </c>
      <c r="AW299" s="12" t="s">
        <v>32</v>
      </c>
      <c r="AX299" s="12" t="s">
        <v>75</v>
      </c>
      <c r="AY299" s="144" t="s">
        <v>133</v>
      </c>
    </row>
    <row r="300" spans="2:65" s="13" customFormat="1" ht="10.15">
      <c r="B300" s="149"/>
      <c r="D300" s="143" t="s">
        <v>147</v>
      </c>
      <c r="E300" s="150" t="s">
        <v>1</v>
      </c>
      <c r="F300" s="151" t="s">
        <v>80</v>
      </c>
      <c r="H300" s="152">
        <v>1</v>
      </c>
      <c r="I300" s="153"/>
      <c r="L300" s="149"/>
      <c r="M300" s="154"/>
      <c r="T300" s="155"/>
      <c r="AT300" s="150" t="s">
        <v>147</v>
      </c>
      <c r="AU300" s="150" t="s">
        <v>82</v>
      </c>
      <c r="AV300" s="13" t="s">
        <v>82</v>
      </c>
      <c r="AW300" s="13" t="s">
        <v>32</v>
      </c>
      <c r="AX300" s="13" t="s">
        <v>75</v>
      </c>
      <c r="AY300" s="150" t="s">
        <v>133</v>
      </c>
    </row>
    <row r="301" spans="2:65" s="12" customFormat="1" ht="10.15">
      <c r="B301" s="142"/>
      <c r="D301" s="143" t="s">
        <v>147</v>
      </c>
      <c r="E301" s="144" t="s">
        <v>1</v>
      </c>
      <c r="F301" s="145" t="s">
        <v>597</v>
      </c>
      <c r="H301" s="144" t="s">
        <v>1</v>
      </c>
      <c r="I301" s="146"/>
      <c r="L301" s="142"/>
      <c r="M301" s="147"/>
      <c r="T301" s="148"/>
      <c r="AT301" s="144" t="s">
        <v>147</v>
      </c>
      <c r="AU301" s="144" t="s">
        <v>82</v>
      </c>
      <c r="AV301" s="12" t="s">
        <v>80</v>
      </c>
      <c r="AW301" s="12" t="s">
        <v>32</v>
      </c>
      <c r="AX301" s="12" t="s">
        <v>75</v>
      </c>
      <c r="AY301" s="144" t="s">
        <v>133</v>
      </c>
    </row>
    <row r="302" spans="2:65" s="13" customFormat="1" ht="10.15">
      <c r="B302" s="149"/>
      <c r="D302" s="143" t="s">
        <v>147</v>
      </c>
      <c r="E302" s="150" t="s">
        <v>1</v>
      </c>
      <c r="F302" s="151" t="s">
        <v>82</v>
      </c>
      <c r="H302" s="152">
        <v>2</v>
      </c>
      <c r="I302" s="153"/>
      <c r="L302" s="149"/>
      <c r="M302" s="154"/>
      <c r="T302" s="155"/>
      <c r="AT302" s="150" t="s">
        <v>147</v>
      </c>
      <c r="AU302" s="150" t="s">
        <v>82</v>
      </c>
      <c r="AV302" s="13" t="s">
        <v>82</v>
      </c>
      <c r="AW302" s="13" t="s">
        <v>32</v>
      </c>
      <c r="AX302" s="13" t="s">
        <v>75</v>
      </c>
      <c r="AY302" s="150" t="s">
        <v>133</v>
      </c>
    </row>
    <row r="303" spans="2:65" s="14" customFormat="1" ht="10.15">
      <c r="B303" s="168"/>
      <c r="D303" s="143" t="s">
        <v>147</v>
      </c>
      <c r="E303" s="169" t="s">
        <v>1</v>
      </c>
      <c r="F303" s="170" t="s">
        <v>598</v>
      </c>
      <c r="H303" s="171">
        <v>3</v>
      </c>
      <c r="I303" s="172"/>
      <c r="L303" s="168"/>
      <c r="M303" s="173"/>
      <c r="T303" s="174"/>
      <c r="AT303" s="169" t="s">
        <v>147</v>
      </c>
      <c r="AU303" s="169" t="s">
        <v>82</v>
      </c>
      <c r="AV303" s="14" t="s">
        <v>154</v>
      </c>
      <c r="AW303" s="14" t="s">
        <v>32</v>
      </c>
      <c r="AX303" s="14" t="s">
        <v>80</v>
      </c>
      <c r="AY303" s="169" t="s">
        <v>133</v>
      </c>
    </row>
    <row r="304" spans="2:65" s="1" customFormat="1" ht="16.5" customHeight="1">
      <c r="B304" s="127"/>
      <c r="C304" s="156" t="s">
        <v>599</v>
      </c>
      <c r="D304" s="156" t="s">
        <v>255</v>
      </c>
      <c r="E304" s="157" t="s">
        <v>600</v>
      </c>
      <c r="F304" s="158" t="s">
        <v>601</v>
      </c>
      <c r="G304" s="159" t="s">
        <v>139</v>
      </c>
      <c r="H304" s="160">
        <v>1</v>
      </c>
      <c r="I304" s="161"/>
      <c r="J304" s="162">
        <f>ROUND(I304*H304,2)</f>
        <v>0</v>
      </c>
      <c r="K304" s="163"/>
      <c r="L304" s="164"/>
      <c r="M304" s="165" t="s">
        <v>1</v>
      </c>
      <c r="N304" s="166" t="s">
        <v>40</v>
      </c>
      <c r="P304" s="138">
        <f>O304*H304</f>
        <v>0</v>
      </c>
      <c r="Q304" s="138">
        <v>3.5999999999999999E-3</v>
      </c>
      <c r="R304" s="138">
        <f>Q304*H304</f>
        <v>3.5999999999999999E-3</v>
      </c>
      <c r="S304" s="138">
        <v>0</v>
      </c>
      <c r="T304" s="139">
        <f>S304*H304</f>
        <v>0</v>
      </c>
      <c r="AR304" s="140" t="s">
        <v>258</v>
      </c>
      <c r="AT304" s="140" t="s">
        <v>255</v>
      </c>
      <c r="AU304" s="140" t="s">
        <v>82</v>
      </c>
      <c r="AY304" s="16" t="s">
        <v>133</v>
      </c>
      <c r="BE304" s="141">
        <f>IF(N304="základní",J304,0)</f>
        <v>0</v>
      </c>
      <c r="BF304" s="141">
        <f>IF(N304="snížená",J304,0)</f>
        <v>0</v>
      </c>
      <c r="BG304" s="141">
        <f>IF(N304="zákl. přenesená",J304,0)</f>
        <v>0</v>
      </c>
      <c r="BH304" s="141">
        <f>IF(N304="sníž. přenesená",J304,0)</f>
        <v>0</v>
      </c>
      <c r="BI304" s="141">
        <f>IF(N304="nulová",J304,0)</f>
        <v>0</v>
      </c>
      <c r="BJ304" s="16" t="s">
        <v>80</v>
      </c>
      <c r="BK304" s="141">
        <f>ROUND(I304*H304,2)</f>
        <v>0</v>
      </c>
      <c r="BL304" s="16" t="s">
        <v>145</v>
      </c>
      <c r="BM304" s="140" t="s">
        <v>602</v>
      </c>
    </row>
    <row r="305" spans="2:65" s="1" customFormat="1" ht="24.2" customHeight="1">
      <c r="B305" s="127"/>
      <c r="C305" s="156" t="s">
        <v>220</v>
      </c>
      <c r="D305" s="156" t="s">
        <v>255</v>
      </c>
      <c r="E305" s="157" t="s">
        <v>603</v>
      </c>
      <c r="F305" s="158" t="s">
        <v>604</v>
      </c>
      <c r="G305" s="159" t="s">
        <v>243</v>
      </c>
      <c r="H305" s="160">
        <v>2</v>
      </c>
      <c r="I305" s="161"/>
      <c r="J305" s="162">
        <f>ROUND(I305*H305,2)</f>
        <v>0</v>
      </c>
      <c r="K305" s="163"/>
      <c r="L305" s="164"/>
      <c r="M305" s="165" t="s">
        <v>1</v>
      </c>
      <c r="N305" s="166" t="s">
        <v>40</v>
      </c>
      <c r="P305" s="138">
        <f>O305*H305</f>
        <v>0</v>
      </c>
      <c r="Q305" s="138">
        <v>0</v>
      </c>
      <c r="R305" s="138">
        <f>Q305*H305</f>
        <v>0</v>
      </c>
      <c r="S305" s="138">
        <v>0</v>
      </c>
      <c r="T305" s="139">
        <f>S305*H305</f>
        <v>0</v>
      </c>
      <c r="AR305" s="140" t="s">
        <v>258</v>
      </c>
      <c r="AT305" s="140" t="s">
        <v>255</v>
      </c>
      <c r="AU305" s="140" t="s">
        <v>82</v>
      </c>
      <c r="AY305" s="16" t="s">
        <v>133</v>
      </c>
      <c r="BE305" s="141">
        <f>IF(N305="základní",J305,0)</f>
        <v>0</v>
      </c>
      <c r="BF305" s="141">
        <f>IF(N305="snížená",J305,0)</f>
        <v>0</v>
      </c>
      <c r="BG305" s="141">
        <f>IF(N305="zákl. přenesená",J305,0)</f>
        <v>0</v>
      </c>
      <c r="BH305" s="141">
        <f>IF(N305="sníž. přenesená",J305,0)</f>
        <v>0</v>
      </c>
      <c r="BI305" s="141">
        <f>IF(N305="nulová",J305,0)</f>
        <v>0</v>
      </c>
      <c r="BJ305" s="16" t="s">
        <v>80</v>
      </c>
      <c r="BK305" s="141">
        <f>ROUND(I305*H305,2)</f>
        <v>0</v>
      </c>
      <c r="BL305" s="16" t="s">
        <v>145</v>
      </c>
      <c r="BM305" s="140" t="s">
        <v>605</v>
      </c>
    </row>
    <row r="306" spans="2:65" s="1" customFormat="1" ht="24.2" customHeight="1">
      <c r="B306" s="127"/>
      <c r="C306" s="128" t="s">
        <v>606</v>
      </c>
      <c r="D306" s="128" t="s">
        <v>136</v>
      </c>
      <c r="E306" s="129" t="s">
        <v>607</v>
      </c>
      <c r="F306" s="130" t="s">
        <v>608</v>
      </c>
      <c r="G306" s="131" t="s">
        <v>139</v>
      </c>
      <c r="H306" s="132">
        <v>3</v>
      </c>
      <c r="I306" s="133"/>
      <c r="J306" s="134">
        <f>ROUND(I306*H306,2)</f>
        <v>0</v>
      </c>
      <c r="K306" s="135"/>
      <c r="L306" s="31"/>
      <c r="M306" s="136" t="s">
        <v>1</v>
      </c>
      <c r="N306" s="137" t="s">
        <v>40</v>
      </c>
      <c r="P306" s="138">
        <f>O306*H306</f>
        <v>0</v>
      </c>
      <c r="Q306" s="138">
        <v>0</v>
      </c>
      <c r="R306" s="138">
        <f>Q306*H306</f>
        <v>0</v>
      </c>
      <c r="S306" s="138">
        <v>0</v>
      </c>
      <c r="T306" s="139">
        <f>S306*H306</f>
        <v>0</v>
      </c>
      <c r="AR306" s="140" t="s">
        <v>145</v>
      </c>
      <c r="AT306" s="140" t="s">
        <v>136</v>
      </c>
      <c r="AU306" s="140" t="s">
        <v>82</v>
      </c>
      <c r="AY306" s="16" t="s">
        <v>133</v>
      </c>
      <c r="BE306" s="141">
        <f>IF(N306="základní",J306,0)</f>
        <v>0</v>
      </c>
      <c r="BF306" s="141">
        <f>IF(N306="snížená",J306,0)</f>
        <v>0</v>
      </c>
      <c r="BG306" s="141">
        <f>IF(N306="zákl. přenesená",J306,0)</f>
        <v>0</v>
      </c>
      <c r="BH306" s="141">
        <f>IF(N306="sníž. přenesená",J306,0)</f>
        <v>0</v>
      </c>
      <c r="BI306" s="141">
        <f>IF(N306="nulová",J306,0)</f>
        <v>0</v>
      </c>
      <c r="BJ306" s="16" t="s">
        <v>80</v>
      </c>
      <c r="BK306" s="141">
        <f>ROUND(I306*H306,2)</f>
        <v>0</v>
      </c>
      <c r="BL306" s="16" t="s">
        <v>145</v>
      </c>
      <c r="BM306" s="140" t="s">
        <v>609</v>
      </c>
    </row>
    <row r="307" spans="2:65" s="1" customFormat="1" ht="37.9" customHeight="1">
      <c r="B307" s="127"/>
      <c r="C307" s="156" t="s">
        <v>610</v>
      </c>
      <c r="D307" s="156" t="s">
        <v>255</v>
      </c>
      <c r="E307" s="157" t="s">
        <v>611</v>
      </c>
      <c r="F307" s="158" t="s">
        <v>612</v>
      </c>
      <c r="G307" s="159" t="s">
        <v>139</v>
      </c>
      <c r="H307" s="160">
        <v>3</v>
      </c>
      <c r="I307" s="161"/>
      <c r="J307" s="162">
        <f>ROUND(I307*H307,2)</f>
        <v>0</v>
      </c>
      <c r="K307" s="163"/>
      <c r="L307" s="164"/>
      <c r="M307" s="165" t="s">
        <v>1</v>
      </c>
      <c r="N307" s="166" t="s">
        <v>40</v>
      </c>
      <c r="P307" s="138">
        <f>O307*H307</f>
        <v>0</v>
      </c>
      <c r="Q307" s="138">
        <v>1.0200000000000001E-3</v>
      </c>
      <c r="R307" s="138">
        <f>Q307*H307</f>
        <v>3.0600000000000002E-3</v>
      </c>
      <c r="S307" s="138">
        <v>0</v>
      </c>
      <c r="T307" s="139">
        <f>S307*H307</f>
        <v>0</v>
      </c>
      <c r="AR307" s="140" t="s">
        <v>258</v>
      </c>
      <c r="AT307" s="140" t="s">
        <v>255</v>
      </c>
      <c r="AU307" s="140" t="s">
        <v>82</v>
      </c>
      <c r="AY307" s="16" t="s">
        <v>133</v>
      </c>
      <c r="BE307" s="141">
        <f>IF(N307="základní",J307,0)</f>
        <v>0</v>
      </c>
      <c r="BF307" s="141">
        <f>IF(N307="snížená",J307,0)</f>
        <v>0</v>
      </c>
      <c r="BG307" s="141">
        <f>IF(N307="zákl. přenesená",J307,0)</f>
        <v>0</v>
      </c>
      <c r="BH307" s="141">
        <f>IF(N307="sníž. přenesená",J307,0)</f>
        <v>0</v>
      </c>
      <c r="BI307" s="141">
        <f>IF(N307="nulová",J307,0)</f>
        <v>0</v>
      </c>
      <c r="BJ307" s="16" t="s">
        <v>80</v>
      </c>
      <c r="BK307" s="141">
        <f>ROUND(I307*H307,2)</f>
        <v>0</v>
      </c>
      <c r="BL307" s="16" t="s">
        <v>145</v>
      </c>
      <c r="BM307" s="140" t="s">
        <v>613</v>
      </c>
    </row>
    <row r="308" spans="2:65" s="1" customFormat="1" ht="24.2" customHeight="1">
      <c r="B308" s="127"/>
      <c r="C308" s="156" t="s">
        <v>614</v>
      </c>
      <c r="D308" s="156" t="s">
        <v>255</v>
      </c>
      <c r="E308" s="157" t="s">
        <v>615</v>
      </c>
      <c r="F308" s="158" t="s">
        <v>616</v>
      </c>
      <c r="G308" s="159" t="s">
        <v>139</v>
      </c>
      <c r="H308" s="160">
        <v>2</v>
      </c>
      <c r="I308" s="161"/>
      <c r="J308" s="162">
        <f>ROUND(I308*H308,2)</f>
        <v>0</v>
      </c>
      <c r="K308" s="163"/>
      <c r="L308" s="164"/>
      <c r="M308" s="165" t="s">
        <v>1</v>
      </c>
      <c r="N308" s="166" t="s">
        <v>40</v>
      </c>
      <c r="P308" s="138">
        <f>O308*H308</f>
        <v>0</v>
      </c>
      <c r="Q308" s="138">
        <v>1.0200000000000001E-3</v>
      </c>
      <c r="R308" s="138">
        <f>Q308*H308</f>
        <v>2.0400000000000001E-3</v>
      </c>
      <c r="S308" s="138">
        <v>0</v>
      </c>
      <c r="T308" s="139">
        <f>S308*H308</f>
        <v>0</v>
      </c>
      <c r="AR308" s="140" t="s">
        <v>258</v>
      </c>
      <c r="AT308" s="140" t="s">
        <v>255</v>
      </c>
      <c r="AU308" s="140" t="s">
        <v>82</v>
      </c>
      <c r="AY308" s="16" t="s">
        <v>133</v>
      </c>
      <c r="BE308" s="141">
        <f>IF(N308="základní",J308,0)</f>
        <v>0</v>
      </c>
      <c r="BF308" s="141">
        <f>IF(N308="snížená",J308,0)</f>
        <v>0</v>
      </c>
      <c r="BG308" s="141">
        <f>IF(N308="zákl. přenesená",J308,0)</f>
        <v>0</v>
      </c>
      <c r="BH308" s="141">
        <f>IF(N308="sníž. přenesená",J308,0)</f>
        <v>0</v>
      </c>
      <c r="BI308" s="141">
        <f>IF(N308="nulová",J308,0)</f>
        <v>0</v>
      </c>
      <c r="BJ308" s="16" t="s">
        <v>80</v>
      </c>
      <c r="BK308" s="141">
        <f>ROUND(I308*H308,2)</f>
        <v>0</v>
      </c>
      <c r="BL308" s="16" t="s">
        <v>145</v>
      </c>
      <c r="BM308" s="140" t="s">
        <v>617</v>
      </c>
    </row>
    <row r="309" spans="2:65" s="13" customFormat="1" ht="10.15">
      <c r="B309" s="149"/>
      <c r="D309" s="143" t="s">
        <v>147</v>
      </c>
      <c r="E309" s="150" t="s">
        <v>1</v>
      </c>
      <c r="F309" s="151" t="s">
        <v>82</v>
      </c>
      <c r="H309" s="152">
        <v>2</v>
      </c>
      <c r="I309" s="153"/>
      <c r="L309" s="149"/>
      <c r="M309" s="154"/>
      <c r="T309" s="155"/>
      <c r="AT309" s="150" t="s">
        <v>147</v>
      </c>
      <c r="AU309" s="150" t="s">
        <v>82</v>
      </c>
      <c r="AV309" s="13" t="s">
        <v>82</v>
      </c>
      <c r="AW309" s="13" t="s">
        <v>32</v>
      </c>
      <c r="AX309" s="13" t="s">
        <v>80</v>
      </c>
      <c r="AY309" s="150" t="s">
        <v>133</v>
      </c>
    </row>
    <row r="310" spans="2:65" s="1" customFormat="1" ht="37.9" customHeight="1">
      <c r="B310" s="127"/>
      <c r="C310" s="156" t="s">
        <v>618</v>
      </c>
      <c r="D310" s="156" t="s">
        <v>255</v>
      </c>
      <c r="E310" s="157" t="s">
        <v>619</v>
      </c>
      <c r="F310" s="158" t="s">
        <v>620</v>
      </c>
      <c r="G310" s="159" t="s">
        <v>139</v>
      </c>
      <c r="H310" s="160">
        <v>2</v>
      </c>
      <c r="I310" s="161"/>
      <c r="J310" s="162">
        <f>ROUND(I310*H310,2)</f>
        <v>0</v>
      </c>
      <c r="K310" s="163"/>
      <c r="L310" s="164"/>
      <c r="M310" s="165" t="s">
        <v>1</v>
      </c>
      <c r="N310" s="166" t="s">
        <v>40</v>
      </c>
      <c r="P310" s="138">
        <f>O310*H310</f>
        <v>0</v>
      </c>
      <c r="Q310" s="138">
        <v>1.0200000000000001E-3</v>
      </c>
      <c r="R310" s="138">
        <f>Q310*H310</f>
        <v>2.0400000000000001E-3</v>
      </c>
      <c r="S310" s="138">
        <v>0</v>
      </c>
      <c r="T310" s="139">
        <f>S310*H310</f>
        <v>0</v>
      </c>
      <c r="AR310" s="140" t="s">
        <v>258</v>
      </c>
      <c r="AT310" s="140" t="s">
        <v>255</v>
      </c>
      <c r="AU310" s="140" t="s">
        <v>82</v>
      </c>
      <c r="AY310" s="16" t="s">
        <v>133</v>
      </c>
      <c r="BE310" s="141">
        <f>IF(N310="základní",J310,0)</f>
        <v>0</v>
      </c>
      <c r="BF310" s="141">
        <f>IF(N310="snížená",J310,0)</f>
        <v>0</v>
      </c>
      <c r="BG310" s="141">
        <f>IF(N310="zákl. přenesená",J310,0)</f>
        <v>0</v>
      </c>
      <c r="BH310" s="141">
        <f>IF(N310="sníž. přenesená",J310,0)</f>
        <v>0</v>
      </c>
      <c r="BI310" s="141">
        <f>IF(N310="nulová",J310,0)</f>
        <v>0</v>
      </c>
      <c r="BJ310" s="16" t="s">
        <v>80</v>
      </c>
      <c r="BK310" s="141">
        <f>ROUND(I310*H310,2)</f>
        <v>0</v>
      </c>
      <c r="BL310" s="16" t="s">
        <v>145</v>
      </c>
      <c r="BM310" s="140" t="s">
        <v>621</v>
      </c>
    </row>
    <row r="311" spans="2:65" s="12" customFormat="1" ht="30.6">
      <c r="B311" s="142"/>
      <c r="D311" s="143" t="s">
        <v>147</v>
      </c>
      <c r="E311" s="144" t="s">
        <v>1</v>
      </c>
      <c r="F311" s="145" t="s">
        <v>622</v>
      </c>
      <c r="H311" s="144" t="s">
        <v>1</v>
      </c>
      <c r="I311" s="146"/>
      <c r="L311" s="142"/>
      <c r="M311" s="147"/>
      <c r="T311" s="148"/>
      <c r="AT311" s="144" t="s">
        <v>147</v>
      </c>
      <c r="AU311" s="144" t="s">
        <v>82</v>
      </c>
      <c r="AV311" s="12" t="s">
        <v>80</v>
      </c>
      <c r="AW311" s="12" t="s">
        <v>32</v>
      </c>
      <c r="AX311" s="12" t="s">
        <v>75</v>
      </c>
      <c r="AY311" s="144" t="s">
        <v>133</v>
      </c>
    </row>
    <row r="312" spans="2:65" s="13" customFormat="1" ht="10.15">
      <c r="B312" s="149"/>
      <c r="D312" s="143" t="s">
        <v>147</v>
      </c>
      <c r="E312" s="150" t="s">
        <v>1</v>
      </c>
      <c r="F312" s="151" t="s">
        <v>82</v>
      </c>
      <c r="H312" s="152">
        <v>2</v>
      </c>
      <c r="I312" s="153"/>
      <c r="L312" s="149"/>
      <c r="M312" s="154"/>
      <c r="T312" s="155"/>
      <c r="AT312" s="150" t="s">
        <v>147</v>
      </c>
      <c r="AU312" s="150" t="s">
        <v>82</v>
      </c>
      <c r="AV312" s="13" t="s">
        <v>82</v>
      </c>
      <c r="AW312" s="13" t="s">
        <v>32</v>
      </c>
      <c r="AX312" s="13" t="s">
        <v>80</v>
      </c>
      <c r="AY312" s="150" t="s">
        <v>133</v>
      </c>
    </row>
    <row r="313" spans="2:65" s="1" customFormat="1" ht="33" customHeight="1">
      <c r="B313" s="127"/>
      <c r="C313" s="128" t="s">
        <v>623</v>
      </c>
      <c r="D313" s="128" t="s">
        <v>136</v>
      </c>
      <c r="E313" s="129" t="s">
        <v>624</v>
      </c>
      <c r="F313" s="130" t="s">
        <v>625</v>
      </c>
      <c r="G313" s="131" t="s">
        <v>626</v>
      </c>
      <c r="H313" s="132">
        <v>4</v>
      </c>
      <c r="I313" s="133"/>
      <c r="J313" s="134">
        <f>ROUND(I313*H313,2)</f>
        <v>0</v>
      </c>
      <c r="K313" s="135"/>
      <c r="L313" s="31"/>
      <c r="M313" s="136" t="s">
        <v>1</v>
      </c>
      <c r="N313" s="137" t="s">
        <v>40</v>
      </c>
      <c r="P313" s="138">
        <f>O313*H313</f>
        <v>0</v>
      </c>
      <c r="Q313" s="138">
        <v>0</v>
      </c>
      <c r="R313" s="138">
        <f>Q313*H313</f>
        <v>0</v>
      </c>
      <c r="S313" s="138">
        <v>0</v>
      </c>
      <c r="T313" s="139">
        <f>S313*H313</f>
        <v>0</v>
      </c>
      <c r="AR313" s="140" t="s">
        <v>145</v>
      </c>
      <c r="AT313" s="140" t="s">
        <v>136</v>
      </c>
      <c r="AU313" s="140" t="s">
        <v>82</v>
      </c>
      <c r="AY313" s="16" t="s">
        <v>133</v>
      </c>
      <c r="BE313" s="141">
        <f>IF(N313="základní",J313,0)</f>
        <v>0</v>
      </c>
      <c r="BF313" s="141">
        <f>IF(N313="snížená",J313,0)</f>
        <v>0</v>
      </c>
      <c r="BG313" s="141">
        <f>IF(N313="zákl. přenesená",J313,0)</f>
        <v>0</v>
      </c>
      <c r="BH313" s="141">
        <f>IF(N313="sníž. přenesená",J313,0)</f>
        <v>0</v>
      </c>
      <c r="BI313" s="141">
        <f>IF(N313="nulová",J313,0)</f>
        <v>0</v>
      </c>
      <c r="BJ313" s="16" t="s">
        <v>80</v>
      </c>
      <c r="BK313" s="141">
        <f>ROUND(I313*H313,2)</f>
        <v>0</v>
      </c>
      <c r="BL313" s="16" t="s">
        <v>145</v>
      </c>
      <c r="BM313" s="140" t="s">
        <v>627</v>
      </c>
    </row>
    <row r="314" spans="2:65" s="11" customFormat="1" ht="22.9" customHeight="1">
      <c r="B314" s="115"/>
      <c r="D314" s="116" t="s">
        <v>74</v>
      </c>
      <c r="E314" s="125" t="s">
        <v>628</v>
      </c>
      <c r="F314" s="125" t="s">
        <v>629</v>
      </c>
      <c r="I314" s="118"/>
      <c r="J314" s="126">
        <f>BK314</f>
        <v>0</v>
      </c>
      <c r="L314" s="115"/>
      <c r="M314" s="120"/>
      <c r="P314" s="121">
        <f>SUM(P315:P332)</f>
        <v>0</v>
      </c>
      <c r="R314" s="121">
        <f>SUM(R315:R332)</f>
        <v>8.3125025000000008</v>
      </c>
      <c r="T314" s="122">
        <f>SUM(T315:T332)</f>
        <v>0.18628500000000001</v>
      </c>
      <c r="AR314" s="116" t="s">
        <v>82</v>
      </c>
      <c r="AT314" s="123" t="s">
        <v>74</v>
      </c>
      <c r="AU314" s="123" t="s">
        <v>80</v>
      </c>
      <c r="AY314" s="116" t="s">
        <v>133</v>
      </c>
      <c r="BK314" s="124">
        <f>SUM(BK315:BK332)</f>
        <v>0</v>
      </c>
    </row>
    <row r="315" spans="2:65" s="1" customFormat="1" ht="21.75" customHeight="1">
      <c r="B315" s="127"/>
      <c r="C315" s="128" t="s">
        <v>630</v>
      </c>
      <c r="D315" s="128" t="s">
        <v>136</v>
      </c>
      <c r="E315" s="129" t="s">
        <v>631</v>
      </c>
      <c r="F315" s="130" t="s">
        <v>632</v>
      </c>
      <c r="G315" s="131" t="s">
        <v>139</v>
      </c>
      <c r="H315" s="132">
        <v>12</v>
      </c>
      <c r="I315" s="133"/>
      <c r="J315" s="134">
        <f>ROUND(I315*H315,2)</f>
        <v>0</v>
      </c>
      <c r="K315" s="135"/>
      <c r="L315" s="31"/>
      <c r="M315" s="136" t="s">
        <v>1</v>
      </c>
      <c r="N315" s="137" t="s">
        <v>40</v>
      </c>
      <c r="P315" s="138">
        <f>O315*H315</f>
        <v>0</v>
      </c>
      <c r="Q315" s="138">
        <v>2.6700000000000001E-3</v>
      </c>
      <c r="R315" s="138">
        <f>Q315*H315</f>
        <v>3.2039999999999999E-2</v>
      </c>
      <c r="S315" s="138">
        <v>0</v>
      </c>
      <c r="T315" s="139">
        <f>S315*H315</f>
        <v>0</v>
      </c>
      <c r="AR315" s="140" t="s">
        <v>145</v>
      </c>
      <c r="AT315" s="140" t="s">
        <v>136</v>
      </c>
      <c r="AU315" s="140" t="s">
        <v>82</v>
      </c>
      <c r="AY315" s="16" t="s">
        <v>133</v>
      </c>
      <c r="BE315" s="141">
        <f>IF(N315="základní",J315,0)</f>
        <v>0</v>
      </c>
      <c r="BF315" s="141">
        <f>IF(N315="snížená",J315,0)</f>
        <v>0</v>
      </c>
      <c r="BG315" s="141">
        <f>IF(N315="zákl. přenesená",J315,0)</f>
        <v>0</v>
      </c>
      <c r="BH315" s="141">
        <f>IF(N315="sníž. přenesená",J315,0)</f>
        <v>0</v>
      </c>
      <c r="BI315" s="141">
        <f>IF(N315="nulová",J315,0)</f>
        <v>0</v>
      </c>
      <c r="BJ315" s="16" t="s">
        <v>80</v>
      </c>
      <c r="BK315" s="141">
        <f>ROUND(I315*H315,2)</f>
        <v>0</v>
      </c>
      <c r="BL315" s="16" t="s">
        <v>145</v>
      </c>
      <c r="BM315" s="140" t="s">
        <v>633</v>
      </c>
    </row>
    <row r="316" spans="2:65" s="1" customFormat="1" ht="21.75" customHeight="1">
      <c r="B316" s="127"/>
      <c r="C316" s="156" t="s">
        <v>634</v>
      </c>
      <c r="D316" s="156" t="s">
        <v>255</v>
      </c>
      <c r="E316" s="157" t="s">
        <v>635</v>
      </c>
      <c r="F316" s="158" t="s">
        <v>636</v>
      </c>
      <c r="G316" s="159" t="s">
        <v>139</v>
      </c>
      <c r="H316" s="160">
        <v>12</v>
      </c>
      <c r="I316" s="161"/>
      <c r="J316" s="162">
        <f>ROUND(I316*H316,2)</f>
        <v>0</v>
      </c>
      <c r="K316" s="163"/>
      <c r="L316" s="164"/>
      <c r="M316" s="165" t="s">
        <v>1</v>
      </c>
      <c r="N316" s="166" t="s">
        <v>40</v>
      </c>
      <c r="P316" s="138">
        <f>O316*H316</f>
        <v>0</v>
      </c>
      <c r="Q316" s="138">
        <v>2.3700000000000001E-3</v>
      </c>
      <c r="R316" s="138">
        <f>Q316*H316</f>
        <v>2.844E-2</v>
      </c>
      <c r="S316" s="138">
        <v>0</v>
      </c>
      <c r="T316" s="139">
        <f>S316*H316</f>
        <v>0</v>
      </c>
      <c r="AR316" s="140" t="s">
        <v>258</v>
      </c>
      <c r="AT316" s="140" t="s">
        <v>255</v>
      </c>
      <c r="AU316" s="140" t="s">
        <v>82</v>
      </c>
      <c r="AY316" s="16" t="s">
        <v>133</v>
      </c>
      <c r="BE316" s="141">
        <f>IF(N316="základní",J316,0)</f>
        <v>0</v>
      </c>
      <c r="BF316" s="141">
        <f>IF(N316="snížená",J316,0)</f>
        <v>0</v>
      </c>
      <c r="BG316" s="141">
        <f>IF(N316="zákl. přenesená",J316,0)</f>
        <v>0</v>
      </c>
      <c r="BH316" s="141">
        <f>IF(N316="sníž. přenesená",J316,0)</f>
        <v>0</v>
      </c>
      <c r="BI316" s="141">
        <f>IF(N316="nulová",J316,0)</f>
        <v>0</v>
      </c>
      <c r="BJ316" s="16" t="s">
        <v>80</v>
      </c>
      <c r="BK316" s="141">
        <f>ROUND(I316*H316,2)</f>
        <v>0</v>
      </c>
      <c r="BL316" s="16" t="s">
        <v>145</v>
      </c>
      <c r="BM316" s="140" t="s">
        <v>637</v>
      </c>
    </row>
    <row r="317" spans="2:65" s="1" customFormat="1" ht="24.2" customHeight="1">
      <c r="B317" s="127"/>
      <c r="C317" s="128" t="s">
        <v>638</v>
      </c>
      <c r="D317" s="128" t="s">
        <v>136</v>
      </c>
      <c r="E317" s="129" t="s">
        <v>639</v>
      </c>
      <c r="F317" s="130" t="s">
        <v>640</v>
      </c>
      <c r="G317" s="131" t="s">
        <v>139</v>
      </c>
      <c r="H317" s="132">
        <v>32</v>
      </c>
      <c r="I317" s="133"/>
      <c r="J317" s="134">
        <f>ROUND(I317*H317,2)</f>
        <v>0</v>
      </c>
      <c r="K317" s="135"/>
      <c r="L317" s="31"/>
      <c r="M317" s="136" t="s">
        <v>1</v>
      </c>
      <c r="N317" s="137" t="s">
        <v>40</v>
      </c>
      <c r="P317" s="138">
        <f>O317*H317</f>
        <v>0</v>
      </c>
      <c r="Q317" s="138">
        <v>0</v>
      </c>
      <c r="R317" s="138">
        <f>Q317*H317</f>
        <v>0</v>
      </c>
      <c r="S317" s="138">
        <v>0</v>
      </c>
      <c r="T317" s="139">
        <f>S317*H317</f>
        <v>0</v>
      </c>
      <c r="AR317" s="140" t="s">
        <v>145</v>
      </c>
      <c r="AT317" s="140" t="s">
        <v>136</v>
      </c>
      <c r="AU317" s="140" t="s">
        <v>82</v>
      </c>
      <c r="AY317" s="16" t="s">
        <v>133</v>
      </c>
      <c r="BE317" s="141">
        <f>IF(N317="základní",J317,0)</f>
        <v>0</v>
      </c>
      <c r="BF317" s="141">
        <f>IF(N317="snížená",J317,0)</f>
        <v>0</v>
      </c>
      <c r="BG317" s="141">
        <f>IF(N317="zákl. přenesená",J317,0)</f>
        <v>0</v>
      </c>
      <c r="BH317" s="141">
        <f>IF(N317="sníž. přenesená",J317,0)</f>
        <v>0</v>
      </c>
      <c r="BI317" s="141">
        <f>IF(N317="nulová",J317,0)</f>
        <v>0</v>
      </c>
      <c r="BJ317" s="16" t="s">
        <v>80</v>
      </c>
      <c r="BK317" s="141">
        <f>ROUND(I317*H317,2)</f>
        <v>0</v>
      </c>
      <c r="BL317" s="16" t="s">
        <v>145</v>
      </c>
      <c r="BM317" s="140" t="s">
        <v>641</v>
      </c>
    </row>
    <row r="318" spans="2:65" s="1" customFormat="1" ht="24.2" customHeight="1">
      <c r="B318" s="127"/>
      <c r="C318" s="156" t="s">
        <v>642</v>
      </c>
      <c r="D318" s="156" t="s">
        <v>255</v>
      </c>
      <c r="E318" s="157" t="s">
        <v>643</v>
      </c>
      <c r="F318" s="158" t="s">
        <v>644</v>
      </c>
      <c r="G318" s="159" t="s">
        <v>139</v>
      </c>
      <c r="H318" s="160">
        <v>32</v>
      </c>
      <c r="I318" s="161"/>
      <c r="J318" s="162">
        <f>ROUND(I318*H318,2)</f>
        <v>0</v>
      </c>
      <c r="K318" s="163"/>
      <c r="L318" s="164"/>
      <c r="M318" s="165" t="s">
        <v>1</v>
      </c>
      <c r="N318" s="166" t="s">
        <v>40</v>
      </c>
      <c r="P318" s="138">
        <f>O318*H318</f>
        <v>0</v>
      </c>
      <c r="Q318" s="138">
        <v>4.0000000000000003E-5</v>
      </c>
      <c r="R318" s="138">
        <f>Q318*H318</f>
        <v>1.2800000000000001E-3</v>
      </c>
      <c r="S318" s="138">
        <v>0</v>
      </c>
      <c r="T318" s="139">
        <f>S318*H318</f>
        <v>0</v>
      </c>
      <c r="AR318" s="140" t="s">
        <v>258</v>
      </c>
      <c r="AT318" s="140" t="s">
        <v>255</v>
      </c>
      <c r="AU318" s="140" t="s">
        <v>82</v>
      </c>
      <c r="AY318" s="16" t="s">
        <v>133</v>
      </c>
      <c r="BE318" s="141">
        <f>IF(N318="základní",J318,0)</f>
        <v>0</v>
      </c>
      <c r="BF318" s="141">
        <f>IF(N318="snížená",J318,0)</f>
        <v>0</v>
      </c>
      <c r="BG318" s="141">
        <f>IF(N318="zákl. přenesená",J318,0)</f>
        <v>0</v>
      </c>
      <c r="BH318" s="141">
        <f>IF(N318="sníž. přenesená",J318,0)</f>
        <v>0</v>
      </c>
      <c r="BI318" s="141">
        <f>IF(N318="nulová",J318,0)</f>
        <v>0</v>
      </c>
      <c r="BJ318" s="16" t="s">
        <v>80</v>
      </c>
      <c r="BK318" s="141">
        <f>ROUND(I318*H318,2)</f>
        <v>0</v>
      </c>
      <c r="BL318" s="16" t="s">
        <v>145</v>
      </c>
      <c r="BM318" s="140" t="s">
        <v>645</v>
      </c>
    </row>
    <row r="319" spans="2:65" s="1" customFormat="1" ht="37.9" customHeight="1">
      <c r="B319" s="127"/>
      <c r="C319" s="128" t="s">
        <v>646</v>
      </c>
      <c r="D319" s="128" t="s">
        <v>136</v>
      </c>
      <c r="E319" s="129" t="s">
        <v>647</v>
      </c>
      <c r="F319" s="130" t="s">
        <v>648</v>
      </c>
      <c r="G319" s="131" t="s">
        <v>161</v>
      </c>
      <c r="H319" s="132">
        <v>8.25</v>
      </c>
      <c r="I319" s="133"/>
      <c r="J319" s="134">
        <f>ROUND(I319*H319,2)</f>
        <v>0</v>
      </c>
      <c r="K319" s="135"/>
      <c r="L319" s="31"/>
      <c r="M319" s="136" t="s">
        <v>1</v>
      </c>
      <c r="N319" s="137" t="s">
        <v>40</v>
      </c>
      <c r="P319" s="138">
        <f>O319*H319</f>
        <v>0</v>
      </c>
      <c r="Q319" s="138">
        <v>4.3139999999999998E-2</v>
      </c>
      <c r="R319" s="138">
        <f>Q319*H319</f>
        <v>0.35590499999999997</v>
      </c>
      <c r="S319" s="138">
        <v>0</v>
      </c>
      <c r="T319" s="139">
        <f>S319*H319</f>
        <v>0</v>
      </c>
      <c r="AR319" s="140" t="s">
        <v>145</v>
      </c>
      <c r="AT319" s="140" t="s">
        <v>136</v>
      </c>
      <c r="AU319" s="140" t="s">
        <v>82</v>
      </c>
      <c r="AY319" s="16" t="s">
        <v>133</v>
      </c>
      <c r="BE319" s="141">
        <f>IF(N319="základní",J319,0)</f>
        <v>0</v>
      </c>
      <c r="BF319" s="141">
        <f>IF(N319="snížená",J319,0)</f>
        <v>0</v>
      </c>
      <c r="BG319" s="141">
        <f>IF(N319="zákl. přenesená",J319,0)</f>
        <v>0</v>
      </c>
      <c r="BH319" s="141">
        <f>IF(N319="sníž. přenesená",J319,0)</f>
        <v>0</v>
      </c>
      <c r="BI319" s="141">
        <f>IF(N319="nulová",J319,0)</f>
        <v>0</v>
      </c>
      <c r="BJ319" s="16" t="s">
        <v>80</v>
      </c>
      <c r="BK319" s="141">
        <f>ROUND(I319*H319,2)</f>
        <v>0</v>
      </c>
      <c r="BL319" s="16" t="s">
        <v>145</v>
      </c>
      <c r="BM319" s="140" t="s">
        <v>649</v>
      </c>
    </row>
    <row r="320" spans="2:65" s="12" customFormat="1" ht="30.6">
      <c r="B320" s="142"/>
      <c r="D320" s="143" t="s">
        <v>147</v>
      </c>
      <c r="E320" s="144" t="s">
        <v>1</v>
      </c>
      <c r="F320" s="145" t="s">
        <v>650</v>
      </c>
      <c r="H320" s="144" t="s">
        <v>1</v>
      </c>
      <c r="I320" s="146"/>
      <c r="L320" s="142"/>
      <c r="M320" s="147"/>
      <c r="T320" s="148"/>
      <c r="AT320" s="144" t="s">
        <v>147</v>
      </c>
      <c r="AU320" s="144" t="s">
        <v>82</v>
      </c>
      <c r="AV320" s="12" t="s">
        <v>80</v>
      </c>
      <c r="AW320" s="12" t="s">
        <v>32</v>
      </c>
      <c r="AX320" s="12" t="s">
        <v>75</v>
      </c>
      <c r="AY320" s="144" t="s">
        <v>133</v>
      </c>
    </row>
    <row r="321" spans="2:65" s="12" customFormat="1" ht="30.6">
      <c r="B321" s="142"/>
      <c r="D321" s="143" t="s">
        <v>147</v>
      </c>
      <c r="E321" s="144" t="s">
        <v>1</v>
      </c>
      <c r="F321" s="145" t="s">
        <v>651</v>
      </c>
      <c r="H321" s="144" t="s">
        <v>1</v>
      </c>
      <c r="I321" s="146"/>
      <c r="L321" s="142"/>
      <c r="M321" s="147"/>
      <c r="T321" s="148"/>
      <c r="AT321" s="144" t="s">
        <v>147</v>
      </c>
      <c r="AU321" s="144" t="s">
        <v>82</v>
      </c>
      <c r="AV321" s="12" t="s">
        <v>80</v>
      </c>
      <c r="AW321" s="12" t="s">
        <v>32</v>
      </c>
      <c r="AX321" s="12" t="s">
        <v>75</v>
      </c>
      <c r="AY321" s="144" t="s">
        <v>133</v>
      </c>
    </row>
    <row r="322" spans="2:65" s="12" customFormat="1" ht="20.45">
      <c r="B322" s="142"/>
      <c r="D322" s="143" t="s">
        <v>147</v>
      </c>
      <c r="E322" s="144" t="s">
        <v>1</v>
      </c>
      <c r="F322" s="145" t="s">
        <v>652</v>
      </c>
      <c r="H322" s="144" t="s">
        <v>1</v>
      </c>
      <c r="I322" s="146"/>
      <c r="L322" s="142"/>
      <c r="M322" s="147"/>
      <c r="T322" s="148"/>
      <c r="AT322" s="144" t="s">
        <v>147</v>
      </c>
      <c r="AU322" s="144" t="s">
        <v>82</v>
      </c>
      <c r="AV322" s="12" t="s">
        <v>80</v>
      </c>
      <c r="AW322" s="12" t="s">
        <v>32</v>
      </c>
      <c r="AX322" s="12" t="s">
        <v>75</v>
      </c>
      <c r="AY322" s="144" t="s">
        <v>133</v>
      </c>
    </row>
    <row r="323" spans="2:65" s="13" customFormat="1" ht="10.15">
      <c r="B323" s="149"/>
      <c r="D323" s="143" t="s">
        <v>147</v>
      </c>
      <c r="E323" s="150" t="s">
        <v>1</v>
      </c>
      <c r="F323" s="151" t="s">
        <v>653</v>
      </c>
      <c r="H323" s="152">
        <v>8.25</v>
      </c>
      <c r="I323" s="153"/>
      <c r="L323" s="149"/>
      <c r="M323" s="154"/>
      <c r="T323" s="155"/>
      <c r="AT323" s="150" t="s">
        <v>147</v>
      </c>
      <c r="AU323" s="150" t="s">
        <v>82</v>
      </c>
      <c r="AV323" s="13" t="s">
        <v>82</v>
      </c>
      <c r="AW323" s="13" t="s">
        <v>32</v>
      </c>
      <c r="AX323" s="13" t="s">
        <v>80</v>
      </c>
      <c r="AY323" s="150" t="s">
        <v>133</v>
      </c>
    </row>
    <row r="324" spans="2:65" s="1" customFormat="1" ht="37.9" customHeight="1">
      <c r="B324" s="127"/>
      <c r="C324" s="128" t="s">
        <v>654</v>
      </c>
      <c r="D324" s="128" t="s">
        <v>136</v>
      </c>
      <c r="E324" s="129" t="s">
        <v>655</v>
      </c>
      <c r="F324" s="130" t="s">
        <v>656</v>
      </c>
      <c r="G324" s="131" t="s">
        <v>161</v>
      </c>
      <c r="H324" s="132">
        <v>8.25</v>
      </c>
      <c r="I324" s="133"/>
      <c r="J324" s="134">
        <f>ROUND(I324*H324,2)</f>
        <v>0</v>
      </c>
      <c r="K324" s="135"/>
      <c r="L324" s="31"/>
      <c r="M324" s="136" t="s">
        <v>1</v>
      </c>
      <c r="N324" s="137" t="s">
        <v>40</v>
      </c>
      <c r="P324" s="138">
        <f>O324*H324</f>
        <v>0</v>
      </c>
      <c r="Q324" s="138">
        <v>0</v>
      </c>
      <c r="R324" s="138">
        <f>Q324*H324</f>
        <v>0</v>
      </c>
      <c r="S324" s="138">
        <v>2.2579999999999999E-2</v>
      </c>
      <c r="T324" s="139">
        <f>S324*H324</f>
        <v>0.18628500000000001</v>
      </c>
      <c r="AR324" s="140" t="s">
        <v>145</v>
      </c>
      <c r="AT324" s="140" t="s">
        <v>136</v>
      </c>
      <c r="AU324" s="140" t="s">
        <v>82</v>
      </c>
      <c r="AY324" s="16" t="s">
        <v>133</v>
      </c>
      <c r="BE324" s="141">
        <f>IF(N324="základní",J324,0)</f>
        <v>0</v>
      </c>
      <c r="BF324" s="141">
        <f>IF(N324="snížená",J324,0)</f>
        <v>0</v>
      </c>
      <c r="BG324" s="141">
        <f>IF(N324="zákl. přenesená",J324,0)</f>
        <v>0</v>
      </c>
      <c r="BH324" s="141">
        <f>IF(N324="sníž. přenesená",J324,0)</f>
        <v>0</v>
      </c>
      <c r="BI324" s="141">
        <f>IF(N324="nulová",J324,0)</f>
        <v>0</v>
      </c>
      <c r="BJ324" s="16" t="s">
        <v>80</v>
      </c>
      <c r="BK324" s="141">
        <f>ROUND(I324*H324,2)</f>
        <v>0</v>
      </c>
      <c r="BL324" s="16" t="s">
        <v>145</v>
      </c>
      <c r="BM324" s="140" t="s">
        <v>657</v>
      </c>
    </row>
    <row r="325" spans="2:65" s="1" customFormat="1" ht="33" customHeight="1">
      <c r="B325" s="127"/>
      <c r="C325" s="128" t="s">
        <v>658</v>
      </c>
      <c r="D325" s="128" t="s">
        <v>136</v>
      </c>
      <c r="E325" s="129" t="s">
        <v>659</v>
      </c>
      <c r="F325" s="130" t="s">
        <v>660</v>
      </c>
      <c r="G325" s="131" t="s">
        <v>192</v>
      </c>
      <c r="H325" s="132">
        <v>5.48</v>
      </c>
      <c r="I325" s="133"/>
      <c r="J325" s="134">
        <f>ROUND(I325*H325,2)</f>
        <v>0</v>
      </c>
      <c r="K325" s="135"/>
      <c r="L325" s="31"/>
      <c r="M325" s="136" t="s">
        <v>1</v>
      </c>
      <c r="N325" s="137" t="s">
        <v>40</v>
      </c>
      <c r="P325" s="138">
        <f>O325*H325</f>
        <v>0</v>
      </c>
      <c r="Q325" s="138">
        <v>0</v>
      </c>
      <c r="R325" s="138">
        <f>Q325*H325</f>
        <v>0</v>
      </c>
      <c r="S325" s="138">
        <v>0</v>
      </c>
      <c r="T325" s="139">
        <f>S325*H325</f>
        <v>0</v>
      </c>
      <c r="AR325" s="140" t="s">
        <v>140</v>
      </c>
      <c r="AT325" s="140" t="s">
        <v>136</v>
      </c>
      <c r="AU325" s="140" t="s">
        <v>82</v>
      </c>
      <c r="AY325" s="16" t="s">
        <v>133</v>
      </c>
      <c r="BE325" s="141">
        <f>IF(N325="základní",J325,0)</f>
        <v>0</v>
      </c>
      <c r="BF325" s="141">
        <f>IF(N325="snížená",J325,0)</f>
        <v>0</v>
      </c>
      <c r="BG325" s="141">
        <f>IF(N325="zákl. přenesená",J325,0)</f>
        <v>0</v>
      </c>
      <c r="BH325" s="141">
        <f>IF(N325="sníž. přenesená",J325,0)</f>
        <v>0</v>
      </c>
      <c r="BI325" s="141">
        <f>IF(N325="nulová",J325,0)</f>
        <v>0</v>
      </c>
      <c r="BJ325" s="16" t="s">
        <v>80</v>
      </c>
      <c r="BK325" s="141">
        <f>ROUND(I325*H325,2)</f>
        <v>0</v>
      </c>
      <c r="BL325" s="16" t="s">
        <v>140</v>
      </c>
      <c r="BM325" s="140" t="s">
        <v>661</v>
      </c>
    </row>
    <row r="326" spans="2:65" s="1" customFormat="1" ht="24.2" customHeight="1">
      <c r="B326" s="127"/>
      <c r="C326" s="128" t="s">
        <v>662</v>
      </c>
      <c r="D326" s="128" t="s">
        <v>136</v>
      </c>
      <c r="E326" s="129" t="s">
        <v>663</v>
      </c>
      <c r="F326" s="130" t="s">
        <v>664</v>
      </c>
      <c r="G326" s="131" t="s">
        <v>161</v>
      </c>
      <c r="H326" s="132">
        <v>8.25</v>
      </c>
      <c r="I326" s="133"/>
      <c r="J326" s="134">
        <f>ROUND(I326*H326,2)</f>
        <v>0</v>
      </c>
      <c r="K326" s="135"/>
      <c r="L326" s="31"/>
      <c r="M326" s="136" t="s">
        <v>1</v>
      </c>
      <c r="N326" s="137" t="s">
        <v>40</v>
      </c>
      <c r="P326" s="138">
        <f>O326*H326</f>
        <v>0</v>
      </c>
      <c r="Q326" s="138">
        <v>0</v>
      </c>
      <c r="R326" s="138">
        <f>Q326*H326</f>
        <v>0</v>
      </c>
      <c r="S326" s="138">
        <v>0</v>
      </c>
      <c r="T326" s="139">
        <f>S326*H326</f>
        <v>0</v>
      </c>
      <c r="AR326" s="140" t="s">
        <v>145</v>
      </c>
      <c r="AT326" s="140" t="s">
        <v>136</v>
      </c>
      <c r="AU326" s="140" t="s">
        <v>82</v>
      </c>
      <c r="AY326" s="16" t="s">
        <v>133</v>
      </c>
      <c r="BE326" s="141">
        <f>IF(N326="základní",J326,0)</f>
        <v>0</v>
      </c>
      <c r="BF326" s="141">
        <f>IF(N326="snížená",J326,0)</f>
        <v>0</v>
      </c>
      <c r="BG326" s="141">
        <f>IF(N326="zákl. přenesená",J326,0)</f>
        <v>0</v>
      </c>
      <c r="BH326" s="141">
        <f>IF(N326="sníž. přenesená",J326,0)</f>
        <v>0</v>
      </c>
      <c r="BI326" s="141">
        <f>IF(N326="nulová",J326,0)</f>
        <v>0</v>
      </c>
      <c r="BJ326" s="16" t="s">
        <v>80</v>
      </c>
      <c r="BK326" s="141">
        <f>ROUND(I326*H326,2)</f>
        <v>0</v>
      </c>
      <c r="BL326" s="16" t="s">
        <v>145</v>
      </c>
      <c r="BM326" s="140" t="s">
        <v>665</v>
      </c>
    </row>
    <row r="327" spans="2:65" s="1" customFormat="1" ht="24.2" customHeight="1">
      <c r="B327" s="127"/>
      <c r="C327" s="156" t="s">
        <v>666</v>
      </c>
      <c r="D327" s="156" t="s">
        <v>255</v>
      </c>
      <c r="E327" s="157" t="s">
        <v>667</v>
      </c>
      <c r="F327" s="158" t="s">
        <v>668</v>
      </c>
      <c r="G327" s="159" t="s">
        <v>180</v>
      </c>
      <c r="H327" s="160">
        <v>17.5</v>
      </c>
      <c r="I327" s="161"/>
      <c r="J327" s="162">
        <f>ROUND(I327*H327,2)</f>
        <v>0</v>
      </c>
      <c r="K327" s="163"/>
      <c r="L327" s="164"/>
      <c r="M327" s="165" t="s">
        <v>1</v>
      </c>
      <c r="N327" s="166" t="s">
        <v>40</v>
      </c>
      <c r="P327" s="138">
        <f>O327*H327</f>
        <v>0</v>
      </c>
      <c r="Q327" s="138">
        <v>6.4900000000000001E-3</v>
      </c>
      <c r="R327" s="138">
        <f>Q327*H327</f>
        <v>0.113575</v>
      </c>
      <c r="S327" s="138">
        <v>0</v>
      </c>
      <c r="T327" s="139">
        <f>S327*H327</f>
        <v>0</v>
      </c>
      <c r="AR327" s="140" t="s">
        <v>258</v>
      </c>
      <c r="AT327" s="140" t="s">
        <v>255</v>
      </c>
      <c r="AU327" s="140" t="s">
        <v>82</v>
      </c>
      <c r="AY327" s="16" t="s">
        <v>133</v>
      </c>
      <c r="BE327" s="141">
        <f>IF(N327="základní",J327,0)</f>
        <v>0</v>
      </c>
      <c r="BF327" s="141">
        <f>IF(N327="snížená",J327,0)</f>
        <v>0</v>
      </c>
      <c r="BG327" s="141">
        <f>IF(N327="zákl. přenesená",J327,0)</f>
        <v>0</v>
      </c>
      <c r="BH327" s="141">
        <f>IF(N327="sníž. přenesená",J327,0)</f>
        <v>0</v>
      </c>
      <c r="BI327" s="141">
        <f>IF(N327="nulová",J327,0)</f>
        <v>0</v>
      </c>
      <c r="BJ327" s="16" t="s">
        <v>80</v>
      </c>
      <c r="BK327" s="141">
        <f>ROUND(I327*H327,2)</f>
        <v>0</v>
      </c>
      <c r="BL327" s="16" t="s">
        <v>145</v>
      </c>
      <c r="BM327" s="140" t="s">
        <v>669</v>
      </c>
    </row>
    <row r="328" spans="2:65" s="13" customFormat="1" ht="10.15">
      <c r="B328" s="149"/>
      <c r="D328" s="143" t="s">
        <v>147</v>
      </c>
      <c r="E328" s="150" t="s">
        <v>1</v>
      </c>
      <c r="F328" s="151" t="s">
        <v>670</v>
      </c>
      <c r="H328" s="152">
        <v>17.5</v>
      </c>
      <c r="I328" s="153"/>
      <c r="L328" s="149"/>
      <c r="M328" s="154"/>
      <c r="T328" s="155"/>
      <c r="AT328" s="150" t="s">
        <v>147</v>
      </c>
      <c r="AU328" s="150" t="s">
        <v>82</v>
      </c>
      <c r="AV328" s="13" t="s">
        <v>82</v>
      </c>
      <c r="AW328" s="13" t="s">
        <v>32</v>
      </c>
      <c r="AX328" s="13" t="s">
        <v>80</v>
      </c>
      <c r="AY328" s="150" t="s">
        <v>133</v>
      </c>
    </row>
    <row r="329" spans="2:65" s="1" customFormat="1" ht="24.2" customHeight="1">
      <c r="B329" s="127"/>
      <c r="C329" s="128" t="s">
        <v>671</v>
      </c>
      <c r="D329" s="128" t="s">
        <v>136</v>
      </c>
      <c r="E329" s="129" t="s">
        <v>672</v>
      </c>
      <c r="F329" s="130" t="s">
        <v>673</v>
      </c>
      <c r="G329" s="131" t="s">
        <v>161</v>
      </c>
      <c r="H329" s="132">
        <v>8.25</v>
      </c>
      <c r="I329" s="133"/>
      <c r="J329" s="134">
        <f>ROUND(I329*H329,2)</f>
        <v>0</v>
      </c>
      <c r="K329" s="135"/>
      <c r="L329" s="31"/>
      <c r="M329" s="136" t="s">
        <v>1</v>
      </c>
      <c r="N329" s="137" t="s">
        <v>40</v>
      </c>
      <c r="P329" s="138">
        <f>O329*H329</f>
        <v>0</v>
      </c>
      <c r="Q329" s="138">
        <v>9.8499999999999994E-3</v>
      </c>
      <c r="R329" s="138">
        <f>Q329*H329</f>
        <v>8.1262500000000001E-2</v>
      </c>
      <c r="S329" s="138">
        <v>0</v>
      </c>
      <c r="T329" s="139">
        <f>S329*H329</f>
        <v>0</v>
      </c>
      <c r="AR329" s="140" t="s">
        <v>145</v>
      </c>
      <c r="AT329" s="140" t="s">
        <v>136</v>
      </c>
      <c r="AU329" s="140" t="s">
        <v>82</v>
      </c>
      <c r="AY329" s="16" t="s">
        <v>133</v>
      </c>
      <c r="BE329" s="141">
        <f>IF(N329="základní",J329,0)</f>
        <v>0</v>
      </c>
      <c r="BF329" s="141">
        <f>IF(N329="snížená",J329,0)</f>
        <v>0</v>
      </c>
      <c r="BG329" s="141">
        <f>IF(N329="zákl. přenesená",J329,0)</f>
        <v>0</v>
      </c>
      <c r="BH329" s="141">
        <f>IF(N329="sníž. přenesená",J329,0)</f>
        <v>0</v>
      </c>
      <c r="BI329" s="141">
        <f>IF(N329="nulová",J329,0)</f>
        <v>0</v>
      </c>
      <c r="BJ329" s="16" t="s">
        <v>80</v>
      </c>
      <c r="BK329" s="141">
        <f>ROUND(I329*H329,2)</f>
        <v>0</v>
      </c>
      <c r="BL329" s="16" t="s">
        <v>145</v>
      </c>
      <c r="BM329" s="140" t="s">
        <v>674</v>
      </c>
    </row>
    <row r="330" spans="2:65" s="1" customFormat="1" ht="33" customHeight="1">
      <c r="B330" s="127"/>
      <c r="C330" s="128" t="s">
        <v>675</v>
      </c>
      <c r="D330" s="128" t="s">
        <v>136</v>
      </c>
      <c r="E330" s="129" t="s">
        <v>676</v>
      </c>
      <c r="F330" s="130" t="s">
        <v>677</v>
      </c>
      <c r="G330" s="131" t="s">
        <v>180</v>
      </c>
      <c r="H330" s="132">
        <v>17.5</v>
      </c>
      <c r="I330" s="133"/>
      <c r="J330" s="134">
        <f>ROUND(I330*H330,2)</f>
        <v>0</v>
      </c>
      <c r="K330" s="135"/>
      <c r="L330" s="31"/>
      <c r="M330" s="136" t="s">
        <v>1</v>
      </c>
      <c r="N330" s="137" t="s">
        <v>40</v>
      </c>
      <c r="P330" s="138">
        <f>O330*H330</f>
        <v>0</v>
      </c>
      <c r="Q330" s="138">
        <v>0</v>
      </c>
      <c r="R330" s="138">
        <f>Q330*H330</f>
        <v>0</v>
      </c>
      <c r="S330" s="138">
        <v>0</v>
      </c>
      <c r="T330" s="139">
        <f>S330*H330</f>
        <v>0</v>
      </c>
      <c r="AR330" s="140" t="s">
        <v>145</v>
      </c>
      <c r="AT330" s="140" t="s">
        <v>136</v>
      </c>
      <c r="AU330" s="140" t="s">
        <v>82</v>
      </c>
      <c r="AY330" s="16" t="s">
        <v>133</v>
      </c>
      <c r="BE330" s="141">
        <f>IF(N330="základní",J330,0)</f>
        <v>0</v>
      </c>
      <c r="BF330" s="141">
        <f>IF(N330="snížená",J330,0)</f>
        <v>0</v>
      </c>
      <c r="BG330" s="141">
        <f>IF(N330="zákl. přenesená",J330,0)</f>
        <v>0</v>
      </c>
      <c r="BH330" s="141">
        <f>IF(N330="sníž. přenesená",J330,0)</f>
        <v>0</v>
      </c>
      <c r="BI330" s="141">
        <f>IF(N330="nulová",J330,0)</f>
        <v>0</v>
      </c>
      <c r="BJ330" s="16" t="s">
        <v>80</v>
      </c>
      <c r="BK330" s="141">
        <f>ROUND(I330*H330,2)</f>
        <v>0</v>
      </c>
      <c r="BL330" s="16" t="s">
        <v>145</v>
      </c>
      <c r="BM330" s="140" t="s">
        <v>678</v>
      </c>
    </row>
    <row r="331" spans="2:65" s="1" customFormat="1" ht="24.2" customHeight="1">
      <c r="B331" s="127"/>
      <c r="C331" s="156" t="s">
        <v>679</v>
      </c>
      <c r="D331" s="156" t="s">
        <v>255</v>
      </c>
      <c r="E331" s="157" t="s">
        <v>680</v>
      </c>
      <c r="F331" s="158" t="s">
        <v>681</v>
      </c>
      <c r="G331" s="159" t="s">
        <v>397</v>
      </c>
      <c r="H331" s="160">
        <v>17.5</v>
      </c>
      <c r="I331" s="161"/>
      <c r="J331" s="162">
        <f>ROUND(I331*H331,2)</f>
        <v>0</v>
      </c>
      <c r="K331" s="163"/>
      <c r="L331" s="164"/>
      <c r="M331" s="165" t="s">
        <v>1</v>
      </c>
      <c r="N331" s="166" t="s">
        <v>40</v>
      </c>
      <c r="P331" s="138">
        <f>O331*H331</f>
        <v>0</v>
      </c>
      <c r="Q331" s="138">
        <v>0.44</v>
      </c>
      <c r="R331" s="138">
        <f>Q331*H331</f>
        <v>7.7</v>
      </c>
      <c r="S331" s="138">
        <v>0</v>
      </c>
      <c r="T331" s="139">
        <f>S331*H331</f>
        <v>0</v>
      </c>
      <c r="AR331" s="140" t="s">
        <v>258</v>
      </c>
      <c r="AT331" s="140" t="s">
        <v>255</v>
      </c>
      <c r="AU331" s="140" t="s">
        <v>82</v>
      </c>
      <c r="AY331" s="16" t="s">
        <v>133</v>
      </c>
      <c r="BE331" s="141">
        <f>IF(N331="základní",J331,0)</f>
        <v>0</v>
      </c>
      <c r="BF331" s="141">
        <f>IF(N331="snížená",J331,0)</f>
        <v>0</v>
      </c>
      <c r="BG331" s="141">
        <f>IF(N331="zákl. přenesená",J331,0)</f>
        <v>0</v>
      </c>
      <c r="BH331" s="141">
        <f>IF(N331="sníž. přenesená",J331,0)</f>
        <v>0</v>
      </c>
      <c r="BI331" s="141">
        <f>IF(N331="nulová",J331,0)</f>
        <v>0</v>
      </c>
      <c r="BJ331" s="16" t="s">
        <v>80</v>
      </c>
      <c r="BK331" s="141">
        <f>ROUND(I331*H331,2)</f>
        <v>0</v>
      </c>
      <c r="BL331" s="16" t="s">
        <v>145</v>
      </c>
      <c r="BM331" s="140" t="s">
        <v>682</v>
      </c>
    </row>
    <row r="332" spans="2:65" s="1" customFormat="1" ht="24.2" customHeight="1">
      <c r="B332" s="127"/>
      <c r="C332" s="128" t="s">
        <v>683</v>
      </c>
      <c r="D332" s="128" t="s">
        <v>136</v>
      </c>
      <c r="E332" s="129" t="s">
        <v>684</v>
      </c>
      <c r="F332" s="130" t="s">
        <v>685</v>
      </c>
      <c r="G332" s="131" t="s">
        <v>291</v>
      </c>
      <c r="H332" s="167"/>
      <c r="I332" s="133"/>
      <c r="J332" s="134">
        <f>ROUND(I332*H332,2)</f>
        <v>0</v>
      </c>
      <c r="K332" s="135"/>
      <c r="L332" s="31"/>
      <c r="M332" s="136" t="s">
        <v>1</v>
      </c>
      <c r="N332" s="137" t="s">
        <v>40</v>
      </c>
      <c r="P332" s="138">
        <f>O332*H332</f>
        <v>0</v>
      </c>
      <c r="Q332" s="138">
        <v>0</v>
      </c>
      <c r="R332" s="138">
        <f>Q332*H332</f>
        <v>0</v>
      </c>
      <c r="S332" s="138">
        <v>0</v>
      </c>
      <c r="T332" s="139">
        <f>S332*H332</f>
        <v>0</v>
      </c>
      <c r="AR332" s="140" t="s">
        <v>145</v>
      </c>
      <c r="AT332" s="140" t="s">
        <v>136</v>
      </c>
      <c r="AU332" s="140" t="s">
        <v>82</v>
      </c>
      <c r="AY332" s="16" t="s">
        <v>133</v>
      </c>
      <c r="BE332" s="141">
        <f>IF(N332="základní",J332,0)</f>
        <v>0</v>
      </c>
      <c r="BF332" s="141">
        <f>IF(N332="snížená",J332,0)</f>
        <v>0</v>
      </c>
      <c r="BG332" s="141">
        <f>IF(N332="zákl. přenesená",J332,0)</f>
        <v>0</v>
      </c>
      <c r="BH332" s="141">
        <f>IF(N332="sníž. přenesená",J332,0)</f>
        <v>0</v>
      </c>
      <c r="BI332" s="141">
        <f>IF(N332="nulová",J332,0)</f>
        <v>0</v>
      </c>
      <c r="BJ332" s="16" t="s">
        <v>80</v>
      </c>
      <c r="BK332" s="141">
        <f>ROUND(I332*H332,2)</f>
        <v>0</v>
      </c>
      <c r="BL332" s="16" t="s">
        <v>145</v>
      </c>
      <c r="BM332" s="140" t="s">
        <v>686</v>
      </c>
    </row>
    <row r="333" spans="2:65" s="11" customFormat="1" ht="22.9" customHeight="1">
      <c r="B333" s="115"/>
      <c r="D333" s="116" t="s">
        <v>74</v>
      </c>
      <c r="E333" s="125" t="s">
        <v>687</v>
      </c>
      <c r="F333" s="125" t="s">
        <v>688</v>
      </c>
      <c r="I333" s="118"/>
      <c r="J333" s="126">
        <f>BK333</f>
        <v>0</v>
      </c>
      <c r="L333" s="115"/>
      <c r="M333" s="120"/>
      <c r="P333" s="121">
        <f>SUM(P334:P342)</f>
        <v>0</v>
      </c>
      <c r="R333" s="121">
        <f>SUM(R334:R342)</f>
        <v>0.40393258392499992</v>
      </c>
      <c r="T333" s="122">
        <f>SUM(T334:T342)</f>
        <v>0</v>
      </c>
      <c r="AR333" s="116" t="s">
        <v>82</v>
      </c>
      <c r="AT333" s="123" t="s">
        <v>74</v>
      </c>
      <c r="AU333" s="123" t="s">
        <v>80</v>
      </c>
      <c r="AY333" s="116" t="s">
        <v>133</v>
      </c>
      <c r="BK333" s="124">
        <f>SUM(BK334:BK342)</f>
        <v>0</v>
      </c>
    </row>
    <row r="334" spans="2:65" s="1" customFormat="1" ht="24.2" customHeight="1">
      <c r="B334" s="127"/>
      <c r="C334" s="128" t="s">
        <v>689</v>
      </c>
      <c r="D334" s="128" t="s">
        <v>136</v>
      </c>
      <c r="E334" s="129" t="s">
        <v>690</v>
      </c>
      <c r="F334" s="130" t="s">
        <v>691</v>
      </c>
      <c r="G334" s="131" t="s">
        <v>161</v>
      </c>
      <c r="H334" s="132">
        <v>8.25</v>
      </c>
      <c r="I334" s="133"/>
      <c r="J334" s="134">
        <f>ROUND(I334*H334,2)</f>
        <v>0</v>
      </c>
      <c r="K334" s="135"/>
      <c r="L334" s="31"/>
      <c r="M334" s="136" t="s">
        <v>1</v>
      </c>
      <c r="N334" s="137" t="s">
        <v>40</v>
      </c>
      <c r="P334" s="138">
        <f>O334*H334</f>
        <v>0</v>
      </c>
      <c r="Q334" s="138">
        <v>3.4501090000000001E-4</v>
      </c>
      <c r="R334" s="138">
        <f>Q334*H334</f>
        <v>2.846339925E-3</v>
      </c>
      <c r="S334" s="138">
        <v>0</v>
      </c>
      <c r="T334" s="139">
        <f>S334*H334</f>
        <v>0</v>
      </c>
      <c r="AR334" s="140" t="s">
        <v>145</v>
      </c>
      <c r="AT334" s="140" t="s">
        <v>136</v>
      </c>
      <c r="AU334" s="140" t="s">
        <v>82</v>
      </c>
      <c r="AY334" s="16" t="s">
        <v>133</v>
      </c>
      <c r="BE334" s="141">
        <f>IF(N334="základní",J334,0)</f>
        <v>0</v>
      </c>
      <c r="BF334" s="141">
        <f>IF(N334="snížená",J334,0)</f>
        <v>0</v>
      </c>
      <c r="BG334" s="141">
        <f>IF(N334="zákl. přenesená",J334,0)</f>
        <v>0</v>
      </c>
      <c r="BH334" s="141">
        <f>IF(N334="sníž. přenesená",J334,0)</f>
        <v>0</v>
      </c>
      <c r="BI334" s="141">
        <f>IF(N334="nulová",J334,0)</f>
        <v>0</v>
      </c>
      <c r="BJ334" s="16" t="s">
        <v>80</v>
      </c>
      <c r="BK334" s="141">
        <f>ROUND(I334*H334,2)</f>
        <v>0</v>
      </c>
      <c r="BL334" s="16" t="s">
        <v>145</v>
      </c>
      <c r="BM334" s="140" t="s">
        <v>692</v>
      </c>
    </row>
    <row r="335" spans="2:65" s="1" customFormat="1" ht="24.2" customHeight="1">
      <c r="B335" s="127"/>
      <c r="C335" s="128" t="s">
        <v>149</v>
      </c>
      <c r="D335" s="128" t="s">
        <v>136</v>
      </c>
      <c r="E335" s="129" t="s">
        <v>693</v>
      </c>
      <c r="F335" s="130" t="s">
        <v>694</v>
      </c>
      <c r="G335" s="131" t="s">
        <v>180</v>
      </c>
      <c r="H335" s="132">
        <v>11.6</v>
      </c>
      <c r="I335" s="133"/>
      <c r="J335" s="134">
        <f>ROUND(I335*H335,2)</f>
        <v>0</v>
      </c>
      <c r="K335" s="135"/>
      <c r="L335" s="31"/>
      <c r="M335" s="136" t="s">
        <v>1</v>
      </c>
      <c r="N335" s="137" t="s">
        <v>40</v>
      </c>
      <c r="P335" s="138">
        <f>O335*H335</f>
        <v>0</v>
      </c>
      <c r="Q335" s="138">
        <v>2.5999999999999998E-4</v>
      </c>
      <c r="R335" s="138">
        <f>Q335*H335</f>
        <v>3.0159999999999996E-3</v>
      </c>
      <c r="S335" s="138">
        <v>0</v>
      </c>
      <c r="T335" s="139">
        <f>S335*H335</f>
        <v>0</v>
      </c>
      <c r="AR335" s="140" t="s">
        <v>145</v>
      </c>
      <c r="AT335" s="140" t="s">
        <v>136</v>
      </c>
      <c r="AU335" s="140" t="s">
        <v>82</v>
      </c>
      <c r="AY335" s="16" t="s">
        <v>133</v>
      </c>
      <c r="BE335" s="141">
        <f>IF(N335="základní",J335,0)</f>
        <v>0</v>
      </c>
      <c r="BF335" s="141">
        <f>IF(N335="snížená",J335,0)</f>
        <v>0</v>
      </c>
      <c r="BG335" s="141">
        <f>IF(N335="zákl. přenesená",J335,0)</f>
        <v>0</v>
      </c>
      <c r="BH335" s="141">
        <f>IF(N335="sníž. přenesená",J335,0)</f>
        <v>0</v>
      </c>
      <c r="BI335" s="141">
        <f>IF(N335="nulová",J335,0)</f>
        <v>0</v>
      </c>
      <c r="BJ335" s="16" t="s">
        <v>80</v>
      </c>
      <c r="BK335" s="141">
        <f>ROUND(I335*H335,2)</f>
        <v>0</v>
      </c>
      <c r="BL335" s="16" t="s">
        <v>145</v>
      </c>
      <c r="BM335" s="140" t="s">
        <v>695</v>
      </c>
    </row>
    <row r="336" spans="2:65" s="13" customFormat="1" ht="10.15">
      <c r="B336" s="149"/>
      <c r="D336" s="143" t="s">
        <v>147</v>
      </c>
      <c r="E336" s="150" t="s">
        <v>1</v>
      </c>
      <c r="F336" s="151" t="s">
        <v>696</v>
      </c>
      <c r="H336" s="152">
        <v>11.6</v>
      </c>
      <c r="I336" s="153"/>
      <c r="L336" s="149"/>
      <c r="M336" s="154"/>
      <c r="T336" s="155"/>
      <c r="AT336" s="150" t="s">
        <v>147</v>
      </c>
      <c r="AU336" s="150" t="s">
        <v>82</v>
      </c>
      <c r="AV336" s="13" t="s">
        <v>82</v>
      </c>
      <c r="AW336" s="13" t="s">
        <v>32</v>
      </c>
      <c r="AX336" s="13" t="s">
        <v>80</v>
      </c>
      <c r="AY336" s="150" t="s">
        <v>133</v>
      </c>
    </row>
    <row r="337" spans="2:65" s="1" customFormat="1" ht="37.9" customHeight="1">
      <c r="B337" s="127"/>
      <c r="C337" s="128" t="s">
        <v>697</v>
      </c>
      <c r="D337" s="128" t="s">
        <v>136</v>
      </c>
      <c r="E337" s="129" t="s">
        <v>698</v>
      </c>
      <c r="F337" s="130" t="s">
        <v>699</v>
      </c>
      <c r="G337" s="131" t="s">
        <v>161</v>
      </c>
      <c r="H337" s="132">
        <v>8.25</v>
      </c>
      <c r="I337" s="133"/>
      <c r="J337" s="134">
        <f>ROUND(I337*H337,2)</f>
        <v>0</v>
      </c>
      <c r="K337" s="135"/>
      <c r="L337" s="31"/>
      <c r="M337" s="136" t="s">
        <v>1</v>
      </c>
      <c r="N337" s="137" t="s">
        <v>40</v>
      </c>
      <c r="P337" s="138">
        <f>O337*H337</f>
        <v>0</v>
      </c>
      <c r="Q337" s="138">
        <v>2.7064959999999999E-2</v>
      </c>
      <c r="R337" s="138">
        <f>Q337*H337</f>
        <v>0.22328592</v>
      </c>
      <c r="S337" s="138">
        <v>0</v>
      </c>
      <c r="T337" s="139">
        <f>S337*H337</f>
        <v>0</v>
      </c>
      <c r="AR337" s="140" t="s">
        <v>145</v>
      </c>
      <c r="AT337" s="140" t="s">
        <v>136</v>
      </c>
      <c r="AU337" s="140" t="s">
        <v>82</v>
      </c>
      <c r="AY337" s="16" t="s">
        <v>133</v>
      </c>
      <c r="BE337" s="141">
        <f>IF(N337="základní",J337,0)</f>
        <v>0</v>
      </c>
      <c r="BF337" s="141">
        <f>IF(N337="snížená",J337,0)</f>
        <v>0</v>
      </c>
      <c r="BG337" s="141">
        <f>IF(N337="zákl. přenesená",J337,0)</f>
        <v>0</v>
      </c>
      <c r="BH337" s="141">
        <f>IF(N337="sníž. přenesená",J337,0)</f>
        <v>0</v>
      </c>
      <c r="BI337" s="141">
        <f>IF(N337="nulová",J337,0)</f>
        <v>0</v>
      </c>
      <c r="BJ337" s="16" t="s">
        <v>80</v>
      </c>
      <c r="BK337" s="141">
        <f>ROUND(I337*H337,2)</f>
        <v>0</v>
      </c>
      <c r="BL337" s="16" t="s">
        <v>145</v>
      </c>
      <c r="BM337" s="140" t="s">
        <v>700</v>
      </c>
    </row>
    <row r="338" spans="2:65" s="1" customFormat="1" ht="44.25" customHeight="1">
      <c r="B338" s="127"/>
      <c r="C338" s="128" t="s">
        <v>701</v>
      </c>
      <c r="D338" s="128" t="s">
        <v>136</v>
      </c>
      <c r="E338" s="129" t="s">
        <v>702</v>
      </c>
      <c r="F338" s="130" t="s">
        <v>703</v>
      </c>
      <c r="G338" s="131" t="s">
        <v>161</v>
      </c>
      <c r="H338" s="132">
        <v>4.9000000000000004</v>
      </c>
      <c r="I338" s="133"/>
      <c r="J338" s="134">
        <f>ROUND(I338*H338,2)</f>
        <v>0</v>
      </c>
      <c r="K338" s="135"/>
      <c r="L338" s="31"/>
      <c r="M338" s="136" t="s">
        <v>1</v>
      </c>
      <c r="N338" s="137" t="s">
        <v>40</v>
      </c>
      <c r="P338" s="138">
        <f>O338*H338</f>
        <v>0</v>
      </c>
      <c r="Q338" s="138">
        <v>3.5214759999999998E-2</v>
      </c>
      <c r="R338" s="138">
        <f>Q338*H338</f>
        <v>0.17255232400000001</v>
      </c>
      <c r="S338" s="138">
        <v>0</v>
      </c>
      <c r="T338" s="139">
        <f>S338*H338</f>
        <v>0</v>
      </c>
      <c r="AR338" s="140" t="s">
        <v>145</v>
      </c>
      <c r="AT338" s="140" t="s">
        <v>136</v>
      </c>
      <c r="AU338" s="140" t="s">
        <v>82</v>
      </c>
      <c r="AY338" s="16" t="s">
        <v>133</v>
      </c>
      <c r="BE338" s="141">
        <f>IF(N338="základní",J338,0)</f>
        <v>0</v>
      </c>
      <c r="BF338" s="141">
        <f>IF(N338="snížená",J338,0)</f>
        <v>0</v>
      </c>
      <c r="BG338" s="141">
        <f>IF(N338="zákl. přenesená",J338,0)</f>
        <v>0</v>
      </c>
      <c r="BH338" s="141">
        <f>IF(N338="sníž. přenesená",J338,0)</f>
        <v>0</v>
      </c>
      <c r="BI338" s="141">
        <f>IF(N338="nulová",J338,0)</f>
        <v>0</v>
      </c>
      <c r="BJ338" s="16" t="s">
        <v>80</v>
      </c>
      <c r="BK338" s="141">
        <f>ROUND(I338*H338,2)</f>
        <v>0</v>
      </c>
      <c r="BL338" s="16" t="s">
        <v>145</v>
      </c>
      <c r="BM338" s="140" t="s">
        <v>704</v>
      </c>
    </row>
    <row r="339" spans="2:65" s="13" customFormat="1" ht="10.15">
      <c r="B339" s="149"/>
      <c r="D339" s="143" t="s">
        <v>147</v>
      </c>
      <c r="E339" s="150" t="s">
        <v>1</v>
      </c>
      <c r="F339" s="151" t="s">
        <v>705</v>
      </c>
      <c r="H339" s="152">
        <v>4.9000000000000004</v>
      </c>
      <c r="I339" s="153"/>
      <c r="L339" s="149"/>
      <c r="M339" s="154"/>
      <c r="T339" s="155"/>
      <c r="AT339" s="150" t="s">
        <v>147</v>
      </c>
      <c r="AU339" s="150" t="s">
        <v>82</v>
      </c>
      <c r="AV339" s="13" t="s">
        <v>82</v>
      </c>
      <c r="AW339" s="13" t="s">
        <v>32</v>
      </c>
      <c r="AX339" s="13" t="s">
        <v>80</v>
      </c>
      <c r="AY339" s="150" t="s">
        <v>133</v>
      </c>
    </row>
    <row r="340" spans="2:65" s="1" customFormat="1" ht="33" customHeight="1">
      <c r="B340" s="127"/>
      <c r="C340" s="128" t="s">
        <v>706</v>
      </c>
      <c r="D340" s="128" t="s">
        <v>136</v>
      </c>
      <c r="E340" s="129" t="s">
        <v>707</v>
      </c>
      <c r="F340" s="130" t="s">
        <v>708</v>
      </c>
      <c r="G340" s="131" t="s">
        <v>139</v>
      </c>
      <c r="H340" s="132">
        <v>1</v>
      </c>
      <c r="I340" s="133"/>
      <c r="J340" s="134">
        <f>ROUND(I340*H340,2)</f>
        <v>0</v>
      </c>
      <c r="K340" s="135"/>
      <c r="L340" s="31"/>
      <c r="M340" s="136" t="s">
        <v>1</v>
      </c>
      <c r="N340" s="137" t="s">
        <v>40</v>
      </c>
      <c r="P340" s="138">
        <f>O340*H340</f>
        <v>0</v>
      </c>
      <c r="Q340" s="138">
        <v>3.1999999999999999E-5</v>
      </c>
      <c r="R340" s="138">
        <f>Q340*H340</f>
        <v>3.1999999999999999E-5</v>
      </c>
      <c r="S340" s="138">
        <v>0</v>
      </c>
      <c r="T340" s="139">
        <f>S340*H340</f>
        <v>0</v>
      </c>
      <c r="AR340" s="140" t="s">
        <v>145</v>
      </c>
      <c r="AT340" s="140" t="s">
        <v>136</v>
      </c>
      <c r="AU340" s="140" t="s">
        <v>82</v>
      </c>
      <c r="AY340" s="16" t="s">
        <v>133</v>
      </c>
      <c r="BE340" s="141">
        <f>IF(N340="základní",J340,0)</f>
        <v>0</v>
      </c>
      <c r="BF340" s="141">
        <f>IF(N340="snížená",J340,0)</f>
        <v>0</v>
      </c>
      <c r="BG340" s="141">
        <f>IF(N340="zákl. přenesená",J340,0)</f>
        <v>0</v>
      </c>
      <c r="BH340" s="141">
        <f>IF(N340="sníž. přenesená",J340,0)</f>
        <v>0</v>
      </c>
      <c r="BI340" s="141">
        <f>IF(N340="nulová",J340,0)</f>
        <v>0</v>
      </c>
      <c r="BJ340" s="16" t="s">
        <v>80</v>
      </c>
      <c r="BK340" s="141">
        <f>ROUND(I340*H340,2)</f>
        <v>0</v>
      </c>
      <c r="BL340" s="16" t="s">
        <v>145</v>
      </c>
      <c r="BM340" s="140" t="s">
        <v>709</v>
      </c>
    </row>
    <row r="341" spans="2:65" s="1" customFormat="1" ht="24.2" customHeight="1">
      <c r="B341" s="127"/>
      <c r="C341" s="156" t="s">
        <v>710</v>
      </c>
      <c r="D341" s="156" t="s">
        <v>255</v>
      </c>
      <c r="E341" s="157" t="s">
        <v>711</v>
      </c>
      <c r="F341" s="158" t="s">
        <v>712</v>
      </c>
      <c r="G341" s="159" t="s">
        <v>139</v>
      </c>
      <c r="H341" s="160">
        <v>1</v>
      </c>
      <c r="I341" s="161"/>
      <c r="J341" s="162">
        <f>ROUND(I341*H341,2)</f>
        <v>0</v>
      </c>
      <c r="K341" s="163"/>
      <c r="L341" s="164"/>
      <c r="M341" s="165" t="s">
        <v>1</v>
      </c>
      <c r="N341" s="166" t="s">
        <v>40</v>
      </c>
      <c r="P341" s="138">
        <f>O341*H341</f>
        <v>0</v>
      </c>
      <c r="Q341" s="138">
        <v>2.2000000000000001E-3</v>
      </c>
      <c r="R341" s="138">
        <f>Q341*H341</f>
        <v>2.2000000000000001E-3</v>
      </c>
      <c r="S341" s="138">
        <v>0</v>
      </c>
      <c r="T341" s="139">
        <f>S341*H341</f>
        <v>0</v>
      </c>
      <c r="AR341" s="140" t="s">
        <v>258</v>
      </c>
      <c r="AT341" s="140" t="s">
        <v>255</v>
      </c>
      <c r="AU341" s="140" t="s">
        <v>82</v>
      </c>
      <c r="AY341" s="16" t="s">
        <v>133</v>
      </c>
      <c r="BE341" s="141">
        <f>IF(N341="základní",J341,0)</f>
        <v>0</v>
      </c>
      <c r="BF341" s="141">
        <f>IF(N341="snížená",J341,0)</f>
        <v>0</v>
      </c>
      <c r="BG341" s="141">
        <f>IF(N341="zákl. přenesená",J341,0)</f>
        <v>0</v>
      </c>
      <c r="BH341" s="141">
        <f>IF(N341="sníž. přenesená",J341,0)</f>
        <v>0</v>
      </c>
      <c r="BI341" s="141">
        <f>IF(N341="nulová",J341,0)</f>
        <v>0</v>
      </c>
      <c r="BJ341" s="16" t="s">
        <v>80</v>
      </c>
      <c r="BK341" s="141">
        <f>ROUND(I341*H341,2)</f>
        <v>0</v>
      </c>
      <c r="BL341" s="16" t="s">
        <v>145</v>
      </c>
      <c r="BM341" s="140" t="s">
        <v>713</v>
      </c>
    </row>
    <row r="342" spans="2:65" s="1" customFormat="1" ht="24.2" customHeight="1">
      <c r="B342" s="127"/>
      <c r="C342" s="128" t="s">
        <v>714</v>
      </c>
      <c r="D342" s="128" t="s">
        <v>136</v>
      </c>
      <c r="E342" s="129" t="s">
        <v>715</v>
      </c>
      <c r="F342" s="130" t="s">
        <v>716</v>
      </c>
      <c r="G342" s="131" t="s">
        <v>291</v>
      </c>
      <c r="H342" s="167"/>
      <c r="I342" s="133"/>
      <c r="J342" s="134">
        <f>ROUND(I342*H342,2)</f>
        <v>0</v>
      </c>
      <c r="K342" s="135"/>
      <c r="L342" s="31"/>
      <c r="M342" s="136" t="s">
        <v>1</v>
      </c>
      <c r="N342" s="137" t="s">
        <v>40</v>
      </c>
      <c r="P342" s="138">
        <f>O342*H342</f>
        <v>0</v>
      </c>
      <c r="Q342" s="138">
        <v>0</v>
      </c>
      <c r="R342" s="138">
        <f>Q342*H342</f>
        <v>0</v>
      </c>
      <c r="S342" s="138">
        <v>0</v>
      </c>
      <c r="T342" s="139">
        <f>S342*H342</f>
        <v>0</v>
      </c>
      <c r="AR342" s="140" t="s">
        <v>145</v>
      </c>
      <c r="AT342" s="140" t="s">
        <v>136</v>
      </c>
      <c r="AU342" s="140" t="s">
        <v>82</v>
      </c>
      <c r="AY342" s="16" t="s">
        <v>133</v>
      </c>
      <c r="BE342" s="141">
        <f>IF(N342="základní",J342,0)</f>
        <v>0</v>
      </c>
      <c r="BF342" s="141">
        <f>IF(N342="snížená",J342,0)</f>
        <v>0</v>
      </c>
      <c r="BG342" s="141">
        <f>IF(N342="zákl. přenesená",J342,0)</f>
        <v>0</v>
      </c>
      <c r="BH342" s="141">
        <f>IF(N342="sníž. přenesená",J342,0)</f>
        <v>0</v>
      </c>
      <c r="BI342" s="141">
        <f>IF(N342="nulová",J342,0)</f>
        <v>0</v>
      </c>
      <c r="BJ342" s="16" t="s">
        <v>80</v>
      </c>
      <c r="BK342" s="141">
        <f>ROUND(I342*H342,2)</f>
        <v>0</v>
      </c>
      <c r="BL342" s="16" t="s">
        <v>145</v>
      </c>
      <c r="BM342" s="140" t="s">
        <v>717</v>
      </c>
    </row>
    <row r="343" spans="2:65" s="11" customFormat="1" ht="22.9" customHeight="1">
      <c r="B343" s="115"/>
      <c r="D343" s="116" t="s">
        <v>74</v>
      </c>
      <c r="E343" s="125" t="s">
        <v>718</v>
      </c>
      <c r="F343" s="125" t="s">
        <v>719</v>
      </c>
      <c r="I343" s="118"/>
      <c r="J343" s="126">
        <f>BK343</f>
        <v>0</v>
      </c>
      <c r="L343" s="115"/>
      <c r="M343" s="120"/>
      <c r="P343" s="121">
        <f>SUM(P344:P394)</f>
        <v>0</v>
      </c>
      <c r="R343" s="121">
        <f>SUM(R344:R394)</f>
        <v>19.747622400000001</v>
      </c>
      <c r="T343" s="122">
        <f>SUM(T344:T394)</f>
        <v>0.48047919999999994</v>
      </c>
      <c r="AR343" s="116" t="s">
        <v>82</v>
      </c>
      <c r="AT343" s="123" t="s">
        <v>74</v>
      </c>
      <c r="AU343" s="123" t="s">
        <v>80</v>
      </c>
      <c r="AY343" s="116" t="s">
        <v>133</v>
      </c>
      <c r="BK343" s="124">
        <f>SUM(BK344:BK394)</f>
        <v>0</v>
      </c>
    </row>
    <row r="344" spans="2:65" s="1" customFormat="1" ht="24.2" customHeight="1">
      <c r="B344" s="127"/>
      <c r="C344" s="128" t="s">
        <v>720</v>
      </c>
      <c r="D344" s="128" t="s">
        <v>136</v>
      </c>
      <c r="E344" s="129" t="s">
        <v>721</v>
      </c>
      <c r="F344" s="130" t="s">
        <v>722</v>
      </c>
      <c r="G344" s="131" t="s">
        <v>161</v>
      </c>
      <c r="H344" s="132">
        <v>19.488</v>
      </c>
      <c r="I344" s="133"/>
      <c r="J344" s="134">
        <f>ROUND(I344*H344,2)</f>
        <v>0</v>
      </c>
      <c r="K344" s="135"/>
      <c r="L344" s="31"/>
      <c r="M344" s="136" t="s">
        <v>1</v>
      </c>
      <c r="N344" s="137" t="s">
        <v>40</v>
      </c>
      <c r="P344" s="138">
        <f>O344*H344</f>
        <v>0</v>
      </c>
      <c r="Q344" s="138">
        <v>0</v>
      </c>
      <c r="R344" s="138">
        <f>Q344*H344</f>
        <v>0</v>
      </c>
      <c r="S344" s="138">
        <v>2.4649999999999998E-2</v>
      </c>
      <c r="T344" s="139">
        <f>S344*H344</f>
        <v>0.48037919999999995</v>
      </c>
      <c r="AR344" s="140" t="s">
        <v>145</v>
      </c>
      <c r="AT344" s="140" t="s">
        <v>136</v>
      </c>
      <c r="AU344" s="140" t="s">
        <v>82</v>
      </c>
      <c r="AY344" s="16" t="s">
        <v>133</v>
      </c>
      <c r="BE344" s="141">
        <f>IF(N344="základní",J344,0)</f>
        <v>0</v>
      </c>
      <c r="BF344" s="141">
        <f>IF(N344="snížená",J344,0)</f>
        <v>0</v>
      </c>
      <c r="BG344" s="141">
        <f>IF(N344="zákl. přenesená",J344,0)</f>
        <v>0</v>
      </c>
      <c r="BH344" s="141">
        <f>IF(N344="sníž. přenesená",J344,0)</f>
        <v>0</v>
      </c>
      <c r="BI344" s="141">
        <f>IF(N344="nulová",J344,0)</f>
        <v>0</v>
      </c>
      <c r="BJ344" s="16" t="s">
        <v>80</v>
      </c>
      <c r="BK344" s="141">
        <f>ROUND(I344*H344,2)</f>
        <v>0</v>
      </c>
      <c r="BL344" s="16" t="s">
        <v>145</v>
      </c>
      <c r="BM344" s="140" t="s">
        <v>723</v>
      </c>
    </row>
    <row r="345" spans="2:65" s="1" customFormat="1" ht="37.9" customHeight="1">
      <c r="B345" s="127"/>
      <c r="C345" s="128" t="s">
        <v>724</v>
      </c>
      <c r="D345" s="128" t="s">
        <v>136</v>
      </c>
      <c r="E345" s="129" t="s">
        <v>725</v>
      </c>
      <c r="F345" s="130" t="s">
        <v>726</v>
      </c>
      <c r="G345" s="131" t="s">
        <v>161</v>
      </c>
      <c r="H345" s="132">
        <v>0.96</v>
      </c>
      <c r="I345" s="133"/>
      <c r="J345" s="134">
        <f>ROUND(I345*H345,2)</f>
        <v>0</v>
      </c>
      <c r="K345" s="135"/>
      <c r="L345" s="31"/>
      <c r="M345" s="136" t="s">
        <v>1</v>
      </c>
      <c r="N345" s="137" t="s">
        <v>40</v>
      </c>
      <c r="P345" s="138">
        <f>O345*H345</f>
        <v>0</v>
      </c>
      <c r="Q345" s="138">
        <v>2.5000000000000001E-4</v>
      </c>
      <c r="R345" s="138">
        <f>Q345*H345</f>
        <v>2.4000000000000001E-4</v>
      </c>
      <c r="S345" s="138">
        <v>0</v>
      </c>
      <c r="T345" s="139">
        <f>S345*H345</f>
        <v>0</v>
      </c>
      <c r="AR345" s="140" t="s">
        <v>145</v>
      </c>
      <c r="AT345" s="140" t="s">
        <v>136</v>
      </c>
      <c r="AU345" s="140" t="s">
        <v>82</v>
      </c>
      <c r="AY345" s="16" t="s">
        <v>133</v>
      </c>
      <c r="BE345" s="141">
        <f>IF(N345="základní",J345,0)</f>
        <v>0</v>
      </c>
      <c r="BF345" s="141">
        <f>IF(N345="snížená",J345,0)</f>
        <v>0</v>
      </c>
      <c r="BG345" s="141">
        <f>IF(N345="zákl. přenesená",J345,0)</f>
        <v>0</v>
      </c>
      <c r="BH345" s="141">
        <f>IF(N345="sníž. přenesená",J345,0)</f>
        <v>0</v>
      </c>
      <c r="BI345" s="141">
        <f>IF(N345="nulová",J345,0)</f>
        <v>0</v>
      </c>
      <c r="BJ345" s="16" t="s">
        <v>80</v>
      </c>
      <c r="BK345" s="141">
        <f>ROUND(I345*H345,2)</f>
        <v>0</v>
      </c>
      <c r="BL345" s="16" t="s">
        <v>145</v>
      </c>
      <c r="BM345" s="140" t="s">
        <v>727</v>
      </c>
    </row>
    <row r="346" spans="2:65" s="12" customFormat="1" ht="10.15">
      <c r="B346" s="142"/>
      <c r="D346" s="143" t="s">
        <v>147</v>
      </c>
      <c r="E346" s="144" t="s">
        <v>1</v>
      </c>
      <c r="F346" s="145" t="s">
        <v>728</v>
      </c>
      <c r="H346" s="144" t="s">
        <v>1</v>
      </c>
      <c r="I346" s="146"/>
      <c r="L346" s="142"/>
      <c r="M346" s="147"/>
      <c r="T346" s="148"/>
      <c r="AT346" s="144" t="s">
        <v>147</v>
      </c>
      <c r="AU346" s="144" t="s">
        <v>82</v>
      </c>
      <c r="AV346" s="12" t="s">
        <v>80</v>
      </c>
      <c r="AW346" s="12" t="s">
        <v>32</v>
      </c>
      <c r="AX346" s="12" t="s">
        <v>75</v>
      </c>
      <c r="AY346" s="144" t="s">
        <v>133</v>
      </c>
    </row>
    <row r="347" spans="2:65" s="13" customFormat="1" ht="10.15">
      <c r="B347" s="149"/>
      <c r="D347" s="143" t="s">
        <v>147</v>
      </c>
      <c r="E347" s="150" t="s">
        <v>1</v>
      </c>
      <c r="F347" s="151" t="s">
        <v>729</v>
      </c>
      <c r="H347" s="152">
        <v>0.96</v>
      </c>
      <c r="I347" s="153"/>
      <c r="L347" s="149"/>
      <c r="M347" s="154"/>
      <c r="T347" s="155"/>
      <c r="AT347" s="150" t="s">
        <v>147</v>
      </c>
      <c r="AU347" s="150" t="s">
        <v>82</v>
      </c>
      <c r="AV347" s="13" t="s">
        <v>82</v>
      </c>
      <c r="AW347" s="13" t="s">
        <v>32</v>
      </c>
      <c r="AX347" s="13" t="s">
        <v>80</v>
      </c>
      <c r="AY347" s="150" t="s">
        <v>133</v>
      </c>
    </row>
    <row r="348" spans="2:65" s="1" customFormat="1" ht="24.2" customHeight="1">
      <c r="B348" s="127"/>
      <c r="C348" s="156" t="s">
        <v>730</v>
      </c>
      <c r="D348" s="156" t="s">
        <v>255</v>
      </c>
      <c r="E348" s="157" t="s">
        <v>731</v>
      </c>
      <c r="F348" s="158" t="s">
        <v>732</v>
      </c>
      <c r="G348" s="159" t="s">
        <v>161</v>
      </c>
      <c r="H348" s="160">
        <v>0.96</v>
      </c>
      <c r="I348" s="161"/>
      <c r="J348" s="162">
        <f t="shared" ref="J348:J357" si="50">ROUND(I348*H348,2)</f>
        <v>0</v>
      </c>
      <c r="K348" s="163"/>
      <c r="L348" s="164"/>
      <c r="M348" s="165" t="s">
        <v>1</v>
      </c>
      <c r="N348" s="166" t="s">
        <v>40</v>
      </c>
      <c r="P348" s="138">
        <f t="shared" ref="P348:P357" si="51">O348*H348</f>
        <v>0</v>
      </c>
      <c r="Q348" s="138">
        <v>2.019E-2</v>
      </c>
      <c r="R348" s="138">
        <f t="shared" ref="R348:R357" si="52">Q348*H348</f>
        <v>1.9382399999999998E-2</v>
      </c>
      <c r="S348" s="138">
        <v>0</v>
      </c>
      <c r="T348" s="139">
        <f t="shared" ref="T348:T357" si="53">S348*H348</f>
        <v>0</v>
      </c>
      <c r="AR348" s="140" t="s">
        <v>258</v>
      </c>
      <c r="AT348" s="140" t="s">
        <v>255</v>
      </c>
      <c r="AU348" s="140" t="s">
        <v>82</v>
      </c>
      <c r="AY348" s="16" t="s">
        <v>133</v>
      </c>
      <c r="BE348" s="141">
        <f t="shared" ref="BE348:BE357" si="54">IF(N348="základní",J348,0)</f>
        <v>0</v>
      </c>
      <c r="BF348" s="141">
        <f t="shared" ref="BF348:BF357" si="55">IF(N348="snížená",J348,0)</f>
        <v>0</v>
      </c>
      <c r="BG348" s="141">
        <f t="shared" ref="BG348:BG357" si="56">IF(N348="zákl. přenesená",J348,0)</f>
        <v>0</v>
      </c>
      <c r="BH348" s="141">
        <f t="shared" ref="BH348:BH357" si="57">IF(N348="sníž. přenesená",J348,0)</f>
        <v>0</v>
      </c>
      <c r="BI348" s="141">
        <f t="shared" ref="BI348:BI357" si="58">IF(N348="nulová",J348,0)</f>
        <v>0</v>
      </c>
      <c r="BJ348" s="16" t="s">
        <v>80</v>
      </c>
      <c r="BK348" s="141">
        <f t="shared" ref="BK348:BK357" si="59">ROUND(I348*H348,2)</f>
        <v>0</v>
      </c>
      <c r="BL348" s="16" t="s">
        <v>145</v>
      </c>
      <c r="BM348" s="140" t="s">
        <v>733</v>
      </c>
    </row>
    <row r="349" spans="2:65" s="1" customFormat="1" ht="24.2" customHeight="1">
      <c r="B349" s="127"/>
      <c r="C349" s="128" t="s">
        <v>734</v>
      </c>
      <c r="D349" s="128" t="s">
        <v>136</v>
      </c>
      <c r="E349" s="129" t="s">
        <v>735</v>
      </c>
      <c r="F349" s="130" t="s">
        <v>736</v>
      </c>
      <c r="G349" s="131" t="s">
        <v>139</v>
      </c>
      <c r="H349" s="132">
        <v>1</v>
      </c>
      <c r="I349" s="133"/>
      <c r="J349" s="134">
        <f t="shared" si="50"/>
        <v>0</v>
      </c>
      <c r="K349" s="135"/>
      <c r="L349" s="31"/>
      <c r="M349" s="136" t="s">
        <v>1</v>
      </c>
      <c r="N349" s="137" t="s">
        <v>40</v>
      </c>
      <c r="P349" s="138">
        <f t="shared" si="51"/>
        <v>0</v>
      </c>
      <c r="Q349" s="138">
        <v>0</v>
      </c>
      <c r="R349" s="138">
        <f t="shared" si="52"/>
        <v>0</v>
      </c>
      <c r="S349" s="138">
        <v>0</v>
      </c>
      <c r="T349" s="139">
        <f t="shared" si="53"/>
        <v>0</v>
      </c>
      <c r="AR349" s="140" t="s">
        <v>145</v>
      </c>
      <c r="AT349" s="140" t="s">
        <v>136</v>
      </c>
      <c r="AU349" s="140" t="s">
        <v>82</v>
      </c>
      <c r="AY349" s="16" t="s">
        <v>133</v>
      </c>
      <c r="BE349" s="141">
        <f t="shared" si="54"/>
        <v>0</v>
      </c>
      <c r="BF349" s="141">
        <f t="shared" si="55"/>
        <v>0</v>
      </c>
      <c r="BG349" s="141">
        <f t="shared" si="56"/>
        <v>0</v>
      </c>
      <c r="BH349" s="141">
        <f t="shared" si="57"/>
        <v>0</v>
      </c>
      <c r="BI349" s="141">
        <f t="shared" si="58"/>
        <v>0</v>
      </c>
      <c r="BJ349" s="16" t="s">
        <v>80</v>
      </c>
      <c r="BK349" s="141">
        <f t="shared" si="59"/>
        <v>0</v>
      </c>
      <c r="BL349" s="16" t="s">
        <v>145</v>
      </c>
      <c r="BM349" s="140" t="s">
        <v>737</v>
      </c>
    </row>
    <row r="350" spans="2:65" s="1" customFormat="1" ht="37.9" customHeight="1">
      <c r="B350" s="127"/>
      <c r="C350" s="156" t="s">
        <v>738</v>
      </c>
      <c r="D350" s="156" t="s">
        <v>255</v>
      </c>
      <c r="E350" s="157" t="s">
        <v>739</v>
      </c>
      <c r="F350" s="158" t="s">
        <v>740</v>
      </c>
      <c r="G350" s="159" t="s">
        <v>139</v>
      </c>
      <c r="H350" s="160">
        <v>1</v>
      </c>
      <c r="I350" s="161"/>
      <c r="J350" s="162">
        <f t="shared" si="50"/>
        <v>0</v>
      </c>
      <c r="K350" s="163"/>
      <c r="L350" s="164"/>
      <c r="M350" s="165" t="s">
        <v>1</v>
      </c>
      <c r="N350" s="166" t="s">
        <v>40</v>
      </c>
      <c r="P350" s="138">
        <f t="shared" si="51"/>
        <v>0</v>
      </c>
      <c r="Q350" s="138">
        <v>1.95E-2</v>
      </c>
      <c r="R350" s="138">
        <f t="shared" si="52"/>
        <v>1.95E-2</v>
      </c>
      <c r="S350" s="138">
        <v>0</v>
      </c>
      <c r="T350" s="139">
        <f t="shared" si="53"/>
        <v>0</v>
      </c>
      <c r="AR350" s="140" t="s">
        <v>258</v>
      </c>
      <c r="AT350" s="140" t="s">
        <v>255</v>
      </c>
      <c r="AU350" s="140" t="s">
        <v>82</v>
      </c>
      <c r="AY350" s="16" t="s">
        <v>133</v>
      </c>
      <c r="BE350" s="141">
        <f t="shared" si="54"/>
        <v>0</v>
      </c>
      <c r="BF350" s="141">
        <f t="shared" si="55"/>
        <v>0</v>
      </c>
      <c r="BG350" s="141">
        <f t="shared" si="56"/>
        <v>0</v>
      </c>
      <c r="BH350" s="141">
        <f t="shared" si="57"/>
        <v>0</v>
      </c>
      <c r="BI350" s="141">
        <f t="shared" si="58"/>
        <v>0</v>
      </c>
      <c r="BJ350" s="16" t="s">
        <v>80</v>
      </c>
      <c r="BK350" s="141">
        <f t="shared" si="59"/>
        <v>0</v>
      </c>
      <c r="BL350" s="16" t="s">
        <v>145</v>
      </c>
      <c r="BM350" s="140" t="s">
        <v>741</v>
      </c>
    </row>
    <row r="351" spans="2:65" s="1" customFormat="1" ht="33" customHeight="1">
      <c r="B351" s="127"/>
      <c r="C351" s="156" t="s">
        <v>742</v>
      </c>
      <c r="D351" s="156" t="s">
        <v>255</v>
      </c>
      <c r="E351" s="157" t="s">
        <v>743</v>
      </c>
      <c r="F351" s="158" t="s">
        <v>744</v>
      </c>
      <c r="G351" s="159" t="s">
        <v>139</v>
      </c>
      <c r="H351" s="160">
        <v>1</v>
      </c>
      <c r="I351" s="161"/>
      <c r="J351" s="162">
        <f t="shared" si="50"/>
        <v>0</v>
      </c>
      <c r="K351" s="163"/>
      <c r="L351" s="164"/>
      <c r="M351" s="165" t="s">
        <v>1</v>
      </c>
      <c r="N351" s="166" t="s">
        <v>40</v>
      </c>
      <c r="P351" s="138">
        <f t="shared" si="51"/>
        <v>0</v>
      </c>
      <c r="Q351" s="138">
        <v>1.6E-2</v>
      </c>
      <c r="R351" s="138">
        <f t="shared" si="52"/>
        <v>1.6E-2</v>
      </c>
      <c r="S351" s="138">
        <v>0</v>
      </c>
      <c r="T351" s="139">
        <f t="shared" si="53"/>
        <v>0</v>
      </c>
      <c r="AR351" s="140" t="s">
        <v>258</v>
      </c>
      <c r="AT351" s="140" t="s">
        <v>255</v>
      </c>
      <c r="AU351" s="140" t="s">
        <v>82</v>
      </c>
      <c r="AY351" s="16" t="s">
        <v>133</v>
      </c>
      <c r="BE351" s="141">
        <f t="shared" si="54"/>
        <v>0</v>
      </c>
      <c r="BF351" s="141">
        <f t="shared" si="55"/>
        <v>0</v>
      </c>
      <c r="BG351" s="141">
        <f t="shared" si="56"/>
        <v>0</v>
      </c>
      <c r="BH351" s="141">
        <f t="shared" si="57"/>
        <v>0</v>
      </c>
      <c r="BI351" s="141">
        <f t="shared" si="58"/>
        <v>0</v>
      </c>
      <c r="BJ351" s="16" t="s">
        <v>80</v>
      </c>
      <c r="BK351" s="141">
        <f t="shared" si="59"/>
        <v>0</v>
      </c>
      <c r="BL351" s="16" t="s">
        <v>145</v>
      </c>
      <c r="BM351" s="140" t="s">
        <v>745</v>
      </c>
    </row>
    <row r="352" spans="2:65" s="1" customFormat="1" ht="55.5" customHeight="1">
      <c r="B352" s="127"/>
      <c r="C352" s="156" t="s">
        <v>746</v>
      </c>
      <c r="D352" s="156" t="s">
        <v>255</v>
      </c>
      <c r="E352" s="157" t="s">
        <v>747</v>
      </c>
      <c r="F352" s="158" t="s">
        <v>748</v>
      </c>
      <c r="G352" s="159" t="s">
        <v>139</v>
      </c>
      <c r="H352" s="160">
        <v>1</v>
      </c>
      <c r="I352" s="161"/>
      <c r="J352" s="162">
        <f t="shared" si="50"/>
        <v>0</v>
      </c>
      <c r="K352" s="163"/>
      <c r="L352" s="164"/>
      <c r="M352" s="165" t="s">
        <v>1</v>
      </c>
      <c r="N352" s="166" t="s">
        <v>40</v>
      </c>
      <c r="P352" s="138">
        <f t="shared" si="51"/>
        <v>0</v>
      </c>
      <c r="Q352" s="138">
        <v>2.0999999999999999E-3</v>
      </c>
      <c r="R352" s="138">
        <f t="shared" si="52"/>
        <v>2.0999999999999999E-3</v>
      </c>
      <c r="S352" s="138">
        <v>0</v>
      </c>
      <c r="T352" s="139">
        <f t="shared" si="53"/>
        <v>0</v>
      </c>
      <c r="AR352" s="140" t="s">
        <v>258</v>
      </c>
      <c r="AT352" s="140" t="s">
        <v>255</v>
      </c>
      <c r="AU352" s="140" t="s">
        <v>82</v>
      </c>
      <c r="AY352" s="16" t="s">
        <v>133</v>
      </c>
      <c r="BE352" s="141">
        <f t="shared" si="54"/>
        <v>0</v>
      </c>
      <c r="BF352" s="141">
        <f t="shared" si="55"/>
        <v>0</v>
      </c>
      <c r="BG352" s="141">
        <f t="shared" si="56"/>
        <v>0</v>
      </c>
      <c r="BH352" s="141">
        <f t="shared" si="57"/>
        <v>0</v>
      </c>
      <c r="BI352" s="141">
        <f t="shared" si="58"/>
        <v>0</v>
      </c>
      <c r="BJ352" s="16" t="s">
        <v>80</v>
      </c>
      <c r="BK352" s="141">
        <f t="shared" si="59"/>
        <v>0</v>
      </c>
      <c r="BL352" s="16" t="s">
        <v>145</v>
      </c>
      <c r="BM352" s="140" t="s">
        <v>749</v>
      </c>
    </row>
    <row r="353" spans="2:65" s="1" customFormat="1" ht="16.5" customHeight="1">
      <c r="B353" s="127"/>
      <c r="C353" s="128" t="s">
        <v>750</v>
      </c>
      <c r="D353" s="128" t="s">
        <v>136</v>
      </c>
      <c r="E353" s="129" t="s">
        <v>751</v>
      </c>
      <c r="F353" s="130" t="s">
        <v>752</v>
      </c>
      <c r="G353" s="131" t="s">
        <v>139</v>
      </c>
      <c r="H353" s="132">
        <v>1</v>
      </c>
      <c r="I353" s="133"/>
      <c r="J353" s="134">
        <f t="shared" si="50"/>
        <v>0</v>
      </c>
      <c r="K353" s="135"/>
      <c r="L353" s="31"/>
      <c r="M353" s="136" t="s">
        <v>1</v>
      </c>
      <c r="N353" s="137" t="s">
        <v>40</v>
      </c>
      <c r="P353" s="138">
        <f t="shared" si="51"/>
        <v>0</v>
      </c>
      <c r="Q353" s="138">
        <v>0</v>
      </c>
      <c r="R353" s="138">
        <f t="shared" si="52"/>
        <v>0</v>
      </c>
      <c r="S353" s="138">
        <v>1E-4</v>
      </c>
      <c r="T353" s="139">
        <f t="shared" si="53"/>
        <v>1E-4</v>
      </c>
      <c r="AR353" s="140" t="s">
        <v>145</v>
      </c>
      <c r="AT353" s="140" t="s">
        <v>136</v>
      </c>
      <c r="AU353" s="140" t="s">
        <v>82</v>
      </c>
      <c r="AY353" s="16" t="s">
        <v>133</v>
      </c>
      <c r="BE353" s="141">
        <f t="shared" si="54"/>
        <v>0</v>
      </c>
      <c r="BF353" s="141">
        <f t="shared" si="55"/>
        <v>0</v>
      </c>
      <c r="BG353" s="141">
        <f t="shared" si="56"/>
        <v>0</v>
      </c>
      <c r="BH353" s="141">
        <f t="shared" si="57"/>
        <v>0</v>
      </c>
      <c r="BI353" s="141">
        <f t="shared" si="58"/>
        <v>0</v>
      </c>
      <c r="BJ353" s="16" t="s">
        <v>80</v>
      </c>
      <c r="BK353" s="141">
        <f t="shared" si="59"/>
        <v>0</v>
      </c>
      <c r="BL353" s="16" t="s">
        <v>145</v>
      </c>
      <c r="BM353" s="140" t="s">
        <v>753</v>
      </c>
    </row>
    <row r="354" spans="2:65" s="1" customFormat="1" ht="24.2" customHeight="1">
      <c r="B354" s="127"/>
      <c r="C354" s="128" t="s">
        <v>754</v>
      </c>
      <c r="D354" s="128" t="s">
        <v>136</v>
      </c>
      <c r="E354" s="129" t="s">
        <v>755</v>
      </c>
      <c r="F354" s="130" t="s">
        <v>756</v>
      </c>
      <c r="G354" s="131" t="s">
        <v>139</v>
      </c>
      <c r="H354" s="132">
        <v>1</v>
      </c>
      <c r="I354" s="133"/>
      <c r="J354" s="134">
        <f t="shared" si="50"/>
        <v>0</v>
      </c>
      <c r="K354" s="135"/>
      <c r="L354" s="31"/>
      <c r="M354" s="136" t="s">
        <v>1</v>
      </c>
      <c r="N354" s="137" t="s">
        <v>40</v>
      </c>
      <c r="P354" s="138">
        <f t="shared" si="51"/>
        <v>0</v>
      </c>
      <c r="Q354" s="138">
        <v>0</v>
      </c>
      <c r="R354" s="138">
        <f t="shared" si="52"/>
        <v>0</v>
      </c>
      <c r="S354" s="138">
        <v>0</v>
      </c>
      <c r="T354" s="139">
        <f t="shared" si="53"/>
        <v>0</v>
      </c>
      <c r="AR354" s="140" t="s">
        <v>145</v>
      </c>
      <c r="AT354" s="140" t="s">
        <v>136</v>
      </c>
      <c r="AU354" s="140" t="s">
        <v>82</v>
      </c>
      <c r="AY354" s="16" t="s">
        <v>133</v>
      </c>
      <c r="BE354" s="141">
        <f t="shared" si="54"/>
        <v>0</v>
      </c>
      <c r="BF354" s="141">
        <f t="shared" si="55"/>
        <v>0</v>
      </c>
      <c r="BG354" s="141">
        <f t="shared" si="56"/>
        <v>0</v>
      </c>
      <c r="BH354" s="141">
        <f t="shared" si="57"/>
        <v>0</v>
      </c>
      <c r="BI354" s="141">
        <f t="shared" si="58"/>
        <v>0</v>
      </c>
      <c r="BJ354" s="16" t="s">
        <v>80</v>
      </c>
      <c r="BK354" s="141">
        <f t="shared" si="59"/>
        <v>0</v>
      </c>
      <c r="BL354" s="16" t="s">
        <v>145</v>
      </c>
      <c r="BM354" s="140" t="s">
        <v>757</v>
      </c>
    </row>
    <row r="355" spans="2:65" s="1" customFormat="1" ht="24.2" customHeight="1">
      <c r="B355" s="127"/>
      <c r="C355" s="156" t="s">
        <v>758</v>
      </c>
      <c r="D355" s="156" t="s">
        <v>255</v>
      </c>
      <c r="E355" s="157" t="s">
        <v>759</v>
      </c>
      <c r="F355" s="158" t="s">
        <v>760</v>
      </c>
      <c r="G355" s="159" t="s">
        <v>139</v>
      </c>
      <c r="H355" s="160">
        <v>1</v>
      </c>
      <c r="I355" s="161"/>
      <c r="J355" s="162">
        <f t="shared" si="50"/>
        <v>0</v>
      </c>
      <c r="K355" s="163"/>
      <c r="L355" s="164"/>
      <c r="M355" s="165" t="s">
        <v>1</v>
      </c>
      <c r="N355" s="166" t="s">
        <v>40</v>
      </c>
      <c r="P355" s="138">
        <f t="shared" si="51"/>
        <v>0</v>
      </c>
      <c r="Q355" s="138">
        <v>0</v>
      </c>
      <c r="R355" s="138">
        <f t="shared" si="52"/>
        <v>0</v>
      </c>
      <c r="S355" s="138">
        <v>0</v>
      </c>
      <c r="T355" s="139">
        <f t="shared" si="53"/>
        <v>0</v>
      </c>
      <c r="AR355" s="140" t="s">
        <v>258</v>
      </c>
      <c r="AT355" s="140" t="s">
        <v>255</v>
      </c>
      <c r="AU355" s="140" t="s">
        <v>82</v>
      </c>
      <c r="AY355" s="16" t="s">
        <v>133</v>
      </c>
      <c r="BE355" s="141">
        <f t="shared" si="54"/>
        <v>0</v>
      </c>
      <c r="BF355" s="141">
        <f t="shared" si="55"/>
        <v>0</v>
      </c>
      <c r="BG355" s="141">
        <f t="shared" si="56"/>
        <v>0</v>
      </c>
      <c r="BH355" s="141">
        <f t="shared" si="57"/>
        <v>0</v>
      </c>
      <c r="BI355" s="141">
        <f t="shared" si="58"/>
        <v>0</v>
      </c>
      <c r="BJ355" s="16" t="s">
        <v>80</v>
      </c>
      <c r="BK355" s="141">
        <f t="shared" si="59"/>
        <v>0</v>
      </c>
      <c r="BL355" s="16" t="s">
        <v>145</v>
      </c>
      <c r="BM355" s="140" t="s">
        <v>761</v>
      </c>
    </row>
    <row r="356" spans="2:65" s="1" customFormat="1" ht="37.9" customHeight="1">
      <c r="B356" s="127"/>
      <c r="C356" s="128" t="s">
        <v>762</v>
      </c>
      <c r="D356" s="128" t="s">
        <v>136</v>
      </c>
      <c r="E356" s="129" t="s">
        <v>763</v>
      </c>
      <c r="F356" s="130" t="s">
        <v>764</v>
      </c>
      <c r="G356" s="131" t="s">
        <v>626</v>
      </c>
      <c r="H356" s="132">
        <v>1</v>
      </c>
      <c r="I356" s="133"/>
      <c r="J356" s="134">
        <f t="shared" si="50"/>
        <v>0</v>
      </c>
      <c r="K356" s="135"/>
      <c r="L356" s="31"/>
      <c r="M356" s="136" t="s">
        <v>1</v>
      </c>
      <c r="N356" s="137" t="s">
        <v>40</v>
      </c>
      <c r="P356" s="138">
        <f t="shared" si="51"/>
        <v>0</v>
      </c>
      <c r="Q356" s="138">
        <v>0</v>
      </c>
      <c r="R356" s="138">
        <f t="shared" si="52"/>
        <v>0</v>
      </c>
      <c r="S356" s="138">
        <v>0</v>
      </c>
      <c r="T356" s="139">
        <f t="shared" si="53"/>
        <v>0</v>
      </c>
      <c r="AR356" s="140" t="s">
        <v>145</v>
      </c>
      <c r="AT356" s="140" t="s">
        <v>136</v>
      </c>
      <c r="AU356" s="140" t="s">
        <v>82</v>
      </c>
      <c r="AY356" s="16" t="s">
        <v>133</v>
      </c>
      <c r="BE356" s="141">
        <f t="shared" si="54"/>
        <v>0</v>
      </c>
      <c r="BF356" s="141">
        <f t="shared" si="55"/>
        <v>0</v>
      </c>
      <c r="BG356" s="141">
        <f t="shared" si="56"/>
        <v>0</v>
      </c>
      <c r="BH356" s="141">
        <f t="shared" si="57"/>
        <v>0</v>
      </c>
      <c r="BI356" s="141">
        <f t="shared" si="58"/>
        <v>0</v>
      </c>
      <c r="BJ356" s="16" t="s">
        <v>80</v>
      </c>
      <c r="BK356" s="141">
        <f t="shared" si="59"/>
        <v>0</v>
      </c>
      <c r="BL356" s="16" t="s">
        <v>145</v>
      </c>
      <c r="BM356" s="140" t="s">
        <v>765</v>
      </c>
    </row>
    <row r="357" spans="2:65" s="1" customFormat="1" ht="44.25" customHeight="1">
      <c r="B357" s="127"/>
      <c r="C357" s="156" t="s">
        <v>766</v>
      </c>
      <c r="D357" s="156" t="s">
        <v>255</v>
      </c>
      <c r="E357" s="157" t="s">
        <v>767</v>
      </c>
      <c r="F357" s="158" t="s">
        <v>768</v>
      </c>
      <c r="G357" s="159" t="s">
        <v>769</v>
      </c>
      <c r="H357" s="160">
        <v>1</v>
      </c>
      <c r="I357" s="161"/>
      <c r="J357" s="162">
        <f t="shared" si="50"/>
        <v>0</v>
      </c>
      <c r="K357" s="163"/>
      <c r="L357" s="164"/>
      <c r="M357" s="165" t="s">
        <v>1</v>
      </c>
      <c r="N357" s="166" t="s">
        <v>40</v>
      </c>
      <c r="P357" s="138">
        <f t="shared" si="51"/>
        <v>0</v>
      </c>
      <c r="Q357" s="138">
        <v>2.8</v>
      </c>
      <c r="R357" s="138">
        <f t="shared" si="52"/>
        <v>2.8</v>
      </c>
      <c r="S357" s="138">
        <v>0</v>
      </c>
      <c r="T357" s="139">
        <f t="shared" si="53"/>
        <v>0</v>
      </c>
      <c r="AR357" s="140" t="s">
        <v>258</v>
      </c>
      <c r="AT357" s="140" t="s">
        <v>255</v>
      </c>
      <c r="AU357" s="140" t="s">
        <v>82</v>
      </c>
      <c r="AY357" s="16" t="s">
        <v>133</v>
      </c>
      <c r="BE357" s="141">
        <f t="shared" si="54"/>
        <v>0</v>
      </c>
      <c r="BF357" s="141">
        <f t="shared" si="55"/>
        <v>0</v>
      </c>
      <c r="BG357" s="141">
        <f t="shared" si="56"/>
        <v>0</v>
      </c>
      <c r="BH357" s="141">
        <f t="shared" si="57"/>
        <v>0</v>
      </c>
      <c r="BI357" s="141">
        <f t="shared" si="58"/>
        <v>0</v>
      </c>
      <c r="BJ357" s="16" t="s">
        <v>80</v>
      </c>
      <c r="BK357" s="141">
        <f t="shared" si="59"/>
        <v>0</v>
      </c>
      <c r="BL357" s="16" t="s">
        <v>145</v>
      </c>
      <c r="BM357" s="140" t="s">
        <v>770</v>
      </c>
    </row>
    <row r="358" spans="2:65" s="1" customFormat="1" ht="259.14999999999998">
      <c r="B358" s="31"/>
      <c r="D358" s="143" t="s">
        <v>771</v>
      </c>
      <c r="F358" s="175" t="s">
        <v>772</v>
      </c>
      <c r="I358" s="176"/>
      <c r="L358" s="31"/>
      <c r="M358" s="177"/>
      <c r="T358" s="54"/>
      <c r="AT358" s="16" t="s">
        <v>771</v>
      </c>
      <c r="AU358" s="16" t="s">
        <v>82</v>
      </c>
    </row>
    <row r="359" spans="2:65" s="1" customFormat="1" ht="24.2" customHeight="1">
      <c r="B359" s="127"/>
      <c r="C359" s="156" t="s">
        <v>773</v>
      </c>
      <c r="D359" s="156" t="s">
        <v>255</v>
      </c>
      <c r="E359" s="157" t="s">
        <v>774</v>
      </c>
      <c r="F359" s="158" t="s">
        <v>775</v>
      </c>
      <c r="G359" s="159" t="s">
        <v>139</v>
      </c>
      <c r="H359" s="160">
        <v>1</v>
      </c>
      <c r="I359" s="161"/>
      <c r="J359" s="162">
        <f>ROUND(I359*H359,2)</f>
        <v>0</v>
      </c>
      <c r="K359" s="163"/>
      <c r="L359" s="164"/>
      <c r="M359" s="165" t="s">
        <v>1</v>
      </c>
      <c r="N359" s="166" t="s">
        <v>40</v>
      </c>
      <c r="P359" s="138">
        <f>O359*H359</f>
        <v>0</v>
      </c>
      <c r="Q359" s="138">
        <v>2.8</v>
      </c>
      <c r="R359" s="138">
        <f>Q359*H359</f>
        <v>2.8</v>
      </c>
      <c r="S359" s="138">
        <v>0</v>
      </c>
      <c r="T359" s="139">
        <f>S359*H359</f>
        <v>0</v>
      </c>
      <c r="AR359" s="140" t="s">
        <v>258</v>
      </c>
      <c r="AT359" s="140" t="s">
        <v>255</v>
      </c>
      <c r="AU359" s="140" t="s">
        <v>82</v>
      </c>
      <c r="AY359" s="16" t="s">
        <v>133</v>
      </c>
      <c r="BE359" s="141">
        <f>IF(N359="základní",J359,0)</f>
        <v>0</v>
      </c>
      <c r="BF359" s="141">
        <f>IF(N359="snížená",J359,0)</f>
        <v>0</v>
      </c>
      <c r="BG359" s="141">
        <f>IF(N359="zákl. přenesená",J359,0)</f>
        <v>0</v>
      </c>
      <c r="BH359" s="141">
        <f>IF(N359="sníž. přenesená",J359,0)</f>
        <v>0</v>
      </c>
      <c r="BI359" s="141">
        <f>IF(N359="nulová",J359,0)</f>
        <v>0</v>
      </c>
      <c r="BJ359" s="16" t="s">
        <v>80</v>
      </c>
      <c r="BK359" s="141">
        <f>ROUND(I359*H359,2)</f>
        <v>0</v>
      </c>
      <c r="BL359" s="16" t="s">
        <v>145</v>
      </c>
      <c r="BM359" s="140" t="s">
        <v>776</v>
      </c>
    </row>
    <row r="360" spans="2:65" s="1" customFormat="1" ht="57.6">
      <c r="B360" s="31"/>
      <c r="D360" s="143" t="s">
        <v>771</v>
      </c>
      <c r="F360" s="178" t="s">
        <v>777</v>
      </c>
      <c r="I360" s="176"/>
      <c r="L360" s="31"/>
      <c r="M360" s="177"/>
      <c r="T360" s="54"/>
      <c r="AT360" s="16" t="s">
        <v>771</v>
      </c>
      <c r="AU360" s="16" t="s">
        <v>82</v>
      </c>
    </row>
    <row r="361" spans="2:65" s="12" customFormat="1" ht="20.45">
      <c r="B361" s="142"/>
      <c r="D361" s="143" t="s">
        <v>147</v>
      </c>
      <c r="E361" s="144" t="s">
        <v>1</v>
      </c>
      <c r="F361" s="145" t="s">
        <v>778</v>
      </c>
      <c r="H361" s="144" t="s">
        <v>1</v>
      </c>
      <c r="I361" s="146"/>
      <c r="L361" s="142"/>
      <c r="M361" s="147"/>
      <c r="T361" s="148"/>
      <c r="AT361" s="144" t="s">
        <v>147</v>
      </c>
      <c r="AU361" s="144" t="s">
        <v>82</v>
      </c>
      <c r="AV361" s="12" t="s">
        <v>80</v>
      </c>
      <c r="AW361" s="12" t="s">
        <v>32</v>
      </c>
      <c r="AX361" s="12" t="s">
        <v>75</v>
      </c>
      <c r="AY361" s="144" t="s">
        <v>133</v>
      </c>
    </row>
    <row r="362" spans="2:65" s="12" customFormat="1" ht="20.45">
      <c r="B362" s="142"/>
      <c r="D362" s="143" t="s">
        <v>147</v>
      </c>
      <c r="E362" s="144" t="s">
        <v>1</v>
      </c>
      <c r="F362" s="145" t="s">
        <v>779</v>
      </c>
      <c r="H362" s="144" t="s">
        <v>1</v>
      </c>
      <c r="I362" s="146"/>
      <c r="L362" s="142"/>
      <c r="M362" s="147"/>
      <c r="T362" s="148"/>
      <c r="AT362" s="144" t="s">
        <v>147</v>
      </c>
      <c r="AU362" s="144" t="s">
        <v>82</v>
      </c>
      <c r="AV362" s="12" t="s">
        <v>80</v>
      </c>
      <c r="AW362" s="12" t="s">
        <v>32</v>
      </c>
      <c r="AX362" s="12" t="s">
        <v>75</v>
      </c>
      <c r="AY362" s="144" t="s">
        <v>133</v>
      </c>
    </row>
    <row r="363" spans="2:65" s="13" customFormat="1" ht="10.15">
      <c r="B363" s="149"/>
      <c r="D363" s="143" t="s">
        <v>147</v>
      </c>
      <c r="E363" s="150" t="s">
        <v>1</v>
      </c>
      <c r="F363" s="151" t="s">
        <v>80</v>
      </c>
      <c r="H363" s="152">
        <v>1</v>
      </c>
      <c r="I363" s="153"/>
      <c r="L363" s="149"/>
      <c r="M363" s="154"/>
      <c r="T363" s="155"/>
      <c r="AT363" s="150" t="s">
        <v>147</v>
      </c>
      <c r="AU363" s="150" t="s">
        <v>82</v>
      </c>
      <c r="AV363" s="13" t="s">
        <v>82</v>
      </c>
      <c r="AW363" s="13" t="s">
        <v>32</v>
      </c>
      <c r="AX363" s="13" t="s">
        <v>80</v>
      </c>
      <c r="AY363" s="150" t="s">
        <v>133</v>
      </c>
    </row>
    <row r="364" spans="2:65" s="1" customFormat="1" ht="24.2" customHeight="1">
      <c r="B364" s="127"/>
      <c r="C364" s="156" t="s">
        <v>780</v>
      </c>
      <c r="D364" s="156" t="s">
        <v>255</v>
      </c>
      <c r="E364" s="157" t="s">
        <v>781</v>
      </c>
      <c r="F364" s="158" t="s">
        <v>775</v>
      </c>
      <c r="G364" s="159" t="s">
        <v>139</v>
      </c>
      <c r="H364" s="160">
        <v>1</v>
      </c>
      <c r="I364" s="161"/>
      <c r="J364" s="162">
        <f>ROUND(I364*H364,2)</f>
        <v>0</v>
      </c>
      <c r="K364" s="163"/>
      <c r="L364" s="164"/>
      <c r="M364" s="165" t="s">
        <v>1</v>
      </c>
      <c r="N364" s="166" t="s">
        <v>40</v>
      </c>
      <c r="P364" s="138">
        <f>O364*H364</f>
        <v>0</v>
      </c>
      <c r="Q364" s="138">
        <v>2.8</v>
      </c>
      <c r="R364" s="138">
        <f>Q364*H364</f>
        <v>2.8</v>
      </c>
      <c r="S364" s="138">
        <v>0</v>
      </c>
      <c r="T364" s="139">
        <f>S364*H364</f>
        <v>0</v>
      </c>
      <c r="AR364" s="140" t="s">
        <v>258</v>
      </c>
      <c r="AT364" s="140" t="s">
        <v>255</v>
      </c>
      <c r="AU364" s="140" t="s">
        <v>82</v>
      </c>
      <c r="AY364" s="16" t="s">
        <v>133</v>
      </c>
      <c r="BE364" s="141">
        <f>IF(N364="základní",J364,0)</f>
        <v>0</v>
      </c>
      <c r="BF364" s="141">
        <f>IF(N364="snížená",J364,0)</f>
        <v>0</v>
      </c>
      <c r="BG364" s="141">
        <f>IF(N364="zákl. přenesená",J364,0)</f>
        <v>0</v>
      </c>
      <c r="BH364" s="141">
        <f>IF(N364="sníž. přenesená",J364,0)</f>
        <v>0</v>
      </c>
      <c r="BI364" s="141">
        <f>IF(N364="nulová",J364,0)</f>
        <v>0</v>
      </c>
      <c r="BJ364" s="16" t="s">
        <v>80</v>
      </c>
      <c r="BK364" s="141">
        <f>ROUND(I364*H364,2)</f>
        <v>0</v>
      </c>
      <c r="BL364" s="16" t="s">
        <v>145</v>
      </c>
      <c r="BM364" s="140" t="s">
        <v>782</v>
      </c>
    </row>
    <row r="365" spans="2:65" s="1" customFormat="1" ht="57.6">
      <c r="B365" s="31"/>
      <c r="D365" s="143" t="s">
        <v>771</v>
      </c>
      <c r="F365" s="178" t="s">
        <v>777</v>
      </c>
      <c r="I365" s="176"/>
      <c r="L365" s="31"/>
      <c r="M365" s="177"/>
      <c r="T365" s="54"/>
      <c r="AT365" s="16" t="s">
        <v>771</v>
      </c>
      <c r="AU365" s="16" t="s">
        <v>82</v>
      </c>
    </row>
    <row r="366" spans="2:65" s="1" customFormat="1" ht="16.5" customHeight="1">
      <c r="B366" s="127"/>
      <c r="C366" s="156" t="s">
        <v>783</v>
      </c>
      <c r="D366" s="156" t="s">
        <v>255</v>
      </c>
      <c r="E366" s="157" t="s">
        <v>784</v>
      </c>
      <c r="F366" s="158" t="s">
        <v>785</v>
      </c>
      <c r="G366" s="159" t="s">
        <v>139</v>
      </c>
      <c r="H366" s="160">
        <v>1</v>
      </c>
      <c r="I366" s="161"/>
      <c r="J366" s="162">
        <f>ROUND(I366*H366,2)</f>
        <v>0</v>
      </c>
      <c r="K366" s="163"/>
      <c r="L366" s="164"/>
      <c r="M366" s="165" t="s">
        <v>1</v>
      </c>
      <c r="N366" s="166" t="s">
        <v>40</v>
      </c>
      <c r="P366" s="138">
        <f>O366*H366</f>
        <v>0</v>
      </c>
      <c r="Q366" s="138">
        <v>2.8</v>
      </c>
      <c r="R366" s="138">
        <f>Q366*H366</f>
        <v>2.8</v>
      </c>
      <c r="S366" s="138">
        <v>0</v>
      </c>
      <c r="T366" s="139">
        <f>S366*H366</f>
        <v>0</v>
      </c>
      <c r="AR366" s="140" t="s">
        <v>258</v>
      </c>
      <c r="AT366" s="140" t="s">
        <v>255</v>
      </c>
      <c r="AU366" s="140" t="s">
        <v>82</v>
      </c>
      <c r="AY366" s="16" t="s">
        <v>133</v>
      </c>
      <c r="BE366" s="141">
        <f>IF(N366="základní",J366,0)</f>
        <v>0</v>
      </c>
      <c r="BF366" s="141">
        <f>IF(N366="snížená",J366,0)</f>
        <v>0</v>
      </c>
      <c r="BG366" s="141">
        <f>IF(N366="zákl. přenesená",J366,0)</f>
        <v>0</v>
      </c>
      <c r="BH366" s="141">
        <f>IF(N366="sníž. přenesená",J366,0)</f>
        <v>0</v>
      </c>
      <c r="BI366" s="141">
        <f>IF(N366="nulová",J366,0)</f>
        <v>0</v>
      </c>
      <c r="BJ366" s="16" t="s">
        <v>80</v>
      </c>
      <c r="BK366" s="141">
        <f>ROUND(I366*H366,2)</f>
        <v>0</v>
      </c>
      <c r="BL366" s="16" t="s">
        <v>145</v>
      </c>
      <c r="BM366" s="140" t="s">
        <v>786</v>
      </c>
    </row>
    <row r="367" spans="2:65" s="1" customFormat="1" ht="86.45">
      <c r="B367" s="31"/>
      <c r="D367" s="143" t="s">
        <v>771</v>
      </c>
      <c r="F367" s="178" t="s">
        <v>787</v>
      </c>
      <c r="I367" s="176"/>
      <c r="L367" s="31"/>
      <c r="M367" s="177"/>
      <c r="T367" s="54"/>
      <c r="AT367" s="16" t="s">
        <v>771</v>
      </c>
      <c r="AU367" s="16" t="s">
        <v>82</v>
      </c>
    </row>
    <row r="368" spans="2:65" s="13" customFormat="1" ht="10.15">
      <c r="B368" s="149"/>
      <c r="D368" s="143" t="s">
        <v>147</v>
      </c>
      <c r="E368" s="150" t="s">
        <v>1</v>
      </c>
      <c r="F368" s="151" t="s">
        <v>80</v>
      </c>
      <c r="H368" s="152">
        <v>1</v>
      </c>
      <c r="I368" s="153"/>
      <c r="L368" s="149"/>
      <c r="M368" s="154"/>
      <c r="T368" s="155"/>
      <c r="AT368" s="150" t="s">
        <v>147</v>
      </c>
      <c r="AU368" s="150" t="s">
        <v>82</v>
      </c>
      <c r="AV368" s="13" t="s">
        <v>82</v>
      </c>
      <c r="AW368" s="13" t="s">
        <v>32</v>
      </c>
      <c r="AX368" s="13" t="s">
        <v>80</v>
      </c>
      <c r="AY368" s="150" t="s">
        <v>133</v>
      </c>
    </row>
    <row r="369" spans="2:65" s="1" customFormat="1" ht="24.2" customHeight="1">
      <c r="B369" s="127"/>
      <c r="C369" s="156" t="s">
        <v>788</v>
      </c>
      <c r="D369" s="156" t="s">
        <v>255</v>
      </c>
      <c r="E369" s="157" t="s">
        <v>789</v>
      </c>
      <c r="F369" s="158" t="s">
        <v>790</v>
      </c>
      <c r="G369" s="159" t="s">
        <v>139</v>
      </c>
      <c r="H369" s="160">
        <v>1</v>
      </c>
      <c r="I369" s="161"/>
      <c r="J369" s="162">
        <f>ROUND(I369*H369,2)</f>
        <v>0</v>
      </c>
      <c r="K369" s="163"/>
      <c r="L369" s="164"/>
      <c r="M369" s="165" t="s">
        <v>1</v>
      </c>
      <c r="N369" s="166" t="s">
        <v>40</v>
      </c>
      <c r="P369" s="138">
        <f>O369*H369</f>
        <v>0</v>
      </c>
      <c r="Q369" s="138">
        <v>2.8</v>
      </c>
      <c r="R369" s="138">
        <f>Q369*H369</f>
        <v>2.8</v>
      </c>
      <c r="S369" s="138">
        <v>0</v>
      </c>
      <c r="T369" s="139">
        <f>S369*H369</f>
        <v>0</v>
      </c>
      <c r="AR369" s="140" t="s">
        <v>258</v>
      </c>
      <c r="AT369" s="140" t="s">
        <v>255</v>
      </c>
      <c r="AU369" s="140" t="s">
        <v>82</v>
      </c>
      <c r="AY369" s="16" t="s">
        <v>133</v>
      </c>
      <c r="BE369" s="141">
        <f>IF(N369="základní",J369,0)</f>
        <v>0</v>
      </c>
      <c r="BF369" s="141">
        <f>IF(N369="snížená",J369,0)</f>
        <v>0</v>
      </c>
      <c r="BG369" s="141">
        <f>IF(N369="zákl. přenesená",J369,0)</f>
        <v>0</v>
      </c>
      <c r="BH369" s="141">
        <f>IF(N369="sníž. přenesená",J369,0)</f>
        <v>0</v>
      </c>
      <c r="BI369" s="141">
        <f>IF(N369="nulová",J369,0)</f>
        <v>0</v>
      </c>
      <c r="BJ369" s="16" t="s">
        <v>80</v>
      </c>
      <c r="BK369" s="141">
        <f>ROUND(I369*H369,2)</f>
        <v>0</v>
      </c>
      <c r="BL369" s="16" t="s">
        <v>145</v>
      </c>
      <c r="BM369" s="140" t="s">
        <v>791</v>
      </c>
    </row>
    <row r="370" spans="2:65" s="1" customFormat="1" ht="409.6">
      <c r="B370" s="31"/>
      <c r="D370" s="143" t="s">
        <v>771</v>
      </c>
      <c r="F370" s="175" t="s">
        <v>792</v>
      </c>
      <c r="I370" s="176"/>
      <c r="L370" s="31"/>
      <c r="M370" s="177"/>
      <c r="T370" s="54"/>
      <c r="AT370" s="16" t="s">
        <v>771</v>
      </c>
      <c r="AU370" s="16" t="s">
        <v>82</v>
      </c>
    </row>
    <row r="371" spans="2:65" s="12" customFormat="1" ht="20.45">
      <c r="B371" s="142"/>
      <c r="D371" s="143" t="s">
        <v>147</v>
      </c>
      <c r="E371" s="144" t="s">
        <v>1</v>
      </c>
      <c r="F371" s="145" t="s">
        <v>793</v>
      </c>
      <c r="H371" s="144" t="s">
        <v>1</v>
      </c>
      <c r="I371" s="146"/>
      <c r="L371" s="142"/>
      <c r="M371" s="147"/>
      <c r="T371" s="148"/>
      <c r="AT371" s="144" t="s">
        <v>147</v>
      </c>
      <c r="AU371" s="144" t="s">
        <v>82</v>
      </c>
      <c r="AV371" s="12" t="s">
        <v>80</v>
      </c>
      <c r="AW371" s="12" t="s">
        <v>32</v>
      </c>
      <c r="AX371" s="12" t="s">
        <v>75</v>
      </c>
      <c r="AY371" s="144" t="s">
        <v>133</v>
      </c>
    </row>
    <row r="372" spans="2:65" s="12" customFormat="1" ht="20.45">
      <c r="B372" s="142"/>
      <c r="D372" s="143" t="s">
        <v>147</v>
      </c>
      <c r="E372" s="144" t="s">
        <v>1</v>
      </c>
      <c r="F372" s="145" t="s">
        <v>779</v>
      </c>
      <c r="H372" s="144" t="s">
        <v>1</v>
      </c>
      <c r="I372" s="146"/>
      <c r="L372" s="142"/>
      <c r="M372" s="147"/>
      <c r="T372" s="148"/>
      <c r="AT372" s="144" t="s">
        <v>147</v>
      </c>
      <c r="AU372" s="144" t="s">
        <v>82</v>
      </c>
      <c r="AV372" s="12" t="s">
        <v>80</v>
      </c>
      <c r="AW372" s="12" t="s">
        <v>32</v>
      </c>
      <c r="AX372" s="12" t="s">
        <v>75</v>
      </c>
      <c r="AY372" s="144" t="s">
        <v>133</v>
      </c>
    </row>
    <row r="373" spans="2:65" s="13" customFormat="1" ht="10.15">
      <c r="B373" s="149"/>
      <c r="D373" s="143" t="s">
        <v>147</v>
      </c>
      <c r="E373" s="150" t="s">
        <v>1</v>
      </c>
      <c r="F373" s="151" t="s">
        <v>80</v>
      </c>
      <c r="H373" s="152">
        <v>1</v>
      </c>
      <c r="I373" s="153"/>
      <c r="L373" s="149"/>
      <c r="M373" s="154"/>
      <c r="T373" s="155"/>
      <c r="AT373" s="150" t="s">
        <v>147</v>
      </c>
      <c r="AU373" s="150" t="s">
        <v>82</v>
      </c>
      <c r="AV373" s="13" t="s">
        <v>82</v>
      </c>
      <c r="AW373" s="13" t="s">
        <v>32</v>
      </c>
      <c r="AX373" s="13" t="s">
        <v>80</v>
      </c>
      <c r="AY373" s="150" t="s">
        <v>133</v>
      </c>
    </row>
    <row r="374" spans="2:65" s="1" customFormat="1" ht="24.2" customHeight="1">
      <c r="B374" s="127"/>
      <c r="C374" s="156" t="s">
        <v>794</v>
      </c>
      <c r="D374" s="156" t="s">
        <v>255</v>
      </c>
      <c r="E374" s="157" t="s">
        <v>795</v>
      </c>
      <c r="F374" s="158" t="s">
        <v>796</v>
      </c>
      <c r="G374" s="159" t="s">
        <v>139</v>
      </c>
      <c r="H374" s="160">
        <v>1</v>
      </c>
      <c r="I374" s="161"/>
      <c r="J374" s="162">
        <f>ROUND(I374*H374,2)</f>
        <v>0</v>
      </c>
      <c r="K374" s="163"/>
      <c r="L374" s="164"/>
      <c r="M374" s="165" t="s">
        <v>1</v>
      </c>
      <c r="N374" s="166" t="s">
        <v>40</v>
      </c>
      <c r="P374" s="138">
        <f>O374*H374</f>
        <v>0</v>
      </c>
      <c r="Q374" s="138">
        <v>2.2599999999999999E-2</v>
      </c>
      <c r="R374" s="138">
        <f>Q374*H374</f>
        <v>2.2599999999999999E-2</v>
      </c>
      <c r="S374" s="138">
        <v>0</v>
      </c>
      <c r="T374" s="139">
        <f>S374*H374</f>
        <v>0</v>
      </c>
      <c r="AR374" s="140" t="s">
        <v>258</v>
      </c>
      <c r="AT374" s="140" t="s">
        <v>255</v>
      </c>
      <c r="AU374" s="140" t="s">
        <v>82</v>
      </c>
      <c r="AY374" s="16" t="s">
        <v>133</v>
      </c>
      <c r="BE374" s="141">
        <f>IF(N374="základní",J374,0)</f>
        <v>0</v>
      </c>
      <c r="BF374" s="141">
        <f>IF(N374="snížená",J374,0)</f>
        <v>0</v>
      </c>
      <c r="BG374" s="141">
        <f>IF(N374="zákl. přenesená",J374,0)</f>
        <v>0</v>
      </c>
      <c r="BH374" s="141">
        <f>IF(N374="sníž. přenesená",J374,0)</f>
        <v>0</v>
      </c>
      <c r="BI374" s="141">
        <f>IF(N374="nulová",J374,0)</f>
        <v>0</v>
      </c>
      <c r="BJ374" s="16" t="s">
        <v>80</v>
      </c>
      <c r="BK374" s="141">
        <f>ROUND(I374*H374,2)</f>
        <v>0</v>
      </c>
      <c r="BL374" s="16" t="s">
        <v>145</v>
      </c>
      <c r="BM374" s="140" t="s">
        <v>797</v>
      </c>
    </row>
    <row r="375" spans="2:65" s="12" customFormat="1" ht="20.45">
      <c r="B375" s="142"/>
      <c r="D375" s="143" t="s">
        <v>147</v>
      </c>
      <c r="E375" s="144" t="s">
        <v>1</v>
      </c>
      <c r="F375" s="145" t="s">
        <v>798</v>
      </c>
      <c r="H375" s="144" t="s">
        <v>1</v>
      </c>
      <c r="I375" s="146"/>
      <c r="L375" s="142"/>
      <c r="M375" s="147"/>
      <c r="T375" s="148"/>
      <c r="AT375" s="144" t="s">
        <v>147</v>
      </c>
      <c r="AU375" s="144" t="s">
        <v>82</v>
      </c>
      <c r="AV375" s="12" t="s">
        <v>80</v>
      </c>
      <c r="AW375" s="12" t="s">
        <v>32</v>
      </c>
      <c r="AX375" s="12" t="s">
        <v>75</v>
      </c>
      <c r="AY375" s="144" t="s">
        <v>133</v>
      </c>
    </row>
    <row r="376" spans="2:65" s="12" customFormat="1" ht="20.45">
      <c r="B376" s="142"/>
      <c r="D376" s="143" t="s">
        <v>147</v>
      </c>
      <c r="E376" s="144" t="s">
        <v>1</v>
      </c>
      <c r="F376" s="145" t="s">
        <v>779</v>
      </c>
      <c r="H376" s="144" t="s">
        <v>1</v>
      </c>
      <c r="I376" s="146"/>
      <c r="L376" s="142"/>
      <c r="M376" s="147"/>
      <c r="T376" s="148"/>
      <c r="AT376" s="144" t="s">
        <v>147</v>
      </c>
      <c r="AU376" s="144" t="s">
        <v>82</v>
      </c>
      <c r="AV376" s="12" t="s">
        <v>80</v>
      </c>
      <c r="AW376" s="12" t="s">
        <v>32</v>
      </c>
      <c r="AX376" s="12" t="s">
        <v>75</v>
      </c>
      <c r="AY376" s="144" t="s">
        <v>133</v>
      </c>
    </row>
    <row r="377" spans="2:65" s="13" customFormat="1" ht="10.15">
      <c r="B377" s="149"/>
      <c r="D377" s="143" t="s">
        <v>147</v>
      </c>
      <c r="E377" s="150" t="s">
        <v>1</v>
      </c>
      <c r="F377" s="151" t="s">
        <v>80</v>
      </c>
      <c r="H377" s="152">
        <v>1</v>
      </c>
      <c r="I377" s="153"/>
      <c r="L377" s="149"/>
      <c r="M377" s="154"/>
      <c r="T377" s="155"/>
      <c r="AT377" s="150" t="s">
        <v>147</v>
      </c>
      <c r="AU377" s="150" t="s">
        <v>82</v>
      </c>
      <c r="AV377" s="13" t="s">
        <v>82</v>
      </c>
      <c r="AW377" s="13" t="s">
        <v>32</v>
      </c>
      <c r="AX377" s="13" t="s">
        <v>80</v>
      </c>
      <c r="AY377" s="150" t="s">
        <v>133</v>
      </c>
    </row>
    <row r="378" spans="2:65" s="1" customFormat="1" ht="44.25" customHeight="1">
      <c r="B378" s="127"/>
      <c r="C378" s="156" t="s">
        <v>799</v>
      </c>
      <c r="D378" s="156" t="s">
        <v>255</v>
      </c>
      <c r="E378" s="157" t="s">
        <v>800</v>
      </c>
      <c r="F378" s="158" t="s">
        <v>801</v>
      </c>
      <c r="G378" s="159" t="s">
        <v>139</v>
      </c>
      <c r="H378" s="160">
        <v>1</v>
      </c>
      <c r="I378" s="161"/>
      <c r="J378" s="162">
        <f>ROUND(I378*H378,2)</f>
        <v>0</v>
      </c>
      <c r="K378" s="163"/>
      <c r="L378" s="164"/>
      <c r="M378" s="165" t="s">
        <v>1</v>
      </c>
      <c r="N378" s="166" t="s">
        <v>40</v>
      </c>
      <c r="P378" s="138">
        <f>O378*H378</f>
        <v>0</v>
      </c>
      <c r="Q378" s="138">
        <v>2.2599999999999999E-2</v>
      </c>
      <c r="R378" s="138">
        <f>Q378*H378</f>
        <v>2.2599999999999999E-2</v>
      </c>
      <c r="S378" s="138">
        <v>0</v>
      </c>
      <c r="T378" s="139">
        <f>S378*H378</f>
        <v>0</v>
      </c>
      <c r="AR378" s="140" t="s">
        <v>258</v>
      </c>
      <c r="AT378" s="140" t="s">
        <v>255</v>
      </c>
      <c r="AU378" s="140" t="s">
        <v>82</v>
      </c>
      <c r="AY378" s="16" t="s">
        <v>133</v>
      </c>
      <c r="BE378" s="141">
        <f>IF(N378="základní",J378,0)</f>
        <v>0</v>
      </c>
      <c r="BF378" s="141">
        <f>IF(N378="snížená",J378,0)</f>
        <v>0</v>
      </c>
      <c r="BG378" s="141">
        <f>IF(N378="zákl. přenesená",J378,0)</f>
        <v>0</v>
      </c>
      <c r="BH378" s="141">
        <f>IF(N378="sníž. přenesená",J378,0)</f>
        <v>0</v>
      </c>
      <c r="BI378" s="141">
        <f>IF(N378="nulová",J378,0)</f>
        <v>0</v>
      </c>
      <c r="BJ378" s="16" t="s">
        <v>80</v>
      </c>
      <c r="BK378" s="141">
        <f>ROUND(I378*H378,2)</f>
        <v>0</v>
      </c>
      <c r="BL378" s="16" t="s">
        <v>145</v>
      </c>
      <c r="BM378" s="140" t="s">
        <v>802</v>
      </c>
    </row>
    <row r="379" spans="2:65" s="12" customFormat="1" ht="20.45">
      <c r="B379" s="142"/>
      <c r="D379" s="143" t="s">
        <v>147</v>
      </c>
      <c r="E379" s="144" t="s">
        <v>1</v>
      </c>
      <c r="F379" s="145" t="s">
        <v>803</v>
      </c>
      <c r="H379" s="144" t="s">
        <v>1</v>
      </c>
      <c r="I379" s="146"/>
      <c r="L379" s="142"/>
      <c r="M379" s="147"/>
      <c r="T379" s="148"/>
      <c r="AT379" s="144" t="s">
        <v>147</v>
      </c>
      <c r="AU379" s="144" t="s">
        <v>82</v>
      </c>
      <c r="AV379" s="12" t="s">
        <v>80</v>
      </c>
      <c r="AW379" s="12" t="s">
        <v>32</v>
      </c>
      <c r="AX379" s="12" t="s">
        <v>75</v>
      </c>
      <c r="AY379" s="144" t="s">
        <v>133</v>
      </c>
    </row>
    <row r="380" spans="2:65" s="12" customFormat="1" ht="20.45">
      <c r="B380" s="142"/>
      <c r="D380" s="143" t="s">
        <v>147</v>
      </c>
      <c r="E380" s="144" t="s">
        <v>1</v>
      </c>
      <c r="F380" s="145" t="s">
        <v>779</v>
      </c>
      <c r="H380" s="144" t="s">
        <v>1</v>
      </c>
      <c r="I380" s="146"/>
      <c r="L380" s="142"/>
      <c r="M380" s="147"/>
      <c r="T380" s="148"/>
      <c r="AT380" s="144" t="s">
        <v>147</v>
      </c>
      <c r="AU380" s="144" t="s">
        <v>82</v>
      </c>
      <c r="AV380" s="12" t="s">
        <v>80</v>
      </c>
      <c r="AW380" s="12" t="s">
        <v>32</v>
      </c>
      <c r="AX380" s="12" t="s">
        <v>75</v>
      </c>
      <c r="AY380" s="144" t="s">
        <v>133</v>
      </c>
    </row>
    <row r="381" spans="2:65" s="13" customFormat="1" ht="10.15">
      <c r="B381" s="149"/>
      <c r="D381" s="143" t="s">
        <v>147</v>
      </c>
      <c r="E381" s="150" t="s">
        <v>1</v>
      </c>
      <c r="F381" s="151" t="s">
        <v>80</v>
      </c>
      <c r="H381" s="152">
        <v>1</v>
      </c>
      <c r="I381" s="153"/>
      <c r="L381" s="149"/>
      <c r="M381" s="154"/>
      <c r="T381" s="155"/>
      <c r="AT381" s="150" t="s">
        <v>147</v>
      </c>
      <c r="AU381" s="150" t="s">
        <v>82</v>
      </c>
      <c r="AV381" s="13" t="s">
        <v>82</v>
      </c>
      <c r="AW381" s="13" t="s">
        <v>32</v>
      </c>
      <c r="AX381" s="13" t="s">
        <v>80</v>
      </c>
      <c r="AY381" s="150" t="s">
        <v>133</v>
      </c>
    </row>
    <row r="382" spans="2:65" s="1" customFormat="1" ht="49.15" customHeight="1">
      <c r="B382" s="127"/>
      <c r="C382" s="156" t="s">
        <v>804</v>
      </c>
      <c r="D382" s="156" t="s">
        <v>255</v>
      </c>
      <c r="E382" s="157" t="s">
        <v>805</v>
      </c>
      <c r="F382" s="158" t="s">
        <v>806</v>
      </c>
      <c r="G382" s="159" t="s">
        <v>139</v>
      </c>
      <c r="H382" s="160">
        <v>2</v>
      </c>
      <c r="I382" s="161"/>
      <c r="J382" s="162">
        <f>ROUND(I382*H382,2)</f>
        <v>0</v>
      </c>
      <c r="K382" s="163"/>
      <c r="L382" s="164"/>
      <c r="M382" s="165" t="s">
        <v>1</v>
      </c>
      <c r="N382" s="166" t="s">
        <v>40</v>
      </c>
      <c r="P382" s="138">
        <f>O382*H382</f>
        <v>0</v>
      </c>
      <c r="Q382" s="138">
        <v>2.2599999999999999E-2</v>
      </c>
      <c r="R382" s="138">
        <f>Q382*H382</f>
        <v>4.5199999999999997E-2</v>
      </c>
      <c r="S382" s="138">
        <v>0</v>
      </c>
      <c r="T382" s="139">
        <f>S382*H382</f>
        <v>0</v>
      </c>
      <c r="AR382" s="140" t="s">
        <v>258</v>
      </c>
      <c r="AT382" s="140" t="s">
        <v>255</v>
      </c>
      <c r="AU382" s="140" t="s">
        <v>82</v>
      </c>
      <c r="AY382" s="16" t="s">
        <v>133</v>
      </c>
      <c r="BE382" s="141">
        <f>IF(N382="základní",J382,0)</f>
        <v>0</v>
      </c>
      <c r="BF382" s="141">
        <f>IF(N382="snížená",J382,0)</f>
        <v>0</v>
      </c>
      <c r="BG382" s="141">
        <f>IF(N382="zákl. přenesená",J382,0)</f>
        <v>0</v>
      </c>
      <c r="BH382" s="141">
        <f>IF(N382="sníž. přenesená",J382,0)</f>
        <v>0</v>
      </c>
      <c r="BI382" s="141">
        <f>IF(N382="nulová",J382,0)</f>
        <v>0</v>
      </c>
      <c r="BJ382" s="16" t="s">
        <v>80</v>
      </c>
      <c r="BK382" s="141">
        <f>ROUND(I382*H382,2)</f>
        <v>0</v>
      </c>
      <c r="BL382" s="16" t="s">
        <v>145</v>
      </c>
      <c r="BM382" s="140" t="s">
        <v>807</v>
      </c>
    </row>
    <row r="383" spans="2:65" s="12" customFormat="1" ht="20.45">
      <c r="B383" s="142"/>
      <c r="D383" s="143" t="s">
        <v>147</v>
      </c>
      <c r="E383" s="144" t="s">
        <v>1</v>
      </c>
      <c r="F383" s="145" t="s">
        <v>808</v>
      </c>
      <c r="H383" s="144" t="s">
        <v>1</v>
      </c>
      <c r="I383" s="146"/>
      <c r="L383" s="142"/>
      <c r="M383" s="147"/>
      <c r="T383" s="148"/>
      <c r="AT383" s="144" t="s">
        <v>147</v>
      </c>
      <c r="AU383" s="144" t="s">
        <v>82</v>
      </c>
      <c r="AV383" s="12" t="s">
        <v>80</v>
      </c>
      <c r="AW383" s="12" t="s">
        <v>32</v>
      </c>
      <c r="AX383" s="12" t="s">
        <v>75</v>
      </c>
      <c r="AY383" s="144" t="s">
        <v>133</v>
      </c>
    </row>
    <row r="384" spans="2:65" s="12" customFormat="1" ht="20.45">
      <c r="B384" s="142"/>
      <c r="D384" s="143" t="s">
        <v>147</v>
      </c>
      <c r="E384" s="144" t="s">
        <v>1</v>
      </c>
      <c r="F384" s="145" t="s">
        <v>779</v>
      </c>
      <c r="H384" s="144" t="s">
        <v>1</v>
      </c>
      <c r="I384" s="146"/>
      <c r="L384" s="142"/>
      <c r="M384" s="147"/>
      <c r="T384" s="148"/>
      <c r="AT384" s="144" t="s">
        <v>147</v>
      </c>
      <c r="AU384" s="144" t="s">
        <v>82</v>
      </c>
      <c r="AV384" s="12" t="s">
        <v>80</v>
      </c>
      <c r="AW384" s="12" t="s">
        <v>32</v>
      </c>
      <c r="AX384" s="12" t="s">
        <v>75</v>
      </c>
      <c r="AY384" s="144" t="s">
        <v>133</v>
      </c>
    </row>
    <row r="385" spans="2:65" s="13" customFormat="1" ht="10.15">
      <c r="B385" s="149"/>
      <c r="D385" s="143" t="s">
        <v>147</v>
      </c>
      <c r="E385" s="150" t="s">
        <v>1</v>
      </c>
      <c r="F385" s="151" t="s">
        <v>82</v>
      </c>
      <c r="H385" s="152">
        <v>2</v>
      </c>
      <c r="I385" s="153"/>
      <c r="L385" s="149"/>
      <c r="M385" s="154"/>
      <c r="T385" s="155"/>
      <c r="AT385" s="150" t="s">
        <v>147</v>
      </c>
      <c r="AU385" s="150" t="s">
        <v>82</v>
      </c>
      <c r="AV385" s="13" t="s">
        <v>82</v>
      </c>
      <c r="AW385" s="13" t="s">
        <v>32</v>
      </c>
      <c r="AX385" s="13" t="s">
        <v>80</v>
      </c>
      <c r="AY385" s="150" t="s">
        <v>133</v>
      </c>
    </row>
    <row r="386" spans="2:65" s="1" customFormat="1" ht="24.2" customHeight="1">
      <c r="B386" s="127"/>
      <c r="C386" s="156" t="s">
        <v>809</v>
      </c>
      <c r="D386" s="156" t="s">
        <v>255</v>
      </c>
      <c r="E386" s="157" t="s">
        <v>810</v>
      </c>
      <c r="F386" s="158" t="s">
        <v>811</v>
      </c>
      <c r="G386" s="159" t="s">
        <v>139</v>
      </c>
      <c r="H386" s="160">
        <v>1</v>
      </c>
      <c r="I386" s="161"/>
      <c r="J386" s="162">
        <f>ROUND(I386*H386,2)</f>
        <v>0</v>
      </c>
      <c r="K386" s="163"/>
      <c r="L386" s="164"/>
      <c r="M386" s="165" t="s">
        <v>1</v>
      </c>
      <c r="N386" s="166" t="s">
        <v>40</v>
      </c>
      <c r="P386" s="138">
        <f>O386*H386</f>
        <v>0</v>
      </c>
      <c r="Q386" s="138">
        <v>2.8</v>
      </c>
      <c r="R386" s="138">
        <f>Q386*H386</f>
        <v>2.8</v>
      </c>
      <c r="S386" s="138">
        <v>0</v>
      </c>
      <c r="T386" s="139">
        <f>S386*H386</f>
        <v>0</v>
      </c>
      <c r="AR386" s="140" t="s">
        <v>258</v>
      </c>
      <c r="AT386" s="140" t="s">
        <v>255</v>
      </c>
      <c r="AU386" s="140" t="s">
        <v>82</v>
      </c>
      <c r="AY386" s="16" t="s">
        <v>133</v>
      </c>
      <c r="BE386" s="141">
        <f>IF(N386="základní",J386,0)</f>
        <v>0</v>
      </c>
      <c r="BF386" s="141">
        <f>IF(N386="snížená",J386,0)</f>
        <v>0</v>
      </c>
      <c r="BG386" s="141">
        <f>IF(N386="zákl. přenesená",J386,0)</f>
        <v>0</v>
      </c>
      <c r="BH386" s="141">
        <f>IF(N386="sníž. přenesená",J386,0)</f>
        <v>0</v>
      </c>
      <c r="BI386" s="141">
        <f>IF(N386="nulová",J386,0)</f>
        <v>0</v>
      </c>
      <c r="BJ386" s="16" t="s">
        <v>80</v>
      </c>
      <c r="BK386" s="141">
        <f>ROUND(I386*H386,2)</f>
        <v>0</v>
      </c>
      <c r="BL386" s="16" t="s">
        <v>145</v>
      </c>
      <c r="BM386" s="140" t="s">
        <v>812</v>
      </c>
    </row>
    <row r="387" spans="2:65" s="1" customFormat="1" ht="409.6">
      <c r="B387" s="31"/>
      <c r="D387" s="143" t="s">
        <v>771</v>
      </c>
      <c r="F387" s="175" t="s">
        <v>792</v>
      </c>
      <c r="I387" s="176"/>
      <c r="L387" s="31"/>
      <c r="M387" s="177"/>
      <c r="T387" s="54"/>
      <c r="AT387" s="16" t="s">
        <v>771</v>
      </c>
      <c r="AU387" s="16" t="s">
        <v>82</v>
      </c>
    </row>
    <row r="388" spans="2:65" s="12" customFormat="1" ht="20.45">
      <c r="B388" s="142"/>
      <c r="D388" s="143" t="s">
        <v>147</v>
      </c>
      <c r="E388" s="144" t="s">
        <v>1</v>
      </c>
      <c r="F388" s="145" t="s">
        <v>813</v>
      </c>
      <c r="H388" s="144" t="s">
        <v>1</v>
      </c>
      <c r="I388" s="146"/>
      <c r="L388" s="142"/>
      <c r="M388" s="147"/>
      <c r="T388" s="148"/>
      <c r="AT388" s="144" t="s">
        <v>147</v>
      </c>
      <c r="AU388" s="144" t="s">
        <v>82</v>
      </c>
      <c r="AV388" s="12" t="s">
        <v>80</v>
      </c>
      <c r="AW388" s="12" t="s">
        <v>32</v>
      </c>
      <c r="AX388" s="12" t="s">
        <v>75</v>
      </c>
      <c r="AY388" s="144" t="s">
        <v>133</v>
      </c>
    </row>
    <row r="389" spans="2:65" s="12" customFormat="1" ht="20.45">
      <c r="B389" s="142"/>
      <c r="D389" s="143" t="s">
        <v>147</v>
      </c>
      <c r="E389" s="144" t="s">
        <v>1</v>
      </c>
      <c r="F389" s="145" t="s">
        <v>779</v>
      </c>
      <c r="H389" s="144" t="s">
        <v>1</v>
      </c>
      <c r="I389" s="146"/>
      <c r="L389" s="142"/>
      <c r="M389" s="147"/>
      <c r="T389" s="148"/>
      <c r="AT389" s="144" t="s">
        <v>147</v>
      </c>
      <c r="AU389" s="144" t="s">
        <v>82</v>
      </c>
      <c r="AV389" s="12" t="s">
        <v>80</v>
      </c>
      <c r="AW389" s="12" t="s">
        <v>32</v>
      </c>
      <c r="AX389" s="12" t="s">
        <v>75</v>
      </c>
      <c r="AY389" s="144" t="s">
        <v>133</v>
      </c>
    </row>
    <row r="390" spans="2:65" s="13" customFormat="1" ht="10.15">
      <c r="B390" s="149"/>
      <c r="D390" s="143" t="s">
        <v>147</v>
      </c>
      <c r="E390" s="150" t="s">
        <v>1</v>
      </c>
      <c r="F390" s="151" t="s">
        <v>80</v>
      </c>
      <c r="H390" s="152">
        <v>1</v>
      </c>
      <c r="I390" s="153"/>
      <c r="L390" s="149"/>
      <c r="M390" s="154"/>
      <c r="T390" s="155"/>
      <c r="AT390" s="150" t="s">
        <v>147</v>
      </c>
      <c r="AU390" s="150" t="s">
        <v>82</v>
      </c>
      <c r="AV390" s="13" t="s">
        <v>82</v>
      </c>
      <c r="AW390" s="13" t="s">
        <v>32</v>
      </c>
      <c r="AX390" s="13" t="s">
        <v>80</v>
      </c>
      <c r="AY390" s="150" t="s">
        <v>133</v>
      </c>
    </row>
    <row r="391" spans="2:65" s="1" customFormat="1" ht="21.75" customHeight="1">
      <c r="B391" s="127"/>
      <c r="C391" s="156" t="s">
        <v>814</v>
      </c>
      <c r="D391" s="156" t="s">
        <v>255</v>
      </c>
      <c r="E391" s="157" t="s">
        <v>815</v>
      </c>
      <c r="F391" s="158" t="s">
        <v>816</v>
      </c>
      <c r="G391" s="159" t="s">
        <v>139</v>
      </c>
      <c r="H391" s="160">
        <v>1</v>
      </c>
      <c r="I391" s="161"/>
      <c r="J391" s="162">
        <f>ROUND(I391*H391,2)</f>
        <v>0</v>
      </c>
      <c r="K391" s="163"/>
      <c r="L391" s="164"/>
      <c r="M391" s="165" t="s">
        <v>1</v>
      </c>
      <c r="N391" s="166" t="s">
        <v>40</v>
      </c>
      <c r="P391" s="138">
        <f>O391*H391</f>
        <v>0</v>
      </c>
      <c r="Q391" s="138">
        <v>2.8</v>
      </c>
      <c r="R391" s="138">
        <f>Q391*H391</f>
        <v>2.8</v>
      </c>
      <c r="S391" s="138">
        <v>0</v>
      </c>
      <c r="T391" s="139">
        <f>S391*H391</f>
        <v>0</v>
      </c>
      <c r="AR391" s="140" t="s">
        <v>258</v>
      </c>
      <c r="AT391" s="140" t="s">
        <v>255</v>
      </c>
      <c r="AU391" s="140" t="s">
        <v>82</v>
      </c>
      <c r="AY391" s="16" t="s">
        <v>133</v>
      </c>
      <c r="BE391" s="141">
        <f>IF(N391="základní",J391,0)</f>
        <v>0</v>
      </c>
      <c r="BF391" s="141">
        <f>IF(N391="snížená",J391,0)</f>
        <v>0</v>
      </c>
      <c r="BG391" s="141">
        <f>IF(N391="zákl. přenesená",J391,0)</f>
        <v>0</v>
      </c>
      <c r="BH391" s="141">
        <f>IF(N391="sníž. přenesená",J391,0)</f>
        <v>0</v>
      </c>
      <c r="BI391" s="141">
        <f>IF(N391="nulová",J391,0)</f>
        <v>0</v>
      </c>
      <c r="BJ391" s="16" t="s">
        <v>80</v>
      </c>
      <c r="BK391" s="141">
        <f>ROUND(I391*H391,2)</f>
        <v>0</v>
      </c>
      <c r="BL391" s="16" t="s">
        <v>145</v>
      </c>
      <c r="BM391" s="140" t="s">
        <v>817</v>
      </c>
    </row>
    <row r="392" spans="2:65" s="1" customFormat="1" ht="409.6">
      <c r="B392" s="31"/>
      <c r="D392" s="143" t="s">
        <v>771</v>
      </c>
      <c r="F392" s="175" t="s">
        <v>792</v>
      </c>
      <c r="I392" s="176"/>
      <c r="L392" s="31"/>
      <c r="M392" s="177"/>
      <c r="T392" s="54"/>
      <c r="AT392" s="16" t="s">
        <v>771</v>
      </c>
      <c r="AU392" s="16" t="s">
        <v>82</v>
      </c>
    </row>
    <row r="393" spans="2:65" s="1" customFormat="1" ht="24.2" customHeight="1">
      <c r="B393" s="127"/>
      <c r="C393" s="128" t="s">
        <v>818</v>
      </c>
      <c r="D393" s="128" t="s">
        <v>136</v>
      </c>
      <c r="E393" s="129" t="s">
        <v>819</v>
      </c>
      <c r="F393" s="130" t="s">
        <v>820</v>
      </c>
      <c r="G393" s="131" t="s">
        <v>291</v>
      </c>
      <c r="H393" s="167"/>
      <c r="I393" s="133"/>
      <c r="J393" s="134">
        <f>ROUND(I393*H393,2)</f>
        <v>0</v>
      </c>
      <c r="K393" s="135"/>
      <c r="L393" s="31"/>
      <c r="M393" s="136" t="s">
        <v>1</v>
      </c>
      <c r="N393" s="137" t="s">
        <v>40</v>
      </c>
      <c r="P393" s="138">
        <f>O393*H393</f>
        <v>0</v>
      </c>
      <c r="Q393" s="138">
        <v>0</v>
      </c>
      <c r="R393" s="138">
        <f>Q393*H393</f>
        <v>0</v>
      </c>
      <c r="S393" s="138">
        <v>0</v>
      </c>
      <c r="T393" s="139">
        <f>S393*H393</f>
        <v>0</v>
      </c>
      <c r="AR393" s="140" t="s">
        <v>145</v>
      </c>
      <c r="AT393" s="140" t="s">
        <v>136</v>
      </c>
      <c r="AU393" s="140" t="s">
        <v>82</v>
      </c>
      <c r="AY393" s="16" t="s">
        <v>133</v>
      </c>
      <c r="BE393" s="141">
        <f>IF(N393="základní",J393,0)</f>
        <v>0</v>
      </c>
      <c r="BF393" s="141">
        <f>IF(N393="snížená",J393,0)</f>
        <v>0</v>
      </c>
      <c r="BG393" s="141">
        <f>IF(N393="zákl. přenesená",J393,0)</f>
        <v>0</v>
      </c>
      <c r="BH393" s="141">
        <f>IF(N393="sníž. přenesená",J393,0)</f>
        <v>0</v>
      </c>
      <c r="BI393" s="141">
        <f>IF(N393="nulová",J393,0)</f>
        <v>0</v>
      </c>
      <c r="BJ393" s="16" t="s">
        <v>80</v>
      </c>
      <c r="BK393" s="141">
        <f>ROUND(I393*H393,2)</f>
        <v>0</v>
      </c>
      <c r="BL393" s="16" t="s">
        <v>145</v>
      </c>
      <c r="BM393" s="140" t="s">
        <v>821</v>
      </c>
    </row>
    <row r="394" spans="2:65" s="1" customFormat="1" ht="16.5" customHeight="1">
      <c r="B394" s="127"/>
      <c r="C394" s="156" t="s">
        <v>822</v>
      </c>
      <c r="D394" s="156" t="s">
        <v>255</v>
      </c>
      <c r="E394" s="157" t="s">
        <v>823</v>
      </c>
      <c r="F394" s="158" t="s">
        <v>824</v>
      </c>
      <c r="G394" s="159" t="s">
        <v>243</v>
      </c>
      <c r="H394" s="160">
        <v>1</v>
      </c>
      <c r="I394" s="161"/>
      <c r="J394" s="162">
        <f>ROUND(I394*H394,2)</f>
        <v>0</v>
      </c>
      <c r="K394" s="163"/>
      <c r="L394" s="164"/>
      <c r="M394" s="165" t="s">
        <v>1</v>
      </c>
      <c r="N394" s="166" t="s">
        <v>40</v>
      </c>
      <c r="P394" s="138">
        <f>O394*H394</f>
        <v>0</v>
      </c>
      <c r="Q394" s="138">
        <v>0</v>
      </c>
      <c r="R394" s="138">
        <f>Q394*H394</f>
        <v>0</v>
      </c>
      <c r="S394" s="138">
        <v>0</v>
      </c>
      <c r="T394" s="139">
        <f>S394*H394</f>
        <v>0</v>
      </c>
      <c r="AR394" s="140" t="s">
        <v>258</v>
      </c>
      <c r="AT394" s="140" t="s">
        <v>255</v>
      </c>
      <c r="AU394" s="140" t="s">
        <v>82</v>
      </c>
      <c r="AY394" s="16" t="s">
        <v>133</v>
      </c>
      <c r="BE394" s="141">
        <f>IF(N394="základní",J394,0)</f>
        <v>0</v>
      </c>
      <c r="BF394" s="141">
        <f>IF(N394="snížená",J394,0)</f>
        <v>0</v>
      </c>
      <c r="BG394" s="141">
        <f>IF(N394="zákl. přenesená",J394,0)</f>
        <v>0</v>
      </c>
      <c r="BH394" s="141">
        <f>IF(N394="sníž. přenesená",J394,0)</f>
        <v>0</v>
      </c>
      <c r="BI394" s="141">
        <f>IF(N394="nulová",J394,0)</f>
        <v>0</v>
      </c>
      <c r="BJ394" s="16" t="s">
        <v>80</v>
      </c>
      <c r="BK394" s="141">
        <f>ROUND(I394*H394,2)</f>
        <v>0</v>
      </c>
      <c r="BL394" s="16" t="s">
        <v>145</v>
      </c>
      <c r="BM394" s="140" t="s">
        <v>825</v>
      </c>
    </row>
    <row r="395" spans="2:65" s="11" customFormat="1" ht="22.9" customHeight="1">
      <c r="B395" s="115"/>
      <c r="D395" s="116" t="s">
        <v>74</v>
      </c>
      <c r="E395" s="125" t="s">
        <v>826</v>
      </c>
      <c r="F395" s="125" t="s">
        <v>827</v>
      </c>
      <c r="I395" s="118"/>
      <c r="J395" s="126">
        <f>BK395</f>
        <v>0</v>
      </c>
      <c r="L395" s="115"/>
      <c r="M395" s="120"/>
      <c r="P395" s="121">
        <f>SUM(P396:P414)</f>
        <v>0</v>
      </c>
      <c r="R395" s="121">
        <f>SUM(R396:R414)</f>
        <v>996.98787600000003</v>
      </c>
      <c r="T395" s="122">
        <f>SUM(T396:T414)</f>
        <v>0</v>
      </c>
      <c r="AR395" s="116" t="s">
        <v>82</v>
      </c>
      <c r="AT395" s="123" t="s">
        <v>74</v>
      </c>
      <c r="AU395" s="123" t="s">
        <v>80</v>
      </c>
      <c r="AY395" s="116" t="s">
        <v>133</v>
      </c>
      <c r="BK395" s="124">
        <f>SUM(BK396:BK414)</f>
        <v>0</v>
      </c>
    </row>
    <row r="396" spans="2:65" s="1" customFormat="1" ht="21.75" customHeight="1">
      <c r="B396" s="127"/>
      <c r="C396" s="128" t="s">
        <v>828</v>
      </c>
      <c r="D396" s="128" t="s">
        <v>136</v>
      </c>
      <c r="E396" s="129" t="s">
        <v>829</v>
      </c>
      <c r="F396" s="130" t="s">
        <v>830</v>
      </c>
      <c r="G396" s="131" t="s">
        <v>139</v>
      </c>
      <c r="H396" s="132">
        <v>1</v>
      </c>
      <c r="I396" s="133"/>
      <c r="J396" s="134">
        <f>ROUND(I396*H396,2)</f>
        <v>0</v>
      </c>
      <c r="K396" s="135"/>
      <c r="L396" s="31"/>
      <c r="M396" s="136" t="s">
        <v>1</v>
      </c>
      <c r="N396" s="137" t="s">
        <v>40</v>
      </c>
      <c r="P396" s="138">
        <f>O396*H396</f>
        <v>0</v>
      </c>
      <c r="Q396" s="138">
        <v>0</v>
      </c>
      <c r="R396" s="138">
        <f>Q396*H396</f>
        <v>0</v>
      </c>
      <c r="S396" s="138">
        <v>0</v>
      </c>
      <c r="T396" s="139">
        <f>S396*H396</f>
        <v>0</v>
      </c>
      <c r="AR396" s="140" t="s">
        <v>145</v>
      </c>
      <c r="AT396" s="140" t="s">
        <v>136</v>
      </c>
      <c r="AU396" s="140" t="s">
        <v>82</v>
      </c>
      <c r="AY396" s="16" t="s">
        <v>133</v>
      </c>
      <c r="BE396" s="141">
        <f>IF(N396="základní",J396,0)</f>
        <v>0</v>
      </c>
      <c r="BF396" s="141">
        <f>IF(N396="snížená",J396,0)</f>
        <v>0</v>
      </c>
      <c r="BG396" s="141">
        <f>IF(N396="zákl. přenesená",J396,0)</f>
        <v>0</v>
      </c>
      <c r="BH396" s="141">
        <f>IF(N396="sníž. přenesená",J396,0)</f>
        <v>0</v>
      </c>
      <c r="BI396" s="141">
        <f>IF(N396="nulová",J396,0)</f>
        <v>0</v>
      </c>
      <c r="BJ396" s="16" t="s">
        <v>80</v>
      </c>
      <c r="BK396" s="141">
        <f>ROUND(I396*H396,2)</f>
        <v>0</v>
      </c>
      <c r="BL396" s="16" t="s">
        <v>145</v>
      </c>
      <c r="BM396" s="140" t="s">
        <v>831</v>
      </c>
    </row>
    <row r="397" spans="2:65" s="1" customFormat="1" ht="24.2" customHeight="1">
      <c r="B397" s="127"/>
      <c r="C397" s="156" t="s">
        <v>832</v>
      </c>
      <c r="D397" s="156" t="s">
        <v>255</v>
      </c>
      <c r="E397" s="157" t="s">
        <v>833</v>
      </c>
      <c r="F397" s="158" t="s">
        <v>834</v>
      </c>
      <c r="G397" s="159" t="s">
        <v>139</v>
      </c>
      <c r="H397" s="160">
        <v>1</v>
      </c>
      <c r="I397" s="161"/>
      <c r="J397" s="162">
        <f>ROUND(I397*H397,2)</f>
        <v>0</v>
      </c>
      <c r="K397" s="163"/>
      <c r="L397" s="164"/>
      <c r="M397" s="165" t="s">
        <v>1</v>
      </c>
      <c r="N397" s="166" t="s">
        <v>40</v>
      </c>
      <c r="P397" s="138">
        <f>O397*H397</f>
        <v>0</v>
      </c>
      <c r="Q397" s="138">
        <v>2.0199999999999999E-2</v>
      </c>
      <c r="R397" s="138">
        <f>Q397*H397</f>
        <v>2.0199999999999999E-2</v>
      </c>
      <c r="S397" s="138">
        <v>0</v>
      </c>
      <c r="T397" s="139">
        <f>S397*H397</f>
        <v>0</v>
      </c>
      <c r="AR397" s="140" t="s">
        <v>258</v>
      </c>
      <c r="AT397" s="140" t="s">
        <v>255</v>
      </c>
      <c r="AU397" s="140" t="s">
        <v>82</v>
      </c>
      <c r="AY397" s="16" t="s">
        <v>133</v>
      </c>
      <c r="BE397" s="141">
        <f>IF(N397="základní",J397,0)</f>
        <v>0</v>
      </c>
      <c r="BF397" s="141">
        <f>IF(N397="snížená",J397,0)</f>
        <v>0</v>
      </c>
      <c r="BG397" s="141">
        <f>IF(N397="zákl. přenesená",J397,0)</f>
        <v>0</v>
      </c>
      <c r="BH397" s="141">
        <f>IF(N397="sníž. přenesená",J397,0)</f>
        <v>0</v>
      </c>
      <c r="BI397" s="141">
        <f>IF(N397="nulová",J397,0)</f>
        <v>0</v>
      </c>
      <c r="BJ397" s="16" t="s">
        <v>80</v>
      </c>
      <c r="BK397" s="141">
        <f>ROUND(I397*H397,2)</f>
        <v>0</v>
      </c>
      <c r="BL397" s="16" t="s">
        <v>145</v>
      </c>
      <c r="BM397" s="140" t="s">
        <v>835</v>
      </c>
    </row>
    <row r="398" spans="2:65" s="12" customFormat="1" ht="30.6">
      <c r="B398" s="142"/>
      <c r="D398" s="143" t="s">
        <v>147</v>
      </c>
      <c r="E398" s="144" t="s">
        <v>1</v>
      </c>
      <c r="F398" s="145" t="s">
        <v>836</v>
      </c>
      <c r="H398" s="144" t="s">
        <v>1</v>
      </c>
      <c r="I398" s="146"/>
      <c r="L398" s="142"/>
      <c r="M398" s="147"/>
      <c r="T398" s="148"/>
      <c r="AT398" s="144" t="s">
        <v>147</v>
      </c>
      <c r="AU398" s="144" t="s">
        <v>82</v>
      </c>
      <c r="AV398" s="12" t="s">
        <v>80</v>
      </c>
      <c r="AW398" s="12" t="s">
        <v>32</v>
      </c>
      <c r="AX398" s="12" t="s">
        <v>75</v>
      </c>
      <c r="AY398" s="144" t="s">
        <v>133</v>
      </c>
    </row>
    <row r="399" spans="2:65" s="12" customFormat="1" ht="20.45">
      <c r="B399" s="142"/>
      <c r="D399" s="143" t="s">
        <v>147</v>
      </c>
      <c r="E399" s="144" t="s">
        <v>1</v>
      </c>
      <c r="F399" s="145" t="s">
        <v>837</v>
      </c>
      <c r="H399" s="144" t="s">
        <v>1</v>
      </c>
      <c r="I399" s="146"/>
      <c r="L399" s="142"/>
      <c r="M399" s="147"/>
      <c r="T399" s="148"/>
      <c r="AT399" s="144" t="s">
        <v>147</v>
      </c>
      <c r="AU399" s="144" t="s">
        <v>82</v>
      </c>
      <c r="AV399" s="12" t="s">
        <v>80</v>
      </c>
      <c r="AW399" s="12" t="s">
        <v>32</v>
      </c>
      <c r="AX399" s="12" t="s">
        <v>75</v>
      </c>
      <c r="AY399" s="144" t="s">
        <v>133</v>
      </c>
    </row>
    <row r="400" spans="2:65" s="12" customFormat="1" ht="20.45">
      <c r="B400" s="142"/>
      <c r="D400" s="143" t="s">
        <v>147</v>
      </c>
      <c r="E400" s="144" t="s">
        <v>1</v>
      </c>
      <c r="F400" s="145" t="s">
        <v>838</v>
      </c>
      <c r="H400" s="144" t="s">
        <v>1</v>
      </c>
      <c r="I400" s="146"/>
      <c r="L400" s="142"/>
      <c r="M400" s="147"/>
      <c r="T400" s="148"/>
      <c r="AT400" s="144" t="s">
        <v>147</v>
      </c>
      <c r="AU400" s="144" t="s">
        <v>82</v>
      </c>
      <c r="AV400" s="12" t="s">
        <v>80</v>
      </c>
      <c r="AW400" s="12" t="s">
        <v>32</v>
      </c>
      <c r="AX400" s="12" t="s">
        <v>75</v>
      </c>
      <c r="AY400" s="144" t="s">
        <v>133</v>
      </c>
    </row>
    <row r="401" spans="2:65" s="13" customFormat="1" ht="10.15">
      <c r="B401" s="149"/>
      <c r="D401" s="143" t="s">
        <v>147</v>
      </c>
      <c r="E401" s="150" t="s">
        <v>1</v>
      </c>
      <c r="F401" s="151" t="s">
        <v>80</v>
      </c>
      <c r="H401" s="152">
        <v>1</v>
      </c>
      <c r="I401" s="153"/>
      <c r="L401" s="149"/>
      <c r="M401" s="154"/>
      <c r="T401" s="155"/>
      <c r="AT401" s="150" t="s">
        <v>147</v>
      </c>
      <c r="AU401" s="150" t="s">
        <v>82</v>
      </c>
      <c r="AV401" s="13" t="s">
        <v>82</v>
      </c>
      <c r="AW401" s="13" t="s">
        <v>32</v>
      </c>
      <c r="AX401" s="13" t="s">
        <v>80</v>
      </c>
      <c r="AY401" s="150" t="s">
        <v>133</v>
      </c>
    </row>
    <row r="402" spans="2:65" s="1" customFormat="1" ht="24.2" customHeight="1">
      <c r="B402" s="127"/>
      <c r="C402" s="156" t="s">
        <v>839</v>
      </c>
      <c r="D402" s="156" t="s">
        <v>255</v>
      </c>
      <c r="E402" s="157" t="s">
        <v>840</v>
      </c>
      <c r="F402" s="158" t="s">
        <v>841</v>
      </c>
      <c r="G402" s="159" t="s">
        <v>139</v>
      </c>
      <c r="H402" s="160">
        <v>1</v>
      </c>
      <c r="I402" s="161"/>
      <c r="J402" s="162">
        <f>ROUND(I402*H402,2)</f>
        <v>0</v>
      </c>
      <c r="K402" s="163"/>
      <c r="L402" s="164"/>
      <c r="M402" s="165" t="s">
        <v>1</v>
      </c>
      <c r="N402" s="166" t="s">
        <v>40</v>
      </c>
      <c r="P402" s="138">
        <f>O402*H402</f>
        <v>0</v>
      </c>
      <c r="Q402" s="138">
        <v>2.0199999999999999E-2</v>
      </c>
      <c r="R402" s="138">
        <f>Q402*H402</f>
        <v>2.0199999999999999E-2</v>
      </c>
      <c r="S402" s="138">
        <v>0</v>
      </c>
      <c r="T402" s="139">
        <f>S402*H402</f>
        <v>0</v>
      </c>
      <c r="AR402" s="140" t="s">
        <v>258</v>
      </c>
      <c r="AT402" s="140" t="s">
        <v>255</v>
      </c>
      <c r="AU402" s="140" t="s">
        <v>82</v>
      </c>
      <c r="AY402" s="16" t="s">
        <v>133</v>
      </c>
      <c r="BE402" s="141">
        <f>IF(N402="základní",J402,0)</f>
        <v>0</v>
      </c>
      <c r="BF402" s="141">
        <f>IF(N402="snížená",J402,0)</f>
        <v>0</v>
      </c>
      <c r="BG402" s="141">
        <f>IF(N402="zákl. přenesená",J402,0)</f>
        <v>0</v>
      </c>
      <c r="BH402" s="141">
        <f>IF(N402="sníž. přenesená",J402,0)</f>
        <v>0</v>
      </c>
      <c r="BI402" s="141">
        <f>IF(N402="nulová",J402,0)</f>
        <v>0</v>
      </c>
      <c r="BJ402" s="16" t="s">
        <v>80</v>
      </c>
      <c r="BK402" s="141">
        <f>ROUND(I402*H402,2)</f>
        <v>0</v>
      </c>
      <c r="BL402" s="16" t="s">
        <v>145</v>
      </c>
      <c r="BM402" s="140" t="s">
        <v>842</v>
      </c>
    </row>
    <row r="403" spans="2:65" s="1" customFormat="1" ht="96">
      <c r="B403" s="31"/>
      <c r="D403" s="143" t="s">
        <v>771</v>
      </c>
      <c r="F403" s="178" t="s">
        <v>843</v>
      </c>
      <c r="I403" s="176"/>
      <c r="L403" s="31"/>
      <c r="M403" s="177"/>
      <c r="T403" s="54"/>
      <c r="AT403" s="16" t="s">
        <v>771</v>
      </c>
      <c r="AU403" s="16" t="s">
        <v>82</v>
      </c>
    </row>
    <row r="404" spans="2:65" s="1" customFormat="1" ht="24.2" customHeight="1">
      <c r="B404" s="127"/>
      <c r="C404" s="128" t="s">
        <v>844</v>
      </c>
      <c r="D404" s="128" t="s">
        <v>136</v>
      </c>
      <c r="E404" s="129" t="s">
        <v>845</v>
      </c>
      <c r="F404" s="130" t="s">
        <v>846</v>
      </c>
      <c r="G404" s="131" t="s">
        <v>144</v>
      </c>
      <c r="H404" s="132">
        <v>88</v>
      </c>
      <c r="I404" s="133"/>
      <c r="J404" s="134">
        <f>ROUND(I404*H404,2)</f>
        <v>0</v>
      </c>
      <c r="K404" s="135"/>
      <c r="L404" s="31"/>
      <c r="M404" s="136" t="s">
        <v>1</v>
      </c>
      <c r="N404" s="137" t="s">
        <v>40</v>
      </c>
      <c r="P404" s="138">
        <f>O404*H404</f>
        <v>0</v>
      </c>
      <c r="Q404" s="138">
        <v>7.1749999999999996E-5</v>
      </c>
      <c r="R404" s="138">
        <f>Q404*H404</f>
        <v>6.3139999999999993E-3</v>
      </c>
      <c r="S404" s="138">
        <v>0</v>
      </c>
      <c r="T404" s="139">
        <f>S404*H404</f>
        <v>0</v>
      </c>
      <c r="AR404" s="140" t="s">
        <v>145</v>
      </c>
      <c r="AT404" s="140" t="s">
        <v>136</v>
      </c>
      <c r="AU404" s="140" t="s">
        <v>82</v>
      </c>
      <c r="AY404" s="16" t="s">
        <v>133</v>
      </c>
      <c r="BE404" s="141">
        <f>IF(N404="základní",J404,0)</f>
        <v>0</v>
      </c>
      <c r="BF404" s="141">
        <f>IF(N404="snížená",J404,0)</f>
        <v>0</v>
      </c>
      <c r="BG404" s="141">
        <f>IF(N404="zákl. přenesená",J404,0)</f>
        <v>0</v>
      </c>
      <c r="BH404" s="141">
        <f>IF(N404="sníž. přenesená",J404,0)</f>
        <v>0</v>
      </c>
      <c r="BI404" s="141">
        <f>IF(N404="nulová",J404,0)</f>
        <v>0</v>
      </c>
      <c r="BJ404" s="16" t="s">
        <v>80</v>
      </c>
      <c r="BK404" s="141">
        <f>ROUND(I404*H404,2)</f>
        <v>0</v>
      </c>
      <c r="BL404" s="16" t="s">
        <v>145</v>
      </c>
      <c r="BM404" s="140" t="s">
        <v>847</v>
      </c>
    </row>
    <row r="405" spans="2:65" s="12" customFormat="1" ht="10.15">
      <c r="B405" s="142"/>
      <c r="D405" s="143" t="s">
        <v>147</v>
      </c>
      <c r="E405" s="144" t="s">
        <v>1</v>
      </c>
      <c r="F405" s="145" t="s">
        <v>848</v>
      </c>
      <c r="H405" s="144" t="s">
        <v>1</v>
      </c>
      <c r="I405" s="146"/>
      <c r="L405" s="142"/>
      <c r="M405" s="147"/>
      <c r="T405" s="148"/>
      <c r="AT405" s="144" t="s">
        <v>147</v>
      </c>
      <c r="AU405" s="144" t="s">
        <v>82</v>
      </c>
      <c r="AV405" s="12" t="s">
        <v>80</v>
      </c>
      <c r="AW405" s="12" t="s">
        <v>32</v>
      </c>
      <c r="AX405" s="12" t="s">
        <v>75</v>
      </c>
      <c r="AY405" s="144" t="s">
        <v>133</v>
      </c>
    </row>
    <row r="406" spans="2:65" s="13" customFormat="1" ht="10.15">
      <c r="B406" s="149"/>
      <c r="D406" s="143" t="s">
        <v>147</v>
      </c>
      <c r="E406" s="150" t="s">
        <v>1</v>
      </c>
      <c r="F406" s="151" t="s">
        <v>553</v>
      </c>
      <c r="H406" s="152">
        <v>88</v>
      </c>
      <c r="I406" s="153"/>
      <c r="L406" s="149"/>
      <c r="M406" s="154"/>
      <c r="T406" s="155"/>
      <c r="AT406" s="150" t="s">
        <v>147</v>
      </c>
      <c r="AU406" s="150" t="s">
        <v>82</v>
      </c>
      <c r="AV406" s="13" t="s">
        <v>82</v>
      </c>
      <c r="AW406" s="13" t="s">
        <v>32</v>
      </c>
      <c r="AX406" s="13" t="s">
        <v>80</v>
      </c>
      <c r="AY406" s="150" t="s">
        <v>133</v>
      </c>
    </row>
    <row r="407" spans="2:65" s="1" customFormat="1" ht="21.75" customHeight="1">
      <c r="B407" s="127"/>
      <c r="C407" s="156" t="s">
        <v>849</v>
      </c>
      <c r="D407" s="156" t="s">
        <v>255</v>
      </c>
      <c r="E407" s="157" t="s">
        <v>850</v>
      </c>
      <c r="F407" s="158" t="s">
        <v>851</v>
      </c>
      <c r="G407" s="159" t="s">
        <v>144</v>
      </c>
      <c r="H407" s="160">
        <v>124</v>
      </c>
      <c r="I407" s="161"/>
      <c r="J407" s="162">
        <f>ROUND(I407*H407,2)</f>
        <v>0</v>
      </c>
      <c r="K407" s="163"/>
      <c r="L407" s="164"/>
      <c r="M407" s="165" t="s">
        <v>1</v>
      </c>
      <c r="N407" s="166" t="s">
        <v>40</v>
      </c>
      <c r="P407" s="138">
        <f>O407*H407</f>
        <v>0</v>
      </c>
      <c r="Q407" s="138">
        <v>2.4500000000000002</v>
      </c>
      <c r="R407" s="138">
        <f>Q407*H407</f>
        <v>303.8</v>
      </c>
      <c r="S407" s="138">
        <v>0</v>
      </c>
      <c r="T407" s="139">
        <f>S407*H407</f>
        <v>0</v>
      </c>
      <c r="AR407" s="140" t="s">
        <v>258</v>
      </c>
      <c r="AT407" s="140" t="s">
        <v>255</v>
      </c>
      <c r="AU407" s="140" t="s">
        <v>82</v>
      </c>
      <c r="AY407" s="16" t="s">
        <v>133</v>
      </c>
      <c r="BE407" s="141">
        <f>IF(N407="základní",J407,0)</f>
        <v>0</v>
      </c>
      <c r="BF407" s="141">
        <f>IF(N407="snížená",J407,0)</f>
        <v>0</v>
      </c>
      <c r="BG407" s="141">
        <f>IF(N407="zákl. přenesená",J407,0)</f>
        <v>0</v>
      </c>
      <c r="BH407" s="141">
        <f>IF(N407="sníž. přenesená",J407,0)</f>
        <v>0</v>
      </c>
      <c r="BI407" s="141">
        <f>IF(N407="nulová",J407,0)</f>
        <v>0</v>
      </c>
      <c r="BJ407" s="16" t="s">
        <v>80</v>
      </c>
      <c r="BK407" s="141">
        <f>ROUND(I407*H407,2)</f>
        <v>0</v>
      </c>
      <c r="BL407" s="16" t="s">
        <v>145</v>
      </c>
      <c r="BM407" s="140" t="s">
        <v>852</v>
      </c>
    </row>
    <row r="408" spans="2:65" s="1" customFormat="1" ht="24.2" customHeight="1">
      <c r="B408" s="127"/>
      <c r="C408" s="128" t="s">
        <v>853</v>
      </c>
      <c r="D408" s="128" t="s">
        <v>136</v>
      </c>
      <c r="E408" s="129" t="s">
        <v>854</v>
      </c>
      <c r="F408" s="130" t="s">
        <v>855</v>
      </c>
      <c r="G408" s="131" t="s">
        <v>144</v>
      </c>
      <c r="H408" s="132">
        <v>602.70000000000005</v>
      </c>
      <c r="I408" s="133"/>
      <c r="J408" s="134">
        <f>ROUND(I408*H408,2)</f>
        <v>0</v>
      </c>
      <c r="K408" s="135"/>
      <c r="L408" s="31"/>
      <c r="M408" s="136" t="s">
        <v>1</v>
      </c>
      <c r="N408" s="137" t="s">
        <v>40</v>
      </c>
      <c r="P408" s="138">
        <f>O408*H408</f>
        <v>0</v>
      </c>
      <c r="Q408" s="138">
        <v>6.0000000000000002E-5</v>
      </c>
      <c r="R408" s="138">
        <f>Q408*H408</f>
        <v>3.6162000000000007E-2</v>
      </c>
      <c r="S408" s="138">
        <v>0</v>
      </c>
      <c r="T408" s="139">
        <f>S408*H408</f>
        <v>0</v>
      </c>
      <c r="AR408" s="140" t="s">
        <v>145</v>
      </c>
      <c r="AT408" s="140" t="s">
        <v>136</v>
      </c>
      <c r="AU408" s="140" t="s">
        <v>82</v>
      </c>
      <c r="AY408" s="16" t="s">
        <v>133</v>
      </c>
      <c r="BE408" s="141">
        <f>IF(N408="základní",J408,0)</f>
        <v>0</v>
      </c>
      <c r="BF408" s="141">
        <f>IF(N408="snížená",J408,0)</f>
        <v>0</v>
      </c>
      <c r="BG408" s="141">
        <f>IF(N408="zákl. přenesená",J408,0)</f>
        <v>0</v>
      </c>
      <c r="BH408" s="141">
        <f>IF(N408="sníž. přenesená",J408,0)</f>
        <v>0</v>
      </c>
      <c r="BI408" s="141">
        <f>IF(N408="nulová",J408,0)</f>
        <v>0</v>
      </c>
      <c r="BJ408" s="16" t="s">
        <v>80</v>
      </c>
      <c r="BK408" s="141">
        <f>ROUND(I408*H408,2)</f>
        <v>0</v>
      </c>
      <c r="BL408" s="16" t="s">
        <v>145</v>
      </c>
      <c r="BM408" s="140" t="s">
        <v>856</v>
      </c>
    </row>
    <row r="409" spans="2:65" s="12" customFormat="1" ht="20.45">
      <c r="B409" s="142"/>
      <c r="D409" s="143" t="s">
        <v>147</v>
      </c>
      <c r="E409" s="144" t="s">
        <v>1</v>
      </c>
      <c r="F409" s="145" t="s">
        <v>857</v>
      </c>
      <c r="H409" s="144" t="s">
        <v>1</v>
      </c>
      <c r="I409" s="146"/>
      <c r="L409" s="142"/>
      <c r="M409" s="147"/>
      <c r="T409" s="148"/>
      <c r="AT409" s="144" t="s">
        <v>147</v>
      </c>
      <c r="AU409" s="144" t="s">
        <v>82</v>
      </c>
      <c r="AV409" s="12" t="s">
        <v>80</v>
      </c>
      <c r="AW409" s="12" t="s">
        <v>32</v>
      </c>
      <c r="AX409" s="12" t="s">
        <v>75</v>
      </c>
      <c r="AY409" s="144" t="s">
        <v>133</v>
      </c>
    </row>
    <row r="410" spans="2:65" s="12" customFormat="1" ht="10.15">
      <c r="B410" s="142"/>
      <c r="D410" s="143" t="s">
        <v>147</v>
      </c>
      <c r="E410" s="144" t="s">
        <v>1</v>
      </c>
      <c r="F410" s="145" t="s">
        <v>858</v>
      </c>
      <c r="H410" s="144" t="s">
        <v>1</v>
      </c>
      <c r="I410" s="146"/>
      <c r="L410" s="142"/>
      <c r="M410" s="147"/>
      <c r="T410" s="148"/>
      <c r="AT410" s="144" t="s">
        <v>147</v>
      </c>
      <c r="AU410" s="144" t="s">
        <v>82</v>
      </c>
      <c r="AV410" s="12" t="s">
        <v>80</v>
      </c>
      <c r="AW410" s="12" t="s">
        <v>32</v>
      </c>
      <c r="AX410" s="12" t="s">
        <v>75</v>
      </c>
      <c r="AY410" s="144" t="s">
        <v>133</v>
      </c>
    </row>
    <row r="411" spans="2:65" s="13" customFormat="1" ht="10.15">
      <c r="B411" s="149"/>
      <c r="D411" s="143" t="s">
        <v>147</v>
      </c>
      <c r="E411" s="150" t="s">
        <v>1</v>
      </c>
      <c r="F411" s="151" t="s">
        <v>859</v>
      </c>
      <c r="H411" s="152">
        <v>602.70000000000005</v>
      </c>
      <c r="I411" s="153"/>
      <c r="L411" s="149"/>
      <c r="M411" s="154"/>
      <c r="T411" s="155"/>
      <c r="AT411" s="150" t="s">
        <v>147</v>
      </c>
      <c r="AU411" s="150" t="s">
        <v>82</v>
      </c>
      <c r="AV411" s="13" t="s">
        <v>82</v>
      </c>
      <c r="AW411" s="13" t="s">
        <v>32</v>
      </c>
      <c r="AX411" s="13" t="s">
        <v>80</v>
      </c>
      <c r="AY411" s="150" t="s">
        <v>133</v>
      </c>
    </row>
    <row r="412" spans="2:65" s="1" customFormat="1" ht="24.2" customHeight="1">
      <c r="B412" s="127"/>
      <c r="C412" s="156" t="s">
        <v>860</v>
      </c>
      <c r="D412" s="156" t="s">
        <v>255</v>
      </c>
      <c r="E412" s="157" t="s">
        <v>861</v>
      </c>
      <c r="F412" s="158" t="s">
        <v>857</v>
      </c>
      <c r="G412" s="159" t="s">
        <v>144</v>
      </c>
      <c r="H412" s="160">
        <v>693.10500000000002</v>
      </c>
      <c r="I412" s="161"/>
      <c r="J412" s="162">
        <f>ROUND(I412*H412,2)</f>
        <v>0</v>
      </c>
      <c r="K412" s="163"/>
      <c r="L412" s="164"/>
      <c r="M412" s="165" t="s">
        <v>1</v>
      </c>
      <c r="N412" s="166" t="s">
        <v>40</v>
      </c>
      <c r="P412" s="138">
        <f>O412*H412</f>
        <v>0</v>
      </c>
      <c r="Q412" s="138">
        <v>1</v>
      </c>
      <c r="R412" s="138">
        <f>Q412*H412</f>
        <v>693.10500000000002</v>
      </c>
      <c r="S412" s="138">
        <v>0</v>
      </c>
      <c r="T412" s="139">
        <f>S412*H412</f>
        <v>0</v>
      </c>
      <c r="AR412" s="140" t="s">
        <v>258</v>
      </c>
      <c r="AT412" s="140" t="s">
        <v>255</v>
      </c>
      <c r="AU412" s="140" t="s">
        <v>82</v>
      </c>
      <c r="AY412" s="16" t="s">
        <v>133</v>
      </c>
      <c r="BE412" s="141">
        <f>IF(N412="základní",J412,0)</f>
        <v>0</v>
      </c>
      <c r="BF412" s="141">
        <f>IF(N412="snížená",J412,0)</f>
        <v>0</v>
      </c>
      <c r="BG412" s="141">
        <f>IF(N412="zákl. přenesená",J412,0)</f>
        <v>0</v>
      </c>
      <c r="BH412" s="141">
        <f>IF(N412="sníž. přenesená",J412,0)</f>
        <v>0</v>
      </c>
      <c r="BI412" s="141">
        <f>IF(N412="nulová",J412,0)</f>
        <v>0</v>
      </c>
      <c r="BJ412" s="16" t="s">
        <v>80</v>
      </c>
      <c r="BK412" s="141">
        <f>ROUND(I412*H412,2)</f>
        <v>0</v>
      </c>
      <c r="BL412" s="16" t="s">
        <v>145</v>
      </c>
      <c r="BM412" s="140" t="s">
        <v>862</v>
      </c>
    </row>
    <row r="413" spans="2:65" s="13" customFormat="1" ht="10.15">
      <c r="B413" s="149"/>
      <c r="D413" s="143" t="s">
        <v>147</v>
      </c>
      <c r="F413" s="151" t="s">
        <v>863</v>
      </c>
      <c r="H413" s="152">
        <v>693.10500000000002</v>
      </c>
      <c r="I413" s="153"/>
      <c r="L413" s="149"/>
      <c r="M413" s="154"/>
      <c r="T413" s="155"/>
      <c r="AT413" s="150" t="s">
        <v>147</v>
      </c>
      <c r="AU413" s="150" t="s">
        <v>82</v>
      </c>
      <c r="AV413" s="13" t="s">
        <v>82</v>
      </c>
      <c r="AW413" s="13" t="s">
        <v>3</v>
      </c>
      <c r="AX413" s="13" t="s">
        <v>80</v>
      </c>
      <c r="AY413" s="150" t="s">
        <v>133</v>
      </c>
    </row>
    <row r="414" spans="2:65" s="1" customFormat="1" ht="24.2" customHeight="1">
      <c r="B414" s="127"/>
      <c r="C414" s="128" t="s">
        <v>864</v>
      </c>
      <c r="D414" s="128" t="s">
        <v>136</v>
      </c>
      <c r="E414" s="129" t="s">
        <v>865</v>
      </c>
      <c r="F414" s="130" t="s">
        <v>866</v>
      </c>
      <c r="G414" s="131" t="s">
        <v>291</v>
      </c>
      <c r="H414" s="167"/>
      <c r="I414" s="133"/>
      <c r="J414" s="134">
        <f>ROUND(I414*H414,2)</f>
        <v>0</v>
      </c>
      <c r="K414" s="135"/>
      <c r="L414" s="31"/>
      <c r="M414" s="136" t="s">
        <v>1</v>
      </c>
      <c r="N414" s="137" t="s">
        <v>40</v>
      </c>
      <c r="P414" s="138">
        <f>O414*H414</f>
        <v>0</v>
      </c>
      <c r="Q414" s="138">
        <v>0</v>
      </c>
      <c r="R414" s="138">
        <f>Q414*H414</f>
        <v>0</v>
      </c>
      <c r="S414" s="138">
        <v>0</v>
      </c>
      <c r="T414" s="139">
        <f>S414*H414</f>
        <v>0</v>
      </c>
      <c r="AR414" s="140" t="s">
        <v>145</v>
      </c>
      <c r="AT414" s="140" t="s">
        <v>136</v>
      </c>
      <c r="AU414" s="140" t="s">
        <v>82</v>
      </c>
      <c r="AY414" s="16" t="s">
        <v>133</v>
      </c>
      <c r="BE414" s="141">
        <f>IF(N414="základní",J414,0)</f>
        <v>0</v>
      </c>
      <c r="BF414" s="141">
        <f>IF(N414="snížená",J414,0)</f>
        <v>0</v>
      </c>
      <c r="BG414" s="141">
        <f>IF(N414="zákl. přenesená",J414,0)</f>
        <v>0</v>
      </c>
      <c r="BH414" s="141">
        <f>IF(N414="sníž. přenesená",J414,0)</f>
        <v>0</v>
      </c>
      <c r="BI414" s="141">
        <f>IF(N414="nulová",J414,0)</f>
        <v>0</v>
      </c>
      <c r="BJ414" s="16" t="s">
        <v>80</v>
      </c>
      <c r="BK414" s="141">
        <f>ROUND(I414*H414,2)</f>
        <v>0</v>
      </c>
      <c r="BL414" s="16" t="s">
        <v>145</v>
      </c>
      <c r="BM414" s="140" t="s">
        <v>867</v>
      </c>
    </row>
    <row r="415" spans="2:65" s="11" customFormat="1" ht="22.9" customHeight="1">
      <c r="B415" s="115"/>
      <c r="D415" s="116" t="s">
        <v>74</v>
      </c>
      <c r="E415" s="125" t="s">
        <v>868</v>
      </c>
      <c r="F415" s="125" t="s">
        <v>869</v>
      </c>
      <c r="I415" s="118"/>
      <c r="J415" s="126">
        <f>BK415</f>
        <v>0</v>
      </c>
      <c r="L415" s="115"/>
      <c r="M415" s="120"/>
      <c r="P415" s="121">
        <f>SUM(P416:P428)</f>
        <v>0</v>
      </c>
      <c r="R415" s="121">
        <f>SUM(R416:R428)</f>
        <v>4.5033999999999998E-2</v>
      </c>
      <c r="T415" s="122">
        <f>SUM(T416:T428)</f>
        <v>0</v>
      </c>
      <c r="AR415" s="116" t="s">
        <v>82</v>
      </c>
      <c r="AT415" s="123" t="s">
        <v>74</v>
      </c>
      <c r="AU415" s="123" t="s">
        <v>80</v>
      </c>
      <c r="AY415" s="116" t="s">
        <v>133</v>
      </c>
      <c r="BK415" s="124">
        <f>SUM(BK416:BK428)</f>
        <v>0</v>
      </c>
    </row>
    <row r="416" spans="2:65" s="1" customFormat="1" ht="16.5" customHeight="1">
      <c r="B416" s="127"/>
      <c r="C416" s="128" t="s">
        <v>870</v>
      </c>
      <c r="D416" s="128" t="s">
        <v>136</v>
      </c>
      <c r="E416" s="129" t="s">
        <v>871</v>
      </c>
      <c r="F416" s="130" t="s">
        <v>872</v>
      </c>
      <c r="G416" s="131" t="s">
        <v>161</v>
      </c>
      <c r="H416" s="132">
        <v>8.25</v>
      </c>
      <c r="I416" s="133"/>
      <c r="J416" s="134">
        <f t="shared" ref="J416:J421" si="60">ROUND(I416*H416,2)</f>
        <v>0</v>
      </c>
      <c r="K416" s="135"/>
      <c r="L416" s="31"/>
      <c r="M416" s="136" t="s">
        <v>1</v>
      </c>
      <c r="N416" s="137" t="s">
        <v>40</v>
      </c>
      <c r="P416" s="138">
        <f t="shared" ref="P416:P421" si="61">O416*H416</f>
        <v>0</v>
      </c>
      <c r="Q416" s="138">
        <v>0</v>
      </c>
      <c r="R416" s="138">
        <f t="shared" ref="R416:R421" si="62">Q416*H416</f>
        <v>0</v>
      </c>
      <c r="S416" s="138">
        <v>0</v>
      </c>
      <c r="T416" s="139">
        <f t="shared" ref="T416:T421" si="63">S416*H416</f>
        <v>0</v>
      </c>
      <c r="AR416" s="140" t="s">
        <v>145</v>
      </c>
      <c r="AT416" s="140" t="s">
        <v>136</v>
      </c>
      <c r="AU416" s="140" t="s">
        <v>82</v>
      </c>
      <c r="AY416" s="16" t="s">
        <v>133</v>
      </c>
      <c r="BE416" s="141">
        <f t="shared" ref="BE416:BE421" si="64">IF(N416="základní",J416,0)</f>
        <v>0</v>
      </c>
      <c r="BF416" s="141">
        <f t="shared" ref="BF416:BF421" si="65">IF(N416="snížená",J416,0)</f>
        <v>0</v>
      </c>
      <c r="BG416" s="141">
        <f t="shared" ref="BG416:BG421" si="66">IF(N416="zákl. přenesená",J416,0)</f>
        <v>0</v>
      </c>
      <c r="BH416" s="141">
        <f t="shared" ref="BH416:BH421" si="67">IF(N416="sníž. přenesená",J416,0)</f>
        <v>0</v>
      </c>
      <c r="BI416" s="141">
        <f t="shared" ref="BI416:BI421" si="68">IF(N416="nulová",J416,0)</f>
        <v>0</v>
      </c>
      <c r="BJ416" s="16" t="s">
        <v>80</v>
      </c>
      <c r="BK416" s="141">
        <f t="shared" ref="BK416:BK421" si="69">ROUND(I416*H416,2)</f>
        <v>0</v>
      </c>
      <c r="BL416" s="16" t="s">
        <v>145</v>
      </c>
      <c r="BM416" s="140" t="s">
        <v>873</v>
      </c>
    </row>
    <row r="417" spans="2:65" s="1" customFormat="1" ht="21.75" customHeight="1">
      <c r="B417" s="127"/>
      <c r="C417" s="128" t="s">
        <v>874</v>
      </c>
      <c r="D417" s="128" t="s">
        <v>136</v>
      </c>
      <c r="E417" s="129" t="s">
        <v>875</v>
      </c>
      <c r="F417" s="130" t="s">
        <v>876</v>
      </c>
      <c r="G417" s="131" t="s">
        <v>161</v>
      </c>
      <c r="H417" s="132">
        <v>8.25</v>
      </c>
      <c r="I417" s="133"/>
      <c r="J417" s="134">
        <f t="shared" si="60"/>
        <v>0</v>
      </c>
      <c r="K417" s="135"/>
      <c r="L417" s="31"/>
      <c r="M417" s="136" t="s">
        <v>1</v>
      </c>
      <c r="N417" s="137" t="s">
        <v>40</v>
      </c>
      <c r="P417" s="138">
        <f t="shared" si="61"/>
        <v>0</v>
      </c>
      <c r="Q417" s="138">
        <v>5.9999999999999995E-4</v>
      </c>
      <c r="R417" s="138">
        <f t="shared" si="62"/>
        <v>4.9499999999999995E-3</v>
      </c>
      <c r="S417" s="138">
        <v>0</v>
      </c>
      <c r="T417" s="139">
        <f t="shared" si="63"/>
        <v>0</v>
      </c>
      <c r="AR417" s="140" t="s">
        <v>145</v>
      </c>
      <c r="AT417" s="140" t="s">
        <v>136</v>
      </c>
      <c r="AU417" s="140" t="s">
        <v>82</v>
      </c>
      <c r="AY417" s="16" t="s">
        <v>133</v>
      </c>
      <c r="BE417" s="141">
        <f t="shared" si="64"/>
        <v>0</v>
      </c>
      <c r="BF417" s="141">
        <f t="shared" si="65"/>
        <v>0</v>
      </c>
      <c r="BG417" s="141">
        <f t="shared" si="66"/>
        <v>0</v>
      </c>
      <c r="BH417" s="141">
        <f t="shared" si="67"/>
        <v>0</v>
      </c>
      <c r="BI417" s="141">
        <f t="shared" si="68"/>
        <v>0</v>
      </c>
      <c r="BJ417" s="16" t="s">
        <v>80</v>
      </c>
      <c r="BK417" s="141">
        <f t="shared" si="69"/>
        <v>0</v>
      </c>
      <c r="BL417" s="16" t="s">
        <v>145</v>
      </c>
      <c r="BM417" s="140" t="s">
        <v>877</v>
      </c>
    </row>
    <row r="418" spans="2:65" s="1" customFormat="1" ht="24.2" customHeight="1">
      <c r="B418" s="127"/>
      <c r="C418" s="128" t="s">
        <v>878</v>
      </c>
      <c r="D418" s="128" t="s">
        <v>136</v>
      </c>
      <c r="E418" s="129" t="s">
        <v>879</v>
      </c>
      <c r="F418" s="130" t="s">
        <v>880</v>
      </c>
      <c r="G418" s="131" t="s">
        <v>180</v>
      </c>
      <c r="H418" s="132">
        <v>12</v>
      </c>
      <c r="I418" s="133"/>
      <c r="J418" s="134">
        <f t="shared" si="60"/>
        <v>0</v>
      </c>
      <c r="K418" s="135"/>
      <c r="L418" s="31"/>
      <c r="M418" s="136" t="s">
        <v>1</v>
      </c>
      <c r="N418" s="137" t="s">
        <v>40</v>
      </c>
      <c r="P418" s="138">
        <f t="shared" si="61"/>
        <v>0</v>
      </c>
      <c r="Q418" s="138">
        <v>4.5000000000000003E-5</v>
      </c>
      <c r="R418" s="138">
        <f t="shared" si="62"/>
        <v>5.4000000000000001E-4</v>
      </c>
      <c r="S418" s="138">
        <v>0</v>
      </c>
      <c r="T418" s="139">
        <f t="shared" si="63"/>
        <v>0</v>
      </c>
      <c r="AR418" s="140" t="s">
        <v>145</v>
      </c>
      <c r="AT418" s="140" t="s">
        <v>136</v>
      </c>
      <c r="AU418" s="140" t="s">
        <v>82</v>
      </c>
      <c r="AY418" s="16" t="s">
        <v>133</v>
      </c>
      <c r="BE418" s="141">
        <f t="shared" si="64"/>
        <v>0</v>
      </c>
      <c r="BF418" s="141">
        <f t="shared" si="65"/>
        <v>0</v>
      </c>
      <c r="BG418" s="141">
        <f t="shared" si="66"/>
        <v>0</v>
      </c>
      <c r="BH418" s="141">
        <f t="shared" si="67"/>
        <v>0</v>
      </c>
      <c r="BI418" s="141">
        <f t="shared" si="68"/>
        <v>0</v>
      </c>
      <c r="BJ418" s="16" t="s">
        <v>80</v>
      </c>
      <c r="BK418" s="141">
        <f t="shared" si="69"/>
        <v>0</v>
      </c>
      <c r="BL418" s="16" t="s">
        <v>145</v>
      </c>
      <c r="BM418" s="140" t="s">
        <v>881</v>
      </c>
    </row>
    <row r="419" spans="2:65" s="1" customFormat="1" ht="24.2" customHeight="1">
      <c r="B419" s="127"/>
      <c r="C419" s="128" t="s">
        <v>882</v>
      </c>
      <c r="D419" s="128" t="s">
        <v>136</v>
      </c>
      <c r="E419" s="129" t="s">
        <v>883</v>
      </c>
      <c r="F419" s="130" t="s">
        <v>884</v>
      </c>
      <c r="G419" s="131" t="s">
        <v>180</v>
      </c>
      <c r="H419" s="132">
        <v>12</v>
      </c>
      <c r="I419" s="133"/>
      <c r="J419" s="134">
        <f t="shared" si="60"/>
        <v>0</v>
      </c>
      <c r="K419" s="135"/>
      <c r="L419" s="31"/>
      <c r="M419" s="136" t="s">
        <v>1</v>
      </c>
      <c r="N419" s="137" t="s">
        <v>40</v>
      </c>
      <c r="P419" s="138">
        <f t="shared" si="61"/>
        <v>0</v>
      </c>
      <c r="Q419" s="138">
        <v>1.4999999999999999E-4</v>
      </c>
      <c r="R419" s="138">
        <f t="shared" si="62"/>
        <v>1.8E-3</v>
      </c>
      <c r="S419" s="138">
        <v>0</v>
      </c>
      <c r="T419" s="139">
        <f t="shared" si="63"/>
        <v>0</v>
      </c>
      <c r="AR419" s="140" t="s">
        <v>145</v>
      </c>
      <c r="AT419" s="140" t="s">
        <v>136</v>
      </c>
      <c r="AU419" s="140" t="s">
        <v>82</v>
      </c>
      <c r="AY419" s="16" t="s">
        <v>133</v>
      </c>
      <c r="BE419" s="141">
        <f t="shared" si="64"/>
        <v>0</v>
      </c>
      <c r="BF419" s="141">
        <f t="shared" si="65"/>
        <v>0</v>
      </c>
      <c r="BG419" s="141">
        <f t="shared" si="66"/>
        <v>0</v>
      </c>
      <c r="BH419" s="141">
        <f t="shared" si="67"/>
        <v>0</v>
      </c>
      <c r="BI419" s="141">
        <f t="shared" si="68"/>
        <v>0</v>
      </c>
      <c r="BJ419" s="16" t="s">
        <v>80</v>
      </c>
      <c r="BK419" s="141">
        <f t="shared" si="69"/>
        <v>0</v>
      </c>
      <c r="BL419" s="16" t="s">
        <v>145</v>
      </c>
      <c r="BM419" s="140" t="s">
        <v>885</v>
      </c>
    </row>
    <row r="420" spans="2:65" s="1" customFormat="1" ht="16.5" customHeight="1">
      <c r="B420" s="127"/>
      <c r="C420" s="156" t="s">
        <v>886</v>
      </c>
      <c r="D420" s="156" t="s">
        <v>255</v>
      </c>
      <c r="E420" s="157" t="s">
        <v>887</v>
      </c>
      <c r="F420" s="158" t="s">
        <v>888</v>
      </c>
      <c r="G420" s="159" t="s">
        <v>180</v>
      </c>
      <c r="H420" s="160">
        <v>12</v>
      </c>
      <c r="I420" s="161"/>
      <c r="J420" s="162">
        <f t="shared" si="60"/>
        <v>0</v>
      </c>
      <c r="K420" s="163"/>
      <c r="L420" s="164"/>
      <c r="M420" s="165" t="s">
        <v>1</v>
      </c>
      <c r="N420" s="166" t="s">
        <v>40</v>
      </c>
      <c r="P420" s="138">
        <f t="shared" si="61"/>
        <v>0</v>
      </c>
      <c r="Q420" s="138">
        <v>1.85E-4</v>
      </c>
      <c r="R420" s="138">
        <f t="shared" si="62"/>
        <v>2.2199999999999998E-3</v>
      </c>
      <c r="S420" s="138">
        <v>0</v>
      </c>
      <c r="T420" s="139">
        <f t="shared" si="63"/>
        <v>0</v>
      </c>
      <c r="AR420" s="140" t="s">
        <v>258</v>
      </c>
      <c r="AT420" s="140" t="s">
        <v>255</v>
      </c>
      <c r="AU420" s="140" t="s">
        <v>82</v>
      </c>
      <c r="AY420" s="16" t="s">
        <v>133</v>
      </c>
      <c r="BE420" s="141">
        <f t="shared" si="64"/>
        <v>0</v>
      </c>
      <c r="BF420" s="141">
        <f t="shared" si="65"/>
        <v>0</v>
      </c>
      <c r="BG420" s="141">
        <f t="shared" si="66"/>
        <v>0</v>
      </c>
      <c r="BH420" s="141">
        <f t="shared" si="67"/>
        <v>0</v>
      </c>
      <c r="BI420" s="141">
        <f t="shared" si="68"/>
        <v>0</v>
      </c>
      <c r="BJ420" s="16" t="s">
        <v>80</v>
      </c>
      <c r="BK420" s="141">
        <f t="shared" si="69"/>
        <v>0</v>
      </c>
      <c r="BL420" s="16" t="s">
        <v>145</v>
      </c>
      <c r="BM420" s="140" t="s">
        <v>889</v>
      </c>
    </row>
    <row r="421" spans="2:65" s="1" customFormat="1" ht="90" customHeight="1">
      <c r="B421" s="127"/>
      <c r="C421" s="156" t="s">
        <v>890</v>
      </c>
      <c r="D421" s="156" t="s">
        <v>255</v>
      </c>
      <c r="E421" s="157" t="s">
        <v>891</v>
      </c>
      <c r="F421" s="158" t="s">
        <v>892</v>
      </c>
      <c r="G421" s="159" t="s">
        <v>161</v>
      </c>
      <c r="H421" s="160">
        <v>9</v>
      </c>
      <c r="I421" s="161"/>
      <c r="J421" s="162">
        <f t="shared" si="60"/>
        <v>0</v>
      </c>
      <c r="K421" s="163"/>
      <c r="L421" s="164"/>
      <c r="M421" s="165" t="s">
        <v>1</v>
      </c>
      <c r="N421" s="166" t="s">
        <v>40</v>
      </c>
      <c r="P421" s="138">
        <f t="shared" si="61"/>
        <v>0</v>
      </c>
      <c r="Q421" s="138">
        <v>2.836E-3</v>
      </c>
      <c r="R421" s="138">
        <f t="shared" si="62"/>
        <v>2.5523999999999998E-2</v>
      </c>
      <c r="S421" s="138">
        <v>0</v>
      </c>
      <c r="T421" s="139">
        <f t="shared" si="63"/>
        <v>0</v>
      </c>
      <c r="AR421" s="140" t="s">
        <v>258</v>
      </c>
      <c r="AT421" s="140" t="s">
        <v>255</v>
      </c>
      <c r="AU421" s="140" t="s">
        <v>82</v>
      </c>
      <c r="AY421" s="16" t="s">
        <v>133</v>
      </c>
      <c r="BE421" s="141">
        <f t="shared" si="64"/>
        <v>0</v>
      </c>
      <c r="BF421" s="141">
        <f t="shared" si="65"/>
        <v>0</v>
      </c>
      <c r="BG421" s="141">
        <f t="shared" si="66"/>
        <v>0</v>
      </c>
      <c r="BH421" s="141">
        <f t="shared" si="67"/>
        <v>0</v>
      </c>
      <c r="BI421" s="141">
        <f t="shared" si="68"/>
        <v>0</v>
      </c>
      <c r="BJ421" s="16" t="s">
        <v>80</v>
      </c>
      <c r="BK421" s="141">
        <f t="shared" si="69"/>
        <v>0</v>
      </c>
      <c r="BL421" s="16" t="s">
        <v>145</v>
      </c>
      <c r="BM421" s="140" t="s">
        <v>893</v>
      </c>
    </row>
    <row r="422" spans="2:65" s="13" customFormat="1" ht="10.15">
      <c r="B422" s="149"/>
      <c r="D422" s="143" t="s">
        <v>147</v>
      </c>
      <c r="F422" s="151" t="s">
        <v>894</v>
      </c>
      <c r="H422" s="152">
        <v>9</v>
      </c>
      <c r="I422" s="153"/>
      <c r="L422" s="149"/>
      <c r="M422" s="154"/>
      <c r="T422" s="155"/>
      <c r="AT422" s="150" t="s">
        <v>147</v>
      </c>
      <c r="AU422" s="150" t="s">
        <v>82</v>
      </c>
      <c r="AV422" s="13" t="s">
        <v>82</v>
      </c>
      <c r="AW422" s="13" t="s">
        <v>3</v>
      </c>
      <c r="AX422" s="13" t="s">
        <v>80</v>
      </c>
      <c r="AY422" s="150" t="s">
        <v>133</v>
      </c>
    </row>
    <row r="423" spans="2:65" s="1" customFormat="1" ht="16.5" customHeight="1">
      <c r="B423" s="127"/>
      <c r="C423" s="128" t="s">
        <v>895</v>
      </c>
      <c r="D423" s="128" t="s">
        <v>136</v>
      </c>
      <c r="E423" s="129" t="s">
        <v>896</v>
      </c>
      <c r="F423" s="130" t="s">
        <v>897</v>
      </c>
      <c r="G423" s="131" t="s">
        <v>180</v>
      </c>
      <c r="H423" s="132">
        <v>7.5</v>
      </c>
      <c r="I423" s="133"/>
      <c r="J423" s="134">
        <f>ROUND(I423*H423,2)</f>
        <v>0</v>
      </c>
      <c r="K423" s="135"/>
      <c r="L423" s="31"/>
      <c r="M423" s="136" t="s">
        <v>1</v>
      </c>
      <c r="N423" s="137" t="s">
        <v>40</v>
      </c>
      <c r="P423" s="138">
        <f>O423*H423</f>
        <v>0</v>
      </c>
      <c r="Q423" s="138">
        <v>0</v>
      </c>
      <c r="R423" s="138">
        <f>Q423*H423</f>
        <v>0</v>
      </c>
      <c r="S423" s="138">
        <v>0</v>
      </c>
      <c r="T423" s="139">
        <f>S423*H423</f>
        <v>0</v>
      </c>
      <c r="AR423" s="140" t="s">
        <v>145</v>
      </c>
      <c r="AT423" s="140" t="s">
        <v>136</v>
      </c>
      <c r="AU423" s="140" t="s">
        <v>82</v>
      </c>
      <c r="AY423" s="16" t="s">
        <v>133</v>
      </c>
      <c r="BE423" s="141">
        <f>IF(N423="základní",J423,0)</f>
        <v>0</v>
      </c>
      <c r="BF423" s="141">
        <f>IF(N423="snížená",J423,0)</f>
        <v>0</v>
      </c>
      <c r="BG423" s="141">
        <f>IF(N423="zákl. přenesená",J423,0)</f>
        <v>0</v>
      </c>
      <c r="BH423" s="141">
        <f>IF(N423="sníž. přenesená",J423,0)</f>
        <v>0</v>
      </c>
      <c r="BI423" s="141">
        <f>IF(N423="nulová",J423,0)</f>
        <v>0</v>
      </c>
      <c r="BJ423" s="16" t="s">
        <v>80</v>
      </c>
      <c r="BK423" s="141">
        <f>ROUND(I423*H423,2)</f>
        <v>0</v>
      </c>
      <c r="BL423" s="16" t="s">
        <v>145</v>
      </c>
      <c r="BM423" s="140" t="s">
        <v>898</v>
      </c>
    </row>
    <row r="424" spans="2:65" s="1" customFormat="1" ht="24.2" customHeight="1">
      <c r="B424" s="127"/>
      <c r="C424" s="128" t="s">
        <v>899</v>
      </c>
      <c r="D424" s="128" t="s">
        <v>136</v>
      </c>
      <c r="E424" s="129" t="s">
        <v>900</v>
      </c>
      <c r="F424" s="130" t="s">
        <v>901</v>
      </c>
      <c r="G424" s="131" t="s">
        <v>161</v>
      </c>
      <c r="H424" s="132">
        <v>8.25</v>
      </c>
      <c r="I424" s="133"/>
      <c r="J424" s="134">
        <f>ROUND(I424*H424,2)</f>
        <v>0</v>
      </c>
      <c r="K424" s="135"/>
      <c r="L424" s="31"/>
      <c r="M424" s="136" t="s">
        <v>1</v>
      </c>
      <c r="N424" s="137" t="s">
        <v>40</v>
      </c>
      <c r="P424" s="138">
        <f>O424*H424</f>
        <v>0</v>
      </c>
      <c r="Q424" s="138">
        <v>0</v>
      </c>
      <c r="R424" s="138">
        <f>Q424*H424</f>
        <v>0</v>
      </c>
      <c r="S424" s="138">
        <v>0</v>
      </c>
      <c r="T424" s="139">
        <f>S424*H424</f>
        <v>0</v>
      </c>
      <c r="AR424" s="140" t="s">
        <v>145</v>
      </c>
      <c r="AT424" s="140" t="s">
        <v>136</v>
      </c>
      <c r="AU424" s="140" t="s">
        <v>82</v>
      </c>
      <c r="AY424" s="16" t="s">
        <v>133</v>
      </c>
      <c r="BE424" s="141">
        <f>IF(N424="základní",J424,0)</f>
        <v>0</v>
      </c>
      <c r="BF424" s="141">
        <f>IF(N424="snížená",J424,0)</f>
        <v>0</v>
      </c>
      <c r="BG424" s="141">
        <f>IF(N424="zákl. přenesená",J424,0)</f>
        <v>0</v>
      </c>
      <c r="BH424" s="141">
        <f>IF(N424="sníž. přenesená",J424,0)</f>
        <v>0</v>
      </c>
      <c r="BI424" s="141">
        <f>IF(N424="nulová",J424,0)</f>
        <v>0</v>
      </c>
      <c r="BJ424" s="16" t="s">
        <v>80</v>
      </c>
      <c r="BK424" s="141">
        <f>ROUND(I424*H424,2)</f>
        <v>0</v>
      </c>
      <c r="BL424" s="16" t="s">
        <v>145</v>
      </c>
      <c r="BM424" s="140" t="s">
        <v>902</v>
      </c>
    </row>
    <row r="425" spans="2:65" s="1" customFormat="1" ht="16.5" customHeight="1">
      <c r="B425" s="127"/>
      <c r="C425" s="156" t="s">
        <v>903</v>
      </c>
      <c r="D425" s="156" t="s">
        <v>255</v>
      </c>
      <c r="E425" s="157" t="s">
        <v>904</v>
      </c>
      <c r="F425" s="158" t="s">
        <v>905</v>
      </c>
      <c r="G425" s="159" t="s">
        <v>144</v>
      </c>
      <c r="H425" s="160">
        <v>10</v>
      </c>
      <c r="I425" s="161"/>
      <c r="J425" s="162">
        <f>ROUND(I425*H425,2)</f>
        <v>0</v>
      </c>
      <c r="K425" s="163"/>
      <c r="L425" s="164"/>
      <c r="M425" s="165" t="s">
        <v>1</v>
      </c>
      <c r="N425" s="166" t="s">
        <v>40</v>
      </c>
      <c r="P425" s="138">
        <f>O425*H425</f>
        <v>0</v>
      </c>
      <c r="Q425" s="138">
        <v>1E-3</v>
      </c>
      <c r="R425" s="138">
        <f>Q425*H425</f>
        <v>0.01</v>
      </c>
      <c r="S425" s="138">
        <v>0</v>
      </c>
      <c r="T425" s="139">
        <f>S425*H425</f>
        <v>0</v>
      </c>
      <c r="AR425" s="140" t="s">
        <v>258</v>
      </c>
      <c r="AT425" s="140" t="s">
        <v>255</v>
      </c>
      <c r="AU425" s="140" t="s">
        <v>82</v>
      </c>
      <c r="AY425" s="16" t="s">
        <v>133</v>
      </c>
      <c r="BE425" s="141">
        <f>IF(N425="základní",J425,0)</f>
        <v>0</v>
      </c>
      <c r="BF425" s="141">
        <f>IF(N425="snížená",J425,0)</f>
        <v>0</v>
      </c>
      <c r="BG425" s="141">
        <f>IF(N425="zákl. přenesená",J425,0)</f>
        <v>0</v>
      </c>
      <c r="BH425" s="141">
        <f>IF(N425="sníž. přenesená",J425,0)</f>
        <v>0</v>
      </c>
      <c r="BI425" s="141">
        <f>IF(N425="nulová",J425,0)</f>
        <v>0</v>
      </c>
      <c r="BJ425" s="16" t="s">
        <v>80</v>
      </c>
      <c r="BK425" s="141">
        <f>ROUND(I425*H425,2)</f>
        <v>0</v>
      </c>
      <c r="BL425" s="16" t="s">
        <v>145</v>
      </c>
      <c r="BM425" s="140" t="s">
        <v>906</v>
      </c>
    </row>
    <row r="426" spans="2:65" s="13" customFormat="1" ht="10.15">
      <c r="B426" s="149"/>
      <c r="D426" s="143" t="s">
        <v>147</v>
      </c>
      <c r="F426" s="151" t="s">
        <v>907</v>
      </c>
      <c r="H426" s="152">
        <v>10</v>
      </c>
      <c r="I426" s="153"/>
      <c r="L426" s="149"/>
      <c r="M426" s="154"/>
      <c r="T426" s="155"/>
      <c r="AT426" s="150" t="s">
        <v>147</v>
      </c>
      <c r="AU426" s="150" t="s">
        <v>82</v>
      </c>
      <c r="AV426" s="13" t="s">
        <v>82</v>
      </c>
      <c r="AW426" s="13" t="s">
        <v>3</v>
      </c>
      <c r="AX426" s="13" t="s">
        <v>80</v>
      </c>
      <c r="AY426" s="150" t="s">
        <v>133</v>
      </c>
    </row>
    <row r="427" spans="2:65" s="1" customFormat="1" ht="16.5" customHeight="1">
      <c r="B427" s="127"/>
      <c r="C427" s="128" t="s">
        <v>908</v>
      </c>
      <c r="D427" s="128" t="s">
        <v>136</v>
      </c>
      <c r="E427" s="129" t="s">
        <v>909</v>
      </c>
      <c r="F427" s="130" t="s">
        <v>910</v>
      </c>
      <c r="G427" s="131" t="s">
        <v>161</v>
      </c>
      <c r="H427" s="132">
        <v>8.25</v>
      </c>
      <c r="I427" s="133"/>
      <c r="J427" s="134">
        <f>ROUND(I427*H427,2)</f>
        <v>0</v>
      </c>
      <c r="K427" s="135"/>
      <c r="L427" s="31"/>
      <c r="M427" s="136" t="s">
        <v>1</v>
      </c>
      <c r="N427" s="137" t="s">
        <v>40</v>
      </c>
      <c r="P427" s="138">
        <f>O427*H427</f>
        <v>0</v>
      </c>
      <c r="Q427" s="138">
        <v>0</v>
      </c>
      <c r="R427" s="138">
        <f>Q427*H427</f>
        <v>0</v>
      </c>
      <c r="S427" s="138">
        <v>0</v>
      </c>
      <c r="T427" s="139">
        <f>S427*H427</f>
        <v>0</v>
      </c>
      <c r="AR427" s="140" t="s">
        <v>145</v>
      </c>
      <c r="AT427" s="140" t="s">
        <v>136</v>
      </c>
      <c r="AU427" s="140" t="s">
        <v>82</v>
      </c>
      <c r="AY427" s="16" t="s">
        <v>133</v>
      </c>
      <c r="BE427" s="141">
        <f>IF(N427="základní",J427,0)</f>
        <v>0</v>
      </c>
      <c r="BF427" s="141">
        <f>IF(N427="snížená",J427,0)</f>
        <v>0</v>
      </c>
      <c r="BG427" s="141">
        <f>IF(N427="zákl. přenesená",J427,0)</f>
        <v>0</v>
      </c>
      <c r="BH427" s="141">
        <f>IF(N427="sníž. přenesená",J427,0)</f>
        <v>0</v>
      </c>
      <c r="BI427" s="141">
        <f>IF(N427="nulová",J427,0)</f>
        <v>0</v>
      </c>
      <c r="BJ427" s="16" t="s">
        <v>80</v>
      </c>
      <c r="BK427" s="141">
        <f>ROUND(I427*H427,2)</f>
        <v>0</v>
      </c>
      <c r="BL427" s="16" t="s">
        <v>145</v>
      </c>
      <c r="BM427" s="140" t="s">
        <v>911</v>
      </c>
    </row>
    <row r="428" spans="2:65" s="1" customFormat="1" ht="24.2" customHeight="1">
      <c r="B428" s="127"/>
      <c r="C428" s="128" t="s">
        <v>912</v>
      </c>
      <c r="D428" s="128" t="s">
        <v>136</v>
      </c>
      <c r="E428" s="129" t="s">
        <v>913</v>
      </c>
      <c r="F428" s="130" t="s">
        <v>914</v>
      </c>
      <c r="G428" s="131" t="s">
        <v>291</v>
      </c>
      <c r="H428" s="167"/>
      <c r="I428" s="133"/>
      <c r="J428" s="134">
        <f>ROUND(I428*H428,2)</f>
        <v>0</v>
      </c>
      <c r="K428" s="135"/>
      <c r="L428" s="31"/>
      <c r="M428" s="136" t="s">
        <v>1</v>
      </c>
      <c r="N428" s="137" t="s">
        <v>40</v>
      </c>
      <c r="P428" s="138">
        <f>O428*H428</f>
        <v>0</v>
      </c>
      <c r="Q428" s="138">
        <v>0</v>
      </c>
      <c r="R428" s="138">
        <f>Q428*H428</f>
        <v>0</v>
      </c>
      <c r="S428" s="138">
        <v>0</v>
      </c>
      <c r="T428" s="139">
        <f>S428*H428</f>
        <v>0</v>
      </c>
      <c r="AR428" s="140" t="s">
        <v>145</v>
      </c>
      <c r="AT428" s="140" t="s">
        <v>136</v>
      </c>
      <c r="AU428" s="140" t="s">
        <v>82</v>
      </c>
      <c r="AY428" s="16" t="s">
        <v>133</v>
      </c>
      <c r="BE428" s="141">
        <f>IF(N428="základní",J428,0)</f>
        <v>0</v>
      </c>
      <c r="BF428" s="141">
        <f>IF(N428="snížená",J428,0)</f>
        <v>0</v>
      </c>
      <c r="BG428" s="141">
        <f>IF(N428="zákl. přenesená",J428,0)</f>
        <v>0</v>
      </c>
      <c r="BH428" s="141">
        <f>IF(N428="sníž. přenesená",J428,0)</f>
        <v>0</v>
      </c>
      <c r="BI428" s="141">
        <f>IF(N428="nulová",J428,0)</f>
        <v>0</v>
      </c>
      <c r="BJ428" s="16" t="s">
        <v>80</v>
      </c>
      <c r="BK428" s="141">
        <f>ROUND(I428*H428,2)</f>
        <v>0</v>
      </c>
      <c r="BL428" s="16" t="s">
        <v>145</v>
      </c>
      <c r="BM428" s="140" t="s">
        <v>915</v>
      </c>
    </row>
    <row r="429" spans="2:65" s="11" customFormat="1" ht="22.9" customHeight="1">
      <c r="B429" s="115"/>
      <c r="D429" s="116" t="s">
        <v>74</v>
      </c>
      <c r="E429" s="125" t="s">
        <v>916</v>
      </c>
      <c r="F429" s="125" t="s">
        <v>917</v>
      </c>
      <c r="I429" s="118"/>
      <c r="J429" s="126">
        <f>BK429</f>
        <v>0</v>
      </c>
      <c r="L429" s="115"/>
      <c r="M429" s="120"/>
      <c r="P429" s="121">
        <f>SUM(P430:P431)</f>
        <v>0</v>
      </c>
      <c r="R429" s="121">
        <f>SUM(R430:R431)</f>
        <v>8.8199999999999997E-4</v>
      </c>
      <c r="T429" s="122">
        <f>SUM(T430:T431)</f>
        <v>0</v>
      </c>
      <c r="AR429" s="116" t="s">
        <v>82</v>
      </c>
      <c r="AT429" s="123" t="s">
        <v>74</v>
      </c>
      <c r="AU429" s="123" t="s">
        <v>80</v>
      </c>
      <c r="AY429" s="116" t="s">
        <v>133</v>
      </c>
      <c r="BK429" s="124">
        <f>SUM(BK430:BK431)</f>
        <v>0</v>
      </c>
    </row>
    <row r="430" spans="2:65" s="1" customFormat="1" ht="24.2" customHeight="1">
      <c r="B430" s="127"/>
      <c r="C430" s="128" t="s">
        <v>918</v>
      </c>
      <c r="D430" s="128" t="s">
        <v>136</v>
      </c>
      <c r="E430" s="129" t="s">
        <v>919</v>
      </c>
      <c r="F430" s="130" t="s">
        <v>920</v>
      </c>
      <c r="G430" s="131" t="s">
        <v>180</v>
      </c>
      <c r="H430" s="132">
        <v>1.2</v>
      </c>
      <c r="I430" s="133"/>
      <c r="J430" s="134">
        <f>ROUND(I430*H430,2)</f>
        <v>0</v>
      </c>
      <c r="K430" s="135"/>
      <c r="L430" s="31"/>
      <c r="M430" s="136" t="s">
        <v>1</v>
      </c>
      <c r="N430" s="137" t="s">
        <v>40</v>
      </c>
      <c r="P430" s="138">
        <f>O430*H430</f>
        <v>0</v>
      </c>
      <c r="Q430" s="138">
        <v>2.1000000000000001E-4</v>
      </c>
      <c r="R430" s="138">
        <f>Q430*H430</f>
        <v>2.52E-4</v>
      </c>
      <c r="S430" s="138">
        <v>0</v>
      </c>
      <c r="T430" s="139">
        <f>S430*H430</f>
        <v>0</v>
      </c>
      <c r="AR430" s="140" t="s">
        <v>145</v>
      </c>
      <c r="AT430" s="140" t="s">
        <v>136</v>
      </c>
      <c r="AU430" s="140" t="s">
        <v>82</v>
      </c>
      <c r="AY430" s="16" t="s">
        <v>133</v>
      </c>
      <c r="BE430" s="141">
        <f>IF(N430="základní",J430,0)</f>
        <v>0</v>
      </c>
      <c r="BF430" s="141">
        <f>IF(N430="snížená",J430,0)</f>
        <v>0</v>
      </c>
      <c r="BG430" s="141">
        <f>IF(N430="zákl. přenesená",J430,0)</f>
        <v>0</v>
      </c>
      <c r="BH430" s="141">
        <f>IF(N430="sníž. přenesená",J430,0)</f>
        <v>0</v>
      </c>
      <c r="BI430" s="141">
        <f>IF(N430="nulová",J430,0)</f>
        <v>0</v>
      </c>
      <c r="BJ430" s="16" t="s">
        <v>80</v>
      </c>
      <c r="BK430" s="141">
        <f>ROUND(I430*H430,2)</f>
        <v>0</v>
      </c>
      <c r="BL430" s="16" t="s">
        <v>145</v>
      </c>
      <c r="BM430" s="140" t="s">
        <v>921</v>
      </c>
    </row>
    <row r="431" spans="2:65" s="1" customFormat="1" ht="33" customHeight="1">
      <c r="B431" s="127"/>
      <c r="C431" s="128" t="s">
        <v>922</v>
      </c>
      <c r="D431" s="128" t="s">
        <v>136</v>
      </c>
      <c r="E431" s="129" t="s">
        <v>923</v>
      </c>
      <c r="F431" s="130" t="s">
        <v>924</v>
      </c>
      <c r="G431" s="131" t="s">
        <v>161</v>
      </c>
      <c r="H431" s="132">
        <v>0.6</v>
      </c>
      <c r="I431" s="133"/>
      <c r="J431" s="134">
        <f>ROUND(I431*H431,2)</f>
        <v>0</v>
      </c>
      <c r="K431" s="135"/>
      <c r="L431" s="31"/>
      <c r="M431" s="136" t="s">
        <v>1</v>
      </c>
      <c r="N431" s="137" t="s">
        <v>40</v>
      </c>
      <c r="P431" s="138">
        <f>O431*H431</f>
        <v>0</v>
      </c>
      <c r="Q431" s="138">
        <v>1.0499999999999999E-3</v>
      </c>
      <c r="R431" s="138">
        <f>Q431*H431</f>
        <v>6.2999999999999992E-4</v>
      </c>
      <c r="S431" s="138">
        <v>0</v>
      </c>
      <c r="T431" s="139">
        <f>S431*H431</f>
        <v>0</v>
      </c>
      <c r="AR431" s="140" t="s">
        <v>145</v>
      </c>
      <c r="AT431" s="140" t="s">
        <v>136</v>
      </c>
      <c r="AU431" s="140" t="s">
        <v>82</v>
      </c>
      <c r="AY431" s="16" t="s">
        <v>133</v>
      </c>
      <c r="BE431" s="141">
        <f>IF(N431="základní",J431,0)</f>
        <v>0</v>
      </c>
      <c r="BF431" s="141">
        <f>IF(N431="snížená",J431,0)</f>
        <v>0</v>
      </c>
      <c r="BG431" s="141">
        <f>IF(N431="zákl. přenesená",J431,0)</f>
        <v>0</v>
      </c>
      <c r="BH431" s="141">
        <f>IF(N431="sníž. přenesená",J431,0)</f>
        <v>0</v>
      </c>
      <c r="BI431" s="141">
        <f>IF(N431="nulová",J431,0)</f>
        <v>0</v>
      </c>
      <c r="BJ431" s="16" t="s">
        <v>80</v>
      </c>
      <c r="BK431" s="141">
        <f>ROUND(I431*H431,2)</f>
        <v>0</v>
      </c>
      <c r="BL431" s="16" t="s">
        <v>145</v>
      </c>
      <c r="BM431" s="140" t="s">
        <v>925</v>
      </c>
    </row>
    <row r="432" spans="2:65" s="11" customFormat="1" ht="22.9" customHeight="1">
      <c r="B432" s="115"/>
      <c r="D432" s="116" t="s">
        <v>74</v>
      </c>
      <c r="E432" s="125" t="s">
        <v>926</v>
      </c>
      <c r="F432" s="125" t="s">
        <v>927</v>
      </c>
      <c r="I432" s="118"/>
      <c r="J432" s="126">
        <f>BK432</f>
        <v>0</v>
      </c>
      <c r="L432" s="115"/>
      <c r="M432" s="120"/>
      <c r="P432" s="121">
        <f>SUM(P433:P437)</f>
        <v>0</v>
      </c>
      <c r="R432" s="121">
        <f>SUM(R433:R437)</f>
        <v>0</v>
      </c>
      <c r="T432" s="122">
        <f>SUM(T433:T437)</f>
        <v>0</v>
      </c>
      <c r="AR432" s="116" t="s">
        <v>82</v>
      </c>
      <c r="AT432" s="123" t="s">
        <v>74</v>
      </c>
      <c r="AU432" s="123" t="s">
        <v>80</v>
      </c>
      <c r="AY432" s="116" t="s">
        <v>133</v>
      </c>
      <c r="BK432" s="124">
        <f>SUM(BK433:BK437)</f>
        <v>0</v>
      </c>
    </row>
    <row r="433" spans="2:65" s="1" customFormat="1" ht="33" customHeight="1">
      <c r="B433" s="127"/>
      <c r="C433" s="128" t="s">
        <v>928</v>
      </c>
      <c r="D433" s="128" t="s">
        <v>136</v>
      </c>
      <c r="E433" s="129" t="s">
        <v>929</v>
      </c>
      <c r="F433" s="130" t="s">
        <v>930</v>
      </c>
      <c r="G433" s="131" t="s">
        <v>139</v>
      </c>
      <c r="H433" s="132">
        <v>6.46</v>
      </c>
      <c r="I433" s="133"/>
      <c r="J433" s="134">
        <f>ROUND(I433*H433,2)</f>
        <v>0</v>
      </c>
      <c r="K433" s="135"/>
      <c r="L433" s="31"/>
      <c r="M433" s="136" t="s">
        <v>1</v>
      </c>
      <c r="N433" s="137" t="s">
        <v>40</v>
      </c>
      <c r="P433" s="138">
        <f>O433*H433</f>
        <v>0</v>
      </c>
      <c r="Q433" s="138">
        <v>0</v>
      </c>
      <c r="R433" s="138">
        <f>Q433*H433</f>
        <v>0</v>
      </c>
      <c r="S433" s="138">
        <v>0</v>
      </c>
      <c r="T433" s="139">
        <f>S433*H433</f>
        <v>0</v>
      </c>
      <c r="AR433" s="140" t="s">
        <v>145</v>
      </c>
      <c r="AT433" s="140" t="s">
        <v>136</v>
      </c>
      <c r="AU433" s="140" t="s">
        <v>82</v>
      </c>
      <c r="AY433" s="16" t="s">
        <v>133</v>
      </c>
      <c r="BE433" s="141">
        <f>IF(N433="základní",J433,0)</f>
        <v>0</v>
      </c>
      <c r="BF433" s="141">
        <f>IF(N433="snížená",J433,0)</f>
        <v>0</v>
      </c>
      <c r="BG433" s="141">
        <f>IF(N433="zákl. přenesená",J433,0)</f>
        <v>0</v>
      </c>
      <c r="BH433" s="141">
        <f>IF(N433="sníž. přenesená",J433,0)</f>
        <v>0</v>
      </c>
      <c r="BI433" s="141">
        <f>IF(N433="nulová",J433,0)</f>
        <v>0</v>
      </c>
      <c r="BJ433" s="16" t="s">
        <v>80</v>
      </c>
      <c r="BK433" s="141">
        <f>ROUND(I433*H433,2)</f>
        <v>0</v>
      </c>
      <c r="BL433" s="16" t="s">
        <v>145</v>
      </c>
      <c r="BM433" s="140" t="s">
        <v>931</v>
      </c>
    </row>
    <row r="434" spans="2:65" s="13" customFormat="1" ht="10.15">
      <c r="B434" s="149"/>
      <c r="D434" s="143" t="s">
        <v>147</v>
      </c>
      <c r="E434" s="150" t="s">
        <v>1</v>
      </c>
      <c r="F434" s="151" t="s">
        <v>932</v>
      </c>
      <c r="H434" s="152">
        <v>6.46</v>
      </c>
      <c r="I434" s="153"/>
      <c r="L434" s="149"/>
      <c r="M434" s="154"/>
      <c r="T434" s="155"/>
      <c r="AT434" s="150" t="s">
        <v>147</v>
      </c>
      <c r="AU434" s="150" t="s">
        <v>82</v>
      </c>
      <c r="AV434" s="13" t="s">
        <v>82</v>
      </c>
      <c r="AW434" s="13" t="s">
        <v>32</v>
      </c>
      <c r="AX434" s="13" t="s">
        <v>80</v>
      </c>
      <c r="AY434" s="150" t="s">
        <v>133</v>
      </c>
    </row>
    <row r="435" spans="2:65" s="1" customFormat="1" ht="49.15" customHeight="1">
      <c r="B435" s="127"/>
      <c r="C435" s="156" t="s">
        <v>933</v>
      </c>
      <c r="D435" s="156" t="s">
        <v>255</v>
      </c>
      <c r="E435" s="157" t="s">
        <v>934</v>
      </c>
      <c r="F435" s="158" t="s">
        <v>935</v>
      </c>
      <c r="G435" s="159" t="s">
        <v>161</v>
      </c>
      <c r="H435" s="160">
        <v>6.46</v>
      </c>
      <c r="I435" s="161"/>
      <c r="J435" s="162">
        <f>ROUND(I435*H435,2)</f>
        <v>0</v>
      </c>
      <c r="K435" s="163"/>
      <c r="L435" s="164"/>
      <c r="M435" s="165" t="s">
        <v>1</v>
      </c>
      <c r="N435" s="166" t="s">
        <v>40</v>
      </c>
      <c r="P435" s="138">
        <f>O435*H435</f>
        <v>0</v>
      </c>
      <c r="Q435" s="138">
        <v>0</v>
      </c>
      <c r="R435" s="138">
        <f>Q435*H435</f>
        <v>0</v>
      </c>
      <c r="S435" s="138">
        <v>0</v>
      </c>
      <c r="T435" s="139">
        <f>S435*H435</f>
        <v>0</v>
      </c>
      <c r="AR435" s="140" t="s">
        <v>258</v>
      </c>
      <c r="AT435" s="140" t="s">
        <v>255</v>
      </c>
      <c r="AU435" s="140" t="s">
        <v>82</v>
      </c>
      <c r="AY435" s="16" t="s">
        <v>133</v>
      </c>
      <c r="BE435" s="141">
        <f>IF(N435="základní",J435,0)</f>
        <v>0</v>
      </c>
      <c r="BF435" s="141">
        <f>IF(N435="snížená",J435,0)</f>
        <v>0</v>
      </c>
      <c r="BG435" s="141">
        <f>IF(N435="zákl. přenesená",J435,0)</f>
        <v>0</v>
      </c>
      <c r="BH435" s="141">
        <f>IF(N435="sníž. přenesená",J435,0)</f>
        <v>0</v>
      </c>
      <c r="BI435" s="141">
        <f>IF(N435="nulová",J435,0)</f>
        <v>0</v>
      </c>
      <c r="BJ435" s="16" t="s">
        <v>80</v>
      </c>
      <c r="BK435" s="141">
        <f>ROUND(I435*H435,2)</f>
        <v>0</v>
      </c>
      <c r="BL435" s="16" t="s">
        <v>145</v>
      </c>
      <c r="BM435" s="140" t="s">
        <v>936</v>
      </c>
    </row>
    <row r="436" spans="2:65" s="1" customFormat="1" ht="24.2" customHeight="1">
      <c r="B436" s="127"/>
      <c r="C436" s="156" t="s">
        <v>937</v>
      </c>
      <c r="D436" s="156" t="s">
        <v>255</v>
      </c>
      <c r="E436" s="157" t="s">
        <v>938</v>
      </c>
      <c r="F436" s="158" t="s">
        <v>939</v>
      </c>
      <c r="G436" s="159" t="s">
        <v>940</v>
      </c>
      <c r="H436" s="160">
        <v>7</v>
      </c>
      <c r="I436" s="161"/>
      <c r="J436" s="162">
        <f>ROUND(I436*H436,2)</f>
        <v>0</v>
      </c>
      <c r="K436" s="163"/>
      <c r="L436" s="164"/>
      <c r="M436" s="165" t="s">
        <v>1</v>
      </c>
      <c r="N436" s="166" t="s">
        <v>40</v>
      </c>
      <c r="P436" s="138">
        <f>O436*H436</f>
        <v>0</v>
      </c>
      <c r="Q436" s="138">
        <v>0</v>
      </c>
      <c r="R436" s="138">
        <f>Q436*H436</f>
        <v>0</v>
      </c>
      <c r="S436" s="138">
        <v>0</v>
      </c>
      <c r="T436" s="139">
        <f>S436*H436</f>
        <v>0</v>
      </c>
      <c r="AR436" s="140" t="s">
        <v>258</v>
      </c>
      <c r="AT436" s="140" t="s">
        <v>255</v>
      </c>
      <c r="AU436" s="140" t="s">
        <v>82</v>
      </c>
      <c r="AY436" s="16" t="s">
        <v>133</v>
      </c>
      <c r="BE436" s="141">
        <f>IF(N436="základní",J436,0)</f>
        <v>0</v>
      </c>
      <c r="BF436" s="141">
        <f>IF(N436="snížená",J436,0)</f>
        <v>0</v>
      </c>
      <c r="BG436" s="141">
        <f>IF(N436="zákl. přenesená",J436,0)</f>
        <v>0</v>
      </c>
      <c r="BH436" s="141">
        <f>IF(N436="sníž. přenesená",J436,0)</f>
        <v>0</v>
      </c>
      <c r="BI436" s="141">
        <f>IF(N436="nulová",J436,0)</f>
        <v>0</v>
      </c>
      <c r="BJ436" s="16" t="s">
        <v>80</v>
      </c>
      <c r="BK436" s="141">
        <f>ROUND(I436*H436,2)</f>
        <v>0</v>
      </c>
      <c r="BL436" s="16" t="s">
        <v>145</v>
      </c>
      <c r="BM436" s="140" t="s">
        <v>941</v>
      </c>
    </row>
    <row r="437" spans="2:65" s="1" customFormat="1" ht="37.9" customHeight="1">
      <c r="B437" s="127"/>
      <c r="C437" s="156" t="s">
        <v>942</v>
      </c>
      <c r="D437" s="156" t="s">
        <v>255</v>
      </c>
      <c r="E437" s="157" t="s">
        <v>943</v>
      </c>
      <c r="F437" s="158" t="s">
        <v>944</v>
      </c>
      <c r="G437" s="159" t="s">
        <v>940</v>
      </c>
      <c r="H437" s="160">
        <v>2</v>
      </c>
      <c r="I437" s="161"/>
      <c r="J437" s="162">
        <f>ROUND(I437*H437,2)</f>
        <v>0</v>
      </c>
      <c r="K437" s="163"/>
      <c r="L437" s="164"/>
      <c r="M437" s="165" t="s">
        <v>1</v>
      </c>
      <c r="N437" s="166" t="s">
        <v>40</v>
      </c>
      <c r="P437" s="138">
        <f>O437*H437</f>
        <v>0</v>
      </c>
      <c r="Q437" s="138">
        <v>0</v>
      </c>
      <c r="R437" s="138">
        <f>Q437*H437</f>
        <v>0</v>
      </c>
      <c r="S437" s="138">
        <v>0</v>
      </c>
      <c r="T437" s="139">
        <f>S437*H437</f>
        <v>0</v>
      </c>
      <c r="AR437" s="140" t="s">
        <v>258</v>
      </c>
      <c r="AT437" s="140" t="s">
        <v>255</v>
      </c>
      <c r="AU437" s="140" t="s">
        <v>82</v>
      </c>
      <c r="AY437" s="16" t="s">
        <v>133</v>
      </c>
      <c r="BE437" s="141">
        <f>IF(N437="základní",J437,0)</f>
        <v>0</v>
      </c>
      <c r="BF437" s="141">
        <f>IF(N437="snížená",J437,0)</f>
        <v>0</v>
      </c>
      <c r="BG437" s="141">
        <f>IF(N437="zákl. přenesená",J437,0)</f>
        <v>0</v>
      </c>
      <c r="BH437" s="141">
        <f>IF(N437="sníž. přenesená",J437,0)</f>
        <v>0</v>
      </c>
      <c r="BI437" s="141">
        <f>IF(N437="nulová",J437,0)</f>
        <v>0</v>
      </c>
      <c r="BJ437" s="16" t="s">
        <v>80</v>
      </c>
      <c r="BK437" s="141">
        <f>ROUND(I437*H437,2)</f>
        <v>0</v>
      </c>
      <c r="BL437" s="16" t="s">
        <v>145</v>
      </c>
      <c r="BM437" s="140" t="s">
        <v>945</v>
      </c>
    </row>
    <row r="438" spans="2:65" s="11" customFormat="1" ht="22.9" customHeight="1">
      <c r="B438" s="115"/>
      <c r="D438" s="116" t="s">
        <v>74</v>
      </c>
      <c r="E438" s="125" t="s">
        <v>946</v>
      </c>
      <c r="F438" s="125" t="s">
        <v>947</v>
      </c>
      <c r="I438" s="118"/>
      <c r="J438" s="126">
        <f>BK438</f>
        <v>0</v>
      </c>
      <c r="L438" s="115"/>
      <c r="M438" s="120"/>
      <c r="P438" s="121">
        <f>SUM(P439:P446)</f>
        <v>0</v>
      </c>
      <c r="R438" s="121">
        <f>SUM(R439:R446)</f>
        <v>0.42356160000000004</v>
      </c>
      <c r="T438" s="122">
        <f>SUM(T439:T446)</f>
        <v>0</v>
      </c>
      <c r="AR438" s="116" t="s">
        <v>82</v>
      </c>
      <c r="AT438" s="123" t="s">
        <v>74</v>
      </c>
      <c r="AU438" s="123" t="s">
        <v>80</v>
      </c>
      <c r="AY438" s="116" t="s">
        <v>133</v>
      </c>
      <c r="BK438" s="124">
        <f>SUM(BK439:BK446)</f>
        <v>0</v>
      </c>
    </row>
    <row r="439" spans="2:65" s="1" customFormat="1" ht="24.2" customHeight="1">
      <c r="B439" s="127"/>
      <c r="C439" s="128" t="s">
        <v>948</v>
      </c>
      <c r="D439" s="128" t="s">
        <v>136</v>
      </c>
      <c r="E439" s="129" t="s">
        <v>949</v>
      </c>
      <c r="F439" s="130" t="s">
        <v>950</v>
      </c>
      <c r="G439" s="131" t="s">
        <v>161</v>
      </c>
      <c r="H439" s="132">
        <v>6.72</v>
      </c>
      <c r="I439" s="133"/>
      <c r="J439" s="134">
        <f>ROUND(I439*H439,2)</f>
        <v>0</v>
      </c>
      <c r="K439" s="135"/>
      <c r="L439" s="31"/>
      <c r="M439" s="136" t="s">
        <v>1</v>
      </c>
      <c r="N439" s="137" t="s">
        <v>40</v>
      </c>
      <c r="P439" s="138">
        <f>O439*H439</f>
        <v>0</v>
      </c>
      <c r="Q439" s="138">
        <v>3.2030000000000003E-2</v>
      </c>
      <c r="R439" s="138">
        <f>Q439*H439</f>
        <v>0.21524160000000001</v>
      </c>
      <c r="S439" s="138">
        <v>0</v>
      </c>
      <c r="T439" s="139">
        <f>S439*H439</f>
        <v>0</v>
      </c>
      <c r="AR439" s="140" t="s">
        <v>145</v>
      </c>
      <c r="AT439" s="140" t="s">
        <v>136</v>
      </c>
      <c r="AU439" s="140" t="s">
        <v>82</v>
      </c>
      <c r="AY439" s="16" t="s">
        <v>133</v>
      </c>
      <c r="BE439" s="141">
        <f>IF(N439="základní",J439,0)</f>
        <v>0</v>
      </c>
      <c r="BF439" s="141">
        <f>IF(N439="snížená",J439,0)</f>
        <v>0</v>
      </c>
      <c r="BG439" s="141">
        <f>IF(N439="zákl. přenesená",J439,0)</f>
        <v>0</v>
      </c>
      <c r="BH439" s="141">
        <f>IF(N439="sníž. přenesená",J439,0)</f>
        <v>0</v>
      </c>
      <c r="BI439" s="141">
        <f>IF(N439="nulová",J439,0)</f>
        <v>0</v>
      </c>
      <c r="BJ439" s="16" t="s">
        <v>80</v>
      </c>
      <c r="BK439" s="141">
        <f>ROUND(I439*H439,2)</f>
        <v>0</v>
      </c>
      <c r="BL439" s="16" t="s">
        <v>145</v>
      </c>
      <c r="BM439" s="140" t="s">
        <v>951</v>
      </c>
    </row>
    <row r="440" spans="2:65" s="12" customFormat="1" ht="10.15">
      <c r="B440" s="142"/>
      <c r="D440" s="143" t="s">
        <v>147</v>
      </c>
      <c r="E440" s="144" t="s">
        <v>1</v>
      </c>
      <c r="F440" s="145" t="s">
        <v>952</v>
      </c>
      <c r="H440" s="144" t="s">
        <v>1</v>
      </c>
      <c r="I440" s="146"/>
      <c r="L440" s="142"/>
      <c r="M440" s="147"/>
      <c r="T440" s="148"/>
      <c r="AT440" s="144" t="s">
        <v>147</v>
      </c>
      <c r="AU440" s="144" t="s">
        <v>82</v>
      </c>
      <c r="AV440" s="12" t="s">
        <v>80</v>
      </c>
      <c r="AW440" s="12" t="s">
        <v>32</v>
      </c>
      <c r="AX440" s="12" t="s">
        <v>75</v>
      </c>
      <c r="AY440" s="144" t="s">
        <v>133</v>
      </c>
    </row>
    <row r="441" spans="2:65" s="13" customFormat="1" ht="10.15">
      <c r="B441" s="149"/>
      <c r="D441" s="143" t="s">
        <v>147</v>
      </c>
      <c r="E441" s="150" t="s">
        <v>1</v>
      </c>
      <c r="F441" s="151" t="s">
        <v>953</v>
      </c>
      <c r="H441" s="152">
        <v>6.72</v>
      </c>
      <c r="I441" s="153"/>
      <c r="L441" s="149"/>
      <c r="M441" s="154"/>
      <c r="T441" s="155"/>
      <c r="AT441" s="150" t="s">
        <v>147</v>
      </c>
      <c r="AU441" s="150" t="s">
        <v>82</v>
      </c>
      <c r="AV441" s="13" t="s">
        <v>82</v>
      </c>
      <c r="AW441" s="13" t="s">
        <v>32</v>
      </c>
      <c r="AX441" s="13" t="s">
        <v>80</v>
      </c>
      <c r="AY441" s="150" t="s">
        <v>133</v>
      </c>
    </row>
    <row r="442" spans="2:65" s="1" customFormat="1" ht="16.5" customHeight="1">
      <c r="B442" s="127"/>
      <c r="C442" s="156" t="s">
        <v>954</v>
      </c>
      <c r="D442" s="156" t="s">
        <v>255</v>
      </c>
      <c r="E442" s="157" t="s">
        <v>955</v>
      </c>
      <c r="F442" s="158" t="s">
        <v>956</v>
      </c>
      <c r="G442" s="159" t="s">
        <v>161</v>
      </c>
      <c r="H442" s="160">
        <v>5.28</v>
      </c>
      <c r="I442" s="161"/>
      <c r="J442" s="162">
        <f>ROUND(I442*H442,2)</f>
        <v>0</v>
      </c>
      <c r="K442" s="163"/>
      <c r="L442" s="164"/>
      <c r="M442" s="165" t="s">
        <v>1</v>
      </c>
      <c r="N442" s="166" t="s">
        <v>40</v>
      </c>
      <c r="P442" s="138">
        <f>O442*H442</f>
        <v>0</v>
      </c>
      <c r="Q442" s="138">
        <v>3.1E-2</v>
      </c>
      <c r="R442" s="138">
        <f>Q442*H442</f>
        <v>0.16368000000000002</v>
      </c>
      <c r="S442" s="138">
        <v>0</v>
      </c>
      <c r="T442" s="139">
        <f>S442*H442</f>
        <v>0</v>
      </c>
      <c r="AR442" s="140" t="s">
        <v>258</v>
      </c>
      <c r="AT442" s="140" t="s">
        <v>255</v>
      </c>
      <c r="AU442" s="140" t="s">
        <v>82</v>
      </c>
      <c r="AY442" s="16" t="s">
        <v>133</v>
      </c>
      <c r="BE442" s="141">
        <f>IF(N442="základní",J442,0)</f>
        <v>0</v>
      </c>
      <c r="BF442" s="141">
        <f>IF(N442="snížená",J442,0)</f>
        <v>0</v>
      </c>
      <c r="BG442" s="141">
        <f>IF(N442="zákl. přenesená",J442,0)</f>
        <v>0</v>
      </c>
      <c r="BH442" s="141">
        <f>IF(N442="sníž. přenesená",J442,0)</f>
        <v>0</v>
      </c>
      <c r="BI442" s="141">
        <f>IF(N442="nulová",J442,0)</f>
        <v>0</v>
      </c>
      <c r="BJ442" s="16" t="s">
        <v>80</v>
      </c>
      <c r="BK442" s="141">
        <f>ROUND(I442*H442,2)</f>
        <v>0</v>
      </c>
      <c r="BL442" s="16" t="s">
        <v>145</v>
      </c>
      <c r="BM442" s="140" t="s">
        <v>957</v>
      </c>
    </row>
    <row r="443" spans="2:65" s="1" customFormat="1" ht="57.6">
      <c r="B443" s="31"/>
      <c r="D443" s="143" t="s">
        <v>771</v>
      </c>
      <c r="F443" s="178" t="s">
        <v>958</v>
      </c>
      <c r="I443" s="176"/>
      <c r="L443" s="31"/>
      <c r="M443" s="177"/>
      <c r="T443" s="54"/>
      <c r="AT443" s="16" t="s">
        <v>771</v>
      </c>
      <c r="AU443" s="16" t="s">
        <v>82</v>
      </c>
    </row>
    <row r="444" spans="2:65" s="1" customFormat="1" ht="16.5" customHeight="1">
      <c r="B444" s="127"/>
      <c r="C444" s="156" t="s">
        <v>959</v>
      </c>
      <c r="D444" s="156" t="s">
        <v>255</v>
      </c>
      <c r="E444" s="157" t="s">
        <v>960</v>
      </c>
      <c r="F444" s="158" t="s">
        <v>961</v>
      </c>
      <c r="G444" s="159" t="s">
        <v>161</v>
      </c>
      <c r="H444" s="160">
        <v>1.44</v>
      </c>
      <c r="I444" s="161"/>
      <c r="J444" s="162">
        <f>ROUND(I444*H444,2)</f>
        <v>0</v>
      </c>
      <c r="K444" s="163"/>
      <c r="L444" s="164"/>
      <c r="M444" s="165" t="s">
        <v>1</v>
      </c>
      <c r="N444" s="166" t="s">
        <v>40</v>
      </c>
      <c r="P444" s="138">
        <f>O444*H444</f>
        <v>0</v>
      </c>
      <c r="Q444" s="138">
        <v>3.1E-2</v>
      </c>
      <c r="R444" s="138">
        <f>Q444*H444</f>
        <v>4.4639999999999999E-2</v>
      </c>
      <c r="S444" s="138">
        <v>0</v>
      </c>
      <c r="T444" s="139">
        <f>S444*H444</f>
        <v>0</v>
      </c>
      <c r="AR444" s="140" t="s">
        <v>258</v>
      </c>
      <c r="AT444" s="140" t="s">
        <v>255</v>
      </c>
      <c r="AU444" s="140" t="s">
        <v>82</v>
      </c>
      <c r="AY444" s="16" t="s">
        <v>133</v>
      </c>
      <c r="BE444" s="141">
        <f>IF(N444="základní",J444,0)</f>
        <v>0</v>
      </c>
      <c r="BF444" s="141">
        <f>IF(N444="snížená",J444,0)</f>
        <v>0</v>
      </c>
      <c r="BG444" s="141">
        <f>IF(N444="zákl. přenesená",J444,0)</f>
        <v>0</v>
      </c>
      <c r="BH444" s="141">
        <f>IF(N444="sníž. přenesená",J444,0)</f>
        <v>0</v>
      </c>
      <c r="BI444" s="141">
        <f>IF(N444="nulová",J444,0)</f>
        <v>0</v>
      </c>
      <c r="BJ444" s="16" t="s">
        <v>80</v>
      </c>
      <c r="BK444" s="141">
        <f>ROUND(I444*H444,2)</f>
        <v>0</v>
      </c>
      <c r="BL444" s="16" t="s">
        <v>145</v>
      </c>
      <c r="BM444" s="140" t="s">
        <v>962</v>
      </c>
    </row>
    <row r="445" spans="2:65" s="1" customFormat="1" ht="57.6">
      <c r="B445" s="31"/>
      <c r="D445" s="143" t="s">
        <v>771</v>
      </c>
      <c r="F445" s="178" t="s">
        <v>958</v>
      </c>
      <c r="I445" s="176"/>
      <c r="L445" s="31"/>
      <c r="M445" s="177"/>
      <c r="T445" s="54"/>
      <c r="AT445" s="16" t="s">
        <v>771</v>
      </c>
      <c r="AU445" s="16" t="s">
        <v>82</v>
      </c>
    </row>
    <row r="446" spans="2:65" s="13" customFormat="1" ht="10.15">
      <c r="B446" s="149"/>
      <c r="D446" s="143" t="s">
        <v>147</v>
      </c>
      <c r="E446" s="150" t="s">
        <v>1</v>
      </c>
      <c r="F446" s="151" t="s">
        <v>963</v>
      </c>
      <c r="H446" s="152">
        <v>1.44</v>
      </c>
      <c r="I446" s="153"/>
      <c r="L446" s="149"/>
      <c r="M446" s="154"/>
      <c r="T446" s="155"/>
      <c r="AT446" s="150" t="s">
        <v>147</v>
      </c>
      <c r="AU446" s="150" t="s">
        <v>82</v>
      </c>
      <c r="AV446" s="13" t="s">
        <v>82</v>
      </c>
      <c r="AW446" s="13" t="s">
        <v>32</v>
      </c>
      <c r="AX446" s="13" t="s">
        <v>80</v>
      </c>
      <c r="AY446" s="150" t="s">
        <v>133</v>
      </c>
    </row>
    <row r="447" spans="2:65" s="11" customFormat="1" ht="25.9" customHeight="1">
      <c r="B447" s="115"/>
      <c r="D447" s="116" t="s">
        <v>74</v>
      </c>
      <c r="E447" s="117" t="s">
        <v>255</v>
      </c>
      <c r="F447" s="117" t="s">
        <v>964</v>
      </c>
      <c r="I447" s="118"/>
      <c r="J447" s="119">
        <f>BK447</f>
        <v>0</v>
      </c>
      <c r="L447" s="115"/>
      <c r="M447" s="120"/>
      <c r="P447" s="121">
        <f>P448</f>
        <v>0</v>
      </c>
      <c r="R447" s="121">
        <f>R448</f>
        <v>0</v>
      </c>
      <c r="T447" s="122">
        <f>T448</f>
        <v>0</v>
      </c>
      <c r="AR447" s="116" t="s">
        <v>150</v>
      </c>
      <c r="AT447" s="123" t="s">
        <v>74</v>
      </c>
      <c r="AU447" s="123" t="s">
        <v>75</v>
      </c>
      <c r="AY447" s="116" t="s">
        <v>133</v>
      </c>
      <c r="BK447" s="124">
        <f>BK448</f>
        <v>0</v>
      </c>
    </row>
    <row r="448" spans="2:65" s="11" customFormat="1" ht="22.9" customHeight="1">
      <c r="B448" s="115"/>
      <c r="D448" s="116" t="s">
        <v>74</v>
      </c>
      <c r="E448" s="125" t="s">
        <v>965</v>
      </c>
      <c r="F448" s="125" t="s">
        <v>966</v>
      </c>
      <c r="I448" s="118"/>
      <c r="J448" s="126">
        <f>BK448</f>
        <v>0</v>
      </c>
      <c r="L448" s="115"/>
      <c r="M448" s="120"/>
      <c r="P448" s="121">
        <v>0</v>
      </c>
      <c r="R448" s="121">
        <v>0</v>
      </c>
      <c r="T448" s="122">
        <v>0</v>
      </c>
      <c r="AR448" s="116" t="s">
        <v>150</v>
      </c>
      <c r="AT448" s="123" t="s">
        <v>74</v>
      </c>
      <c r="AU448" s="123" t="s">
        <v>80</v>
      </c>
      <c r="AY448" s="116" t="s">
        <v>133</v>
      </c>
      <c r="BK448" s="124">
        <v>0</v>
      </c>
    </row>
    <row r="449" spans="2:65" s="11" customFormat="1" ht="25.9" customHeight="1">
      <c r="B449" s="115"/>
      <c r="D449" s="116" t="s">
        <v>74</v>
      </c>
      <c r="E449" s="117" t="s">
        <v>967</v>
      </c>
      <c r="F449" s="117" t="s">
        <v>968</v>
      </c>
      <c r="I449" s="118"/>
      <c r="J449" s="119">
        <f>BK449</f>
        <v>0</v>
      </c>
      <c r="L449" s="115"/>
      <c r="M449" s="120"/>
      <c r="P449" s="121">
        <f>P450+P452</f>
        <v>0</v>
      </c>
      <c r="R449" s="121">
        <f>R450+R452</f>
        <v>0</v>
      </c>
      <c r="T449" s="122">
        <f>T450+T452</f>
        <v>0</v>
      </c>
      <c r="AR449" s="116" t="s">
        <v>158</v>
      </c>
      <c r="AT449" s="123" t="s">
        <v>74</v>
      </c>
      <c r="AU449" s="123" t="s">
        <v>75</v>
      </c>
      <c r="AY449" s="116" t="s">
        <v>133</v>
      </c>
      <c r="BK449" s="124">
        <f>BK450+BK452</f>
        <v>0</v>
      </c>
    </row>
    <row r="450" spans="2:65" s="11" customFormat="1" ht="22.9" customHeight="1">
      <c r="B450" s="115"/>
      <c r="D450" s="116" t="s">
        <v>74</v>
      </c>
      <c r="E450" s="125" t="s">
        <v>969</v>
      </c>
      <c r="F450" s="125" t="s">
        <v>970</v>
      </c>
      <c r="I450" s="118"/>
      <c r="J450" s="126">
        <f>BK450</f>
        <v>0</v>
      </c>
      <c r="L450" s="115"/>
      <c r="M450" s="120"/>
      <c r="P450" s="121">
        <f>P451</f>
        <v>0</v>
      </c>
      <c r="R450" s="121">
        <f>R451</f>
        <v>0</v>
      </c>
      <c r="T450" s="122">
        <f>T451</f>
        <v>0</v>
      </c>
      <c r="AR450" s="116" t="s">
        <v>158</v>
      </c>
      <c r="AT450" s="123" t="s">
        <v>74</v>
      </c>
      <c r="AU450" s="123" t="s">
        <v>80</v>
      </c>
      <c r="AY450" s="116" t="s">
        <v>133</v>
      </c>
      <c r="BK450" s="124">
        <f>BK451</f>
        <v>0</v>
      </c>
    </row>
    <row r="451" spans="2:65" s="1" customFormat="1" ht="16.5" customHeight="1">
      <c r="B451" s="127"/>
      <c r="C451" s="128" t="s">
        <v>971</v>
      </c>
      <c r="D451" s="128" t="s">
        <v>136</v>
      </c>
      <c r="E451" s="129" t="s">
        <v>972</v>
      </c>
      <c r="F451" s="130" t="s">
        <v>970</v>
      </c>
      <c r="G451" s="131" t="s">
        <v>973</v>
      </c>
      <c r="H451" s="132">
        <v>1</v>
      </c>
      <c r="I451" s="133"/>
      <c r="J451" s="134">
        <f>ROUND(I451*H451,2)</f>
        <v>0</v>
      </c>
      <c r="K451" s="135"/>
      <c r="L451" s="31"/>
      <c r="M451" s="136" t="s">
        <v>1</v>
      </c>
      <c r="N451" s="137" t="s">
        <v>40</v>
      </c>
      <c r="P451" s="138">
        <f>O451*H451</f>
        <v>0</v>
      </c>
      <c r="Q451" s="138">
        <v>0</v>
      </c>
      <c r="R451" s="138">
        <f>Q451*H451</f>
        <v>0</v>
      </c>
      <c r="S451" s="138">
        <v>0</v>
      </c>
      <c r="T451" s="139">
        <f>S451*H451</f>
        <v>0</v>
      </c>
      <c r="AR451" s="140" t="s">
        <v>974</v>
      </c>
      <c r="AT451" s="140" t="s">
        <v>136</v>
      </c>
      <c r="AU451" s="140" t="s">
        <v>82</v>
      </c>
      <c r="AY451" s="16" t="s">
        <v>133</v>
      </c>
      <c r="BE451" s="141">
        <f>IF(N451="základní",J451,0)</f>
        <v>0</v>
      </c>
      <c r="BF451" s="141">
        <f>IF(N451="snížená",J451,0)</f>
        <v>0</v>
      </c>
      <c r="BG451" s="141">
        <f>IF(N451="zákl. přenesená",J451,0)</f>
        <v>0</v>
      </c>
      <c r="BH451" s="141">
        <f>IF(N451="sníž. přenesená",J451,0)</f>
        <v>0</v>
      </c>
      <c r="BI451" s="141">
        <f>IF(N451="nulová",J451,0)</f>
        <v>0</v>
      </c>
      <c r="BJ451" s="16" t="s">
        <v>80</v>
      </c>
      <c r="BK451" s="141">
        <f>ROUND(I451*H451,2)</f>
        <v>0</v>
      </c>
      <c r="BL451" s="16" t="s">
        <v>974</v>
      </c>
      <c r="BM451" s="140" t="s">
        <v>975</v>
      </c>
    </row>
    <row r="452" spans="2:65" s="11" customFormat="1" ht="22.9" customHeight="1">
      <c r="B452" s="115"/>
      <c r="D452" s="116" t="s">
        <v>74</v>
      </c>
      <c r="E452" s="125" t="s">
        <v>976</v>
      </c>
      <c r="F452" s="125" t="s">
        <v>977</v>
      </c>
      <c r="I452" s="118"/>
      <c r="J452" s="126">
        <f>BK452</f>
        <v>0</v>
      </c>
      <c r="L452" s="115"/>
      <c r="M452" s="120"/>
      <c r="P452" s="121">
        <f>P453</f>
        <v>0</v>
      </c>
      <c r="R452" s="121">
        <f>R453</f>
        <v>0</v>
      </c>
      <c r="T452" s="122">
        <f>T453</f>
        <v>0</v>
      </c>
      <c r="AR452" s="116" t="s">
        <v>158</v>
      </c>
      <c r="AT452" s="123" t="s">
        <v>74</v>
      </c>
      <c r="AU452" s="123" t="s">
        <v>80</v>
      </c>
      <c r="AY452" s="116" t="s">
        <v>133</v>
      </c>
      <c r="BK452" s="124">
        <f>BK453</f>
        <v>0</v>
      </c>
    </row>
    <row r="453" spans="2:65" s="1" customFormat="1" ht="16.5" customHeight="1">
      <c r="B453" s="127"/>
      <c r="C453" s="128" t="s">
        <v>978</v>
      </c>
      <c r="D453" s="128" t="s">
        <v>136</v>
      </c>
      <c r="E453" s="129" t="s">
        <v>979</v>
      </c>
      <c r="F453" s="130" t="s">
        <v>977</v>
      </c>
      <c r="G453" s="131" t="s">
        <v>973</v>
      </c>
      <c r="H453" s="132">
        <v>1</v>
      </c>
      <c r="I453" s="133"/>
      <c r="J453" s="134">
        <f>ROUND(I453*H453,2)</f>
        <v>0</v>
      </c>
      <c r="K453" s="135"/>
      <c r="L453" s="31"/>
      <c r="M453" s="179" t="s">
        <v>1</v>
      </c>
      <c r="N453" s="180" t="s">
        <v>40</v>
      </c>
      <c r="O453" s="181"/>
      <c r="P453" s="182">
        <f>O453*H453</f>
        <v>0</v>
      </c>
      <c r="Q453" s="182">
        <v>0</v>
      </c>
      <c r="R453" s="182">
        <f>Q453*H453</f>
        <v>0</v>
      </c>
      <c r="S453" s="182">
        <v>0</v>
      </c>
      <c r="T453" s="183">
        <f>S453*H453</f>
        <v>0</v>
      </c>
      <c r="AR453" s="140" t="s">
        <v>974</v>
      </c>
      <c r="AT453" s="140" t="s">
        <v>136</v>
      </c>
      <c r="AU453" s="140" t="s">
        <v>82</v>
      </c>
      <c r="AY453" s="16" t="s">
        <v>133</v>
      </c>
      <c r="BE453" s="141">
        <f>IF(N453="základní",J453,0)</f>
        <v>0</v>
      </c>
      <c r="BF453" s="141">
        <f>IF(N453="snížená",J453,0)</f>
        <v>0</v>
      </c>
      <c r="BG453" s="141">
        <f>IF(N453="zákl. přenesená",J453,0)</f>
        <v>0</v>
      </c>
      <c r="BH453" s="141">
        <f>IF(N453="sníž. přenesená",J453,0)</f>
        <v>0</v>
      </c>
      <c r="BI453" s="141">
        <f>IF(N453="nulová",J453,0)</f>
        <v>0</v>
      </c>
      <c r="BJ453" s="16" t="s">
        <v>80</v>
      </c>
      <c r="BK453" s="141">
        <f>ROUND(I453*H453,2)</f>
        <v>0</v>
      </c>
      <c r="BL453" s="16" t="s">
        <v>974</v>
      </c>
      <c r="BM453" s="140" t="s">
        <v>980</v>
      </c>
    </row>
    <row r="454" spans="2:65" s="1" customFormat="1" ht="6.95" customHeight="1">
      <c r="B454" s="43"/>
      <c r="C454" s="44"/>
      <c r="D454" s="44"/>
      <c r="E454" s="44"/>
      <c r="F454" s="44"/>
      <c r="G454" s="44"/>
      <c r="H454" s="44"/>
      <c r="I454" s="44"/>
      <c r="J454" s="44"/>
      <c r="K454" s="44"/>
      <c r="L454" s="31"/>
    </row>
  </sheetData>
  <autoFilter ref="C140:K453" xr:uid="{00000000-0009-0000-0000-000001000000}"/>
  <mergeCells count="6">
    <mergeCell ref="E133:H133"/>
    <mergeCell ref="L2:V2"/>
    <mergeCell ref="E7:H7"/>
    <mergeCell ref="E16:H16"/>
    <mergeCell ref="E25:H25"/>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d4955e-e515-422d-8a4e-24f85441c1a6" xsi:nil="true"/>
    <lcf76f155ced4ddcb4097134ff3c332f xmlns="cdade9ed-8a37-4604-8901-3f3c6772e94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823892417A700489592A1A42C8FF39A" ma:contentTypeVersion="22" ma:contentTypeDescription="Vytvoří nový dokument" ma:contentTypeScope="" ma:versionID="1bcba17af4849424240f12f92afd9141">
  <xsd:schema xmlns:xsd="http://www.w3.org/2001/XMLSchema" xmlns:xs="http://www.w3.org/2001/XMLSchema" xmlns:p="http://schemas.microsoft.com/office/2006/metadata/properties" xmlns:ns2="87c9f3af-ec7a-450e-8294-b635bcd26152" xmlns:ns3="cdade9ed-8a37-4604-8901-3f3c6772e945" xmlns:ns4="ddd4955e-e515-422d-8a4e-24f85441c1a6" targetNamespace="http://schemas.microsoft.com/office/2006/metadata/properties" ma:root="true" ma:fieldsID="cf6bc7d9011836de0891e578d7fd7bf8" ns2:_="" ns3:_="" ns4:_="">
    <xsd:import namespace="87c9f3af-ec7a-450e-8294-b635bcd26152"/>
    <xsd:import namespace="cdade9ed-8a37-4604-8901-3f3c6772e945"/>
    <xsd:import namespace="ddd4955e-e515-422d-8a4e-24f85441c1a6"/>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TaxCatchAll" minOccurs="0"/>
                <xsd:element ref="ns3:lcf76f155ced4ddcb4097134ff3c332f"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9f3af-ec7a-450e-8294-b635bcd26152"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odnota hash upozornění na sdílení" ma:internalName="SharingHintHash" ma:readOnly="true">
      <xsd:simpleType>
        <xsd:restriction base="dms:Text"/>
      </xsd:simpleType>
    </xsd:element>
    <xsd:element name="SharedWithDetails" ma:index="10" nillable="true" ma:displayName="Sdílené s podrobnostm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de9ed-8a37-4604-8901-3f3c6772e94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Značky obrázků" ma:readOnly="false" ma:fieldId="{5cf76f15-5ced-4ddc-b409-7134ff3c332f}" ma:taxonomyMulti="true" ma:sspId="51e6f024-4790-4b5c-b7d7-a90983c0c478"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4955e-e515-422d-8a4e-24f85441c1a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B2A4466-3858-43F5-B542-D1D41F94AE04}" ma:internalName="TaxCatchAll" ma:showField="CatchAllData" ma:web="{87c9f3af-ec7a-450e-8294-b635bcd261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118524-66E4-429B-B952-B30E2C57E04F}"/>
</file>

<file path=customXml/itemProps2.xml><?xml version="1.0" encoding="utf-8"?>
<ds:datastoreItem xmlns:ds="http://schemas.openxmlformats.org/officeDocument/2006/customXml" ds:itemID="{689E35CA-7AA9-4466-874A-ADF7E0D6ED3E}"/>
</file>

<file path=customXml/itemProps3.xml><?xml version="1.0" encoding="utf-8"?>
<ds:datastoreItem xmlns:ds="http://schemas.openxmlformats.org/officeDocument/2006/customXml" ds:itemID="{76D17BD8-951F-43F1-A156-CB59B9E057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LAPTOP-9512S40V\User</dc:creator>
  <cp:keywords/>
  <dc:description/>
  <cp:lastModifiedBy>Sychrová, Hana</cp:lastModifiedBy>
  <cp:revision/>
  <dcterms:created xsi:type="dcterms:W3CDTF">2025-04-30T12:29:52Z</dcterms:created>
  <dcterms:modified xsi:type="dcterms:W3CDTF">2025-05-26T07:51:40Z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0x0101001823892417A700489592A1A42C8FF39A</vt:lpwstr>
  </property>
  <property fmtid="{D5CDD505-2E9C-101B-9397-08002B2CF9AE}" pid="3" name="MediaServiceImageTags">
    <vt:lpwstr/>
  </property>
</Properties>
</file>