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 activeTab="3"/>
  </bookViews>
  <sheets>
    <sheet name="Rekapitulace stavby" sheetId="1" r:id="rId1"/>
    <sheet name="Stavební část" sheetId="2" r:id="rId2"/>
    <sheet name="VZT" sheetId="3" r:id="rId3"/>
    <sheet name="UTCH" sheetId="4" r:id="rId4"/>
    <sheet name="ESIL" sheetId="5" r:id="rId5"/>
  </sheets>
  <definedNames>
    <definedName name="_xlnm._FilterDatabase" localSheetId="1" hidden="1">'Stavební část'!$C$144:$K$439</definedName>
    <definedName name="_xlnm._FilterDatabase" localSheetId="2" hidden="1">VZT!$B$4:$I$87</definedName>
    <definedName name="BLA" localSheetId="4">#REF!</definedName>
    <definedName name="BLA">#REF!</definedName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 localSheetId="4">#REF!</definedName>
    <definedName name="Dodavka0">#REF!</definedName>
    <definedName name="HSV">#REF!</definedName>
    <definedName name="HSV0" localSheetId="4">#REF!</definedName>
    <definedName name="HSV0">#REF!</definedName>
    <definedName name="HZS">#REF!</definedName>
    <definedName name="HZS0" localSheetId="4">#REF!</definedName>
    <definedName name="HZS0">#REF!</definedName>
    <definedName name="JKSO">#REF!</definedName>
    <definedName name="MJ">#REF!</definedName>
    <definedName name="Mont">#REF!</definedName>
    <definedName name="Montaz0" localSheetId="4">#REF!</definedName>
    <definedName name="Montaz0">#REF!</definedName>
    <definedName name="NazevDilu">#REF!</definedName>
    <definedName name="nazevobjektu">#REF!</definedName>
    <definedName name="nazevstavby">#REF!</definedName>
    <definedName name="_xlnm.Print_Titles" localSheetId="0">'Rekapitulace stavby'!$92:$92</definedName>
    <definedName name="_xlnm.Print_Titles" localSheetId="1">'Stavební část'!$144:$144</definedName>
    <definedName name="Objednatel">#REF!</definedName>
    <definedName name="_xlnm.Print_Area" localSheetId="0">'Rekapitulace stavby'!$D$4:$AO$76,'Rekapitulace stavby'!$C$82:$AQ$96</definedName>
    <definedName name="_xlnm.Print_Area" localSheetId="1">'Stavební část'!$C$4:$J$76,'Stavební část'!$C$82:$J$126,'Stavební část'!$C$132:$K$439</definedName>
    <definedName name="_xlnm.Print_Area" localSheetId="2">VZT!$B$6:$I$107</definedName>
    <definedName name="PocetMJ">#REF!</definedName>
    <definedName name="Poznamka">#REF!</definedName>
    <definedName name="Projektant">#REF!</definedName>
    <definedName name="PSV">#REF!</definedName>
    <definedName name="PSV0" localSheetId="4">#REF!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Typ" localSheetId="4">#REF!</definedName>
    <definedName name="Typ">#REF!</definedName>
    <definedName name="VRN">#REF!</definedName>
    <definedName name="VRNKc" localSheetId="4">#REF!</definedName>
    <definedName name="VRNKc">#REF!</definedName>
    <definedName name="VRNnazev" localSheetId="4">#REF!</definedName>
    <definedName name="VRNnazev">#REF!</definedName>
    <definedName name="VRNproc" localSheetId="4">#REF!</definedName>
    <definedName name="VRNproc">#REF!</definedName>
    <definedName name="VRNzakl" localSheetId="4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 iterateDelta="1E-4"/>
</workbook>
</file>

<file path=xl/calcChain.xml><?xml version="1.0" encoding="utf-8"?>
<calcChain xmlns="http://schemas.openxmlformats.org/spreadsheetml/2006/main">
  <c r="G370" i="4" l="1"/>
  <c r="G369" i="4"/>
  <c r="G368" i="4"/>
  <c r="G367" i="4"/>
  <c r="G363" i="4"/>
  <c r="G362" i="4"/>
  <c r="G361" i="4"/>
  <c r="G360" i="4"/>
  <c r="G359" i="4"/>
  <c r="G358" i="4"/>
  <c r="G357" i="4"/>
  <c r="G356" i="4"/>
  <c r="G351" i="4"/>
  <c r="G350" i="4"/>
  <c r="G346" i="4"/>
  <c r="G345" i="4"/>
  <c r="G344" i="4"/>
  <c r="G343" i="4"/>
  <c r="G342" i="4"/>
  <c r="G341" i="4"/>
  <c r="G337" i="4"/>
  <c r="G336" i="4"/>
  <c r="G335" i="4"/>
  <c r="G334" i="4"/>
  <c r="G333" i="4"/>
  <c r="G332" i="4"/>
  <c r="G331" i="4"/>
  <c r="G330" i="4"/>
  <c r="G329" i="4"/>
  <c r="G328" i="4"/>
  <c r="G327" i="4"/>
  <c r="G326" i="4"/>
  <c r="G325" i="4"/>
  <c r="G321" i="4"/>
  <c r="G320" i="4"/>
  <c r="G319" i="4"/>
  <c r="G318" i="4"/>
  <c r="G317" i="4"/>
  <c r="G316" i="4"/>
  <c r="G315" i="4"/>
  <c r="G314" i="4"/>
  <c r="G313" i="4"/>
  <c r="G312" i="4"/>
  <c r="G311" i="4"/>
  <c r="G310" i="4"/>
  <c r="G309" i="4"/>
  <c r="G305" i="4"/>
  <c r="G304" i="4"/>
  <c r="G303" i="4"/>
  <c r="G302" i="4"/>
  <c r="G301" i="4"/>
  <c r="G300" i="4"/>
  <c r="G299" i="4"/>
  <c r="G298" i="4"/>
  <c r="G297" i="4"/>
  <c r="G296" i="4"/>
  <c r="G295" i="4"/>
  <c r="G294" i="4"/>
  <c r="G290" i="4"/>
  <c r="G289" i="4"/>
  <c r="G288" i="4"/>
  <c r="G287" i="4"/>
  <c r="G286" i="4"/>
  <c r="G285" i="4"/>
  <c r="G284" i="4"/>
  <c r="G283" i="4"/>
  <c r="G282" i="4"/>
  <c r="G281" i="4"/>
  <c r="G280" i="4"/>
  <c r="G279" i="4"/>
  <c r="G278" i="4"/>
  <c r="G274" i="4"/>
  <c r="G273" i="4"/>
  <c r="G272" i="4"/>
  <c r="G271" i="4"/>
  <c r="G270" i="4"/>
  <c r="G269" i="4"/>
  <c r="G268" i="4"/>
  <c r="G267" i="4"/>
  <c r="G266" i="4"/>
  <c r="G265" i="4"/>
  <c r="G264" i="4"/>
  <c r="G263" i="4"/>
  <c r="G262" i="4"/>
  <c r="G261" i="4"/>
  <c r="G257" i="4"/>
  <c r="G256" i="4"/>
  <c r="G255" i="4"/>
  <c r="G254" i="4"/>
  <c r="G253" i="4"/>
  <c r="G252" i="4"/>
  <c r="G251" i="4"/>
  <c r="G250" i="4"/>
  <c r="G249" i="4"/>
  <c r="G248" i="4"/>
  <c r="G247" i="4"/>
  <c r="G246" i="4"/>
  <c r="G245" i="4"/>
  <c r="G244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1" i="4"/>
  <c r="G130" i="4"/>
  <c r="G129" i="4"/>
  <c r="G128" i="4"/>
  <c r="G127" i="4"/>
  <c r="G126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69" i="4"/>
  <c r="G68" i="4"/>
  <c r="G67" i="4"/>
  <c r="G66" i="4"/>
  <c r="G65" i="4"/>
  <c r="G64" i="4"/>
  <c r="G60" i="4"/>
  <c r="G59" i="4"/>
  <c r="G58" i="4"/>
  <c r="G57" i="4"/>
  <c r="G56" i="4"/>
  <c r="G55" i="4"/>
  <c r="G54" i="4"/>
  <c r="G50" i="4"/>
  <c r="G49" i="4"/>
  <c r="G48" i="4"/>
  <c r="G47" i="4"/>
  <c r="G46" i="4"/>
  <c r="G45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258" i="4" l="1"/>
  <c r="G224" i="4"/>
  <c r="G291" i="4"/>
  <c r="G306" i="4"/>
  <c r="G105" i="4"/>
  <c r="G123" i="4"/>
  <c r="G132" i="4"/>
  <c r="G150" i="4"/>
  <c r="G169" i="4"/>
  <c r="G187" i="4"/>
  <c r="G204" i="4"/>
  <c r="G241" i="4"/>
  <c r="G275" i="4"/>
  <c r="G322" i="4"/>
  <c r="G338" i="4"/>
  <c r="G347" i="4"/>
  <c r="G86" i="4"/>
  <c r="G70" i="4"/>
  <c r="G61" i="4"/>
  <c r="G51" i="4"/>
  <c r="G42" i="4"/>
  <c r="G25" i="4"/>
  <c r="F8" i="5" l="1"/>
  <c r="H8" i="5"/>
  <c r="F9" i="5"/>
  <c r="H9" i="5"/>
  <c r="F10" i="5"/>
  <c r="H10" i="5"/>
  <c r="F11" i="5"/>
  <c r="H11" i="5"/>
  <c r="F12" i="5"/>
  <c r="H12" i="5"/>
  <c r="F13" i="5"/>
  <c r="H13" i="5"/>
  <c r="F14" i="5"/>
  <c r="H14" i="5"/>
  <c r="F15" i="5"/>
  <c r="H15" i="5"/>
  <c r="F16" i="5"/>
  <c r="H16" i="5"/>
  <c r="F17" i="5"/>
  <c r="H17" i="5"/>
  <c r="F18" i="5"/>
  <c r="H18" i="5"/>
  <c r="F19" i="5"/>
  <c r="H19" i="5"/>
  <c r="F20" i="5"/>
  <c r="H20" i="5"/>
  <c r="F21" i="5"/>
  <c r="H21" i="5"/>
  <c r="F22" i="5"/>
  <c r="H22" i="5"/>
  <c r="F23" i="5"/>
  <c r="H23" i="5"/>
  <c r="F24" i="5"/>
  <c r="H24" i="5"/>
  <c r="F25" i="5"/>
  <c r="H25" i="5"/>
  <c r="F26" i="5"/>
  <c r="H26" i="5"/>
  <c r="F27" i="5"/>
  <c r="H27" i="5"/>
  <c r="F28" i="5"/>
  <c r="H28" i="5"/>
  <c r="F29" i="5"/>
  <c r="H29" i="5"/>
  <c r="F30" i="5"/>
  <c r="H30" i="5"/>
  <c r="F31" i="5"/>
  <c r="H31" i="5"/>
  <c r="F32" i="5"/>
  <c r="H32" i="5"/>
  <c r="F33" i="5"/>
  <c r="H33" i="5"/>
  <c r="F34" i="5"/>
  <c r="H34" i="5"/>
  <c r="F35" i="5"/>
  <c r="H35" i="5"/>
  <c r="F36" i="5"/>
  <c r="H36" i="5"/>
  <c r="F37" i="5"/>
  <c r="H37" i="5"/>
  <c r="F38" i="5"/>
  <c r="H38" i="5"/>
  <c r="F39" i="5" l="1"/>
  <c r="A355" i="4"/>
  <c r="A351" i="4"/>
  <c r="A356" i="4" s="1"/>
  <c r="A357" i="4" s="1"/>
  <c r="A358" i="4" s="1"/>
  <c r="A359" i="4" s="1"/>
  <c r="A360" i="4" s="1"/>
  <c r="A361" i="4" s="1"/>
  <c r="A362" i="4" s="1"/>
  <c r="A363" i="4" s="1"/>
  <c r="A342" i="4"/>
  <c r="A343" i="4" s="1"/>
  <c r="A344" i="4" s="1"/>
  <c r="A345" i="4" s="1"/>
  <c r="A346" i="4" s="1"/>
  <c r="A326" i="4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10" i="4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295" i="4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279" i="4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62" i="4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45" i="4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28" i="4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08" i="4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191" i="4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173" i="4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54" i="4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36" i="4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27" i="4"/>
  <c r="A128" i="4" s="1"/>
  <c r="A129" i="4" s="1"/>
  <c r="A130" i="4" s="1"/>
  <c r="A131" i="4" s="1"/>
  <c r="A109" i="4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90" i="4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74" i="4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65" i="4"/>
  <c r="A66" i="4" s="1"/>
  <c r="A67" i="4" s="1"/>
  <c r="A68" i="4" s="1"/>
  <c r="A69" i="4" s="1"/>
  <c r="A55" i="4"/>
  <c r="A56" i="4" s="1"/>
  <c r="A57" i="4" s="1"/>
  <c r="A58" i="4" s="1"/>
  <c r="A59" i="4" s="1"/>
  <c r="A60" i="4" s="1"/>
  <c r="A46" i="4"/>
  <c r="A47" i="4" s="1"/>
  <c r="A48" i="4" s="1"/>
  <c r="A49" i="4" s="1"/>
  <c r="A50" i="4" s="1"/>
  <c r="A44" i="4"/>
  <c r="A29" i="4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12" i="4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9" i="4"/>
  <c r="G372" i="4" l="1"/>
  <c r="B9" i="3"/>
  <c r="I9" i="3"/>
  <c r="I10" i="3"/>
  <c r="B11" i="3"/>
  <c r="I11" i="3"/>
  <c r="B12" i="3"/>
  <c r="I12" i="3"/>
  <c r="B13" i="3"/>
  <c r="I13" i="3"/>
  <c r="B14" i="3"/>
  <c r="I14" i="3"/>
  <c r="B15" i="3"/>
  <c r="I15" i="3"/>
  <c r="B16" i="3"/>
  <c r="I16" i="3"/>
  <c r="B17" i="3"/>
  <c r="I17" i="3"/>
  <c r="B18" i="3"/>
  <c r="I18" i="3"/>
  <c r="B19" i="3"/>
  <c r="I19" i="3"/>
  <c r="B20" i="3"/>
  <c r="I20" i="3"/>
  <c r="B21" i="3"/>
  <c r="I21" i="3"/>
  <c r="B22" i="3"/>
  <c r="I22" i="3"/>
  <c r="B23" i="3"/>
  <c r="I23" i="3"/>
  <c r="B24" i="3"/>
  <c r="I24" i="3"/>
  <c r="B25" i="3"/>
  <c r="I25" i="3"/>
  <c r="B26" i="3"/>
  <c r="I26" i="3"/>
  <c r="B27" i="3"/>
  <c r="I27" i="3"/>
  <c r="B28" i="3"/>
  <c r="I28" i="3"/>
  <c r="B29" i="3"/>
  <c r="I29" i="3"/>
  <c r="B30" i="3"/>
  <c r="I30" i="3"/>
  <c r="B31" i="3"/>
  <c r="I31" i="3"/>
  <c r="B32" i="3"/>
  <c r="I32" i="3"/>
  <c r="B33" i="3"/>
  <c r="I33" i="3"/>
  <c r="B34" i="3"/>
  <c r="I34" i="3"/>
  <c r="B35" i="3"/>
  <c r="I35" i="3"/>
  <c r="B36" i="3"/>
  <c r="I36" i="3"/>
  <c r="B37" i="3"/>
  <c r="I37" i="3"/>
  <c r="B38" i="3"/>
  <c r="I38" i="3"/>
  <c r="B39" i="3"/>
  <c r="I39" i="3"/>
  <c r="B40" i="3"/>
  <c r="I40" i="3"/>
  <c r="B41" i="3"/>
  <c r="I41" i="3"/>
  <c r="B42" i="3"/>
  <c r="I42" i="3"/>
  <c r="B43" i="3"/>
  <c r="I43" i="3"/>
  <c r="B44" i="3"/>
  <c r="I44" i="3"/>
  <c r="B45" i="3"/>
  <c r="I45" i="3"/>
  <c r="B48" i="3"/>
  <c r="I48" i="3"/>
  <c r="B49" i="3"/>
  <c r="I49" i="3"/>
  <c r="B50" i="3"/>
  <c r="I50" i="3"/>
  <c r="B51" i="3"/>
  <c r="I51" i="3"/>
  <c r="B52" i="3"/>
  <c r="I52" i="3"/>
  <c r="B53" i="3"/>
  <c r="I53" i="3"/>
  <c r="B54" i="3"/>
  <c r="I54" i="3"/>
  <c r="B55" i="3"/>
  <c r="I55" i="3"/>
  <c r="B56" i="3"/>
  <c r="I56" i="3"/>
  <c r="B57" i="3"/>
  <c r="I57" i="3"/>
  <c r="B58" i="3"/>
  <c r="I58" i="3"/>
  <c r="B59" i="3"/>
  <c r="I59" i="3"/>
  <c r="B60" i="3"/>
  <c r="I60" i="3"/>
  <c r="B61" i="3"/>
  <c r="I61" i="3"/>
  <c r="B62" i="3"/>
  <c r="I62" i="3"/>
  <c r="B63" i="3"/>
  <c r="I63" i="3"/>
  <c r="B64" i="3"/>
  <c r="I64" i="3"/>
  <c r="B65" i="3"/>
  <c r="I65" i="3"/>
  <c r="B66" i="3"/>
  <c r="I66" i="3"/>
  <c r="B67" i="3"/>
  <c r="I67" i="3"/>
  <c r="B68" i="3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91" i="3" s="1"/>
  <c r="B92" i="3" s="1"/>
  <c r="B93" i="3" s="1"/>
  <c r="B94" i="3" s="1"/>
  <c r="B95" i="3" s="1"/>
  <c r="B96" i="3" s="1"/>
  <c r="B97" i="3" s="1"/>
  <c r="B98" i="3" s="1"/>
  <c r="I68" i="3"/>
  <c r="I71" i="3"/>
  <c r="I72" i="3"/>
  <c r="I73" i="3"/>
  <c r="I77" i="3"/>
  <c r="I78" i="3"/>
  <c r="I79" i="3"/>
  <c r="I80" i="3"/>
  <c r="I81" i="3"/>
  <c r="I82" i="3"/>
  <c r="I83" i="3"/>
  <c r="I84" i="3"/>
  <c r="I85" i="3"/>
  <c r="I86" i="3"/>
  <c r="I87" i="3"/>
  <c r="I88" i="3"/>
  <c r="I91" i="3"/>
  <c r="I92" i="3"/>
  <c r="I93" i="3"/>
  <c r="I94" i="3"/>
  <c r="I95" i="3"/>
  <c r="I96" i="3"/>
  <c r="I97" i="3"/>
  <c r="I98" i="3"/>
  <c r="I90" i="3" l="1"/>
  <c r="I105" i="3" s="1"/>
  <c r="I47" i="3"/>
  <c r="I103" i="3" s="1"/>
  <c r="I107" i="3"/>
  <c r="J39" i="2"/>
  <c r="J38" i="2"/>
  <c r="AY95" i="1"/>
  <c r="J37" i="2"/>
  <c r="AX95" i="1"/>
  <c r="BI439" i="2"/>
  <c r="BH439" i="2"/>
  <c r="BG439" i="2"/>
  <c r="BF439" i="2"/>
  <c r="T439" i="2"/>
  <c r="T438" i="2"/>
  <c r="T437" i="2" s="1"/>
  <c r="R439" i="2"/>
  <c r="R438" i="2" s="1"/>
  <c r="R437" i="2" s="1"/>
  <c r="P439" i="2"/>
  <c r="P438" i="2"/>
  <c r="P437" i="2" s="1"/>
  <c r="BK439" i="2"/>
  <c r="BK438" i="2" s="1"/>
  <c r="J439" i="2"/>
  <c r="BE439" i="2" s="1"/>
  <c r="BI436" i="2"/>
  <c r="BH436" i="2"/>
  <c r="BG436" i="2"/>
  <c r="BF436" i="2"/>
  <c r="T436" i="2"/>
  <c r="R436" i="2"/>
  <c r="P436" i="2"/>
  <c r="BK436" i="2"/>
  <c r="J436" i="2"/>
  <c r="BE436" i="2" s="1"/>
  <c r="BI435" i="2"/>
  <c r="BH435" i="2"/>
  <c r="BG435" i="2"/>
  <c r="BF435" i="2"/>
  <c r="T435" i="2"/>
  <c r="T434" i="2"/>
  <c r="R435" i="2"/>
  <c r="R434" i="2"/>
  <c r="P435" i="2"/>
  <c r="P434" i="2"/>
  <c r="BK435" i="2"/>
  <c r="BK434" i="2" s="1"/>
  <c r="J434" i="2" s="1"/>
  <c r="J117" i="2" s="1"/>
  <c r="J435" i="2"/>
  <c r="BE435" i="2" s="1"/>
  <c r="BI433" i="2"/>
  <c r="BH433" i="2"/>
  <c r="BG433" i="2"/>
  <c r="BF433" i="2"/>
  <c r="T433" i="2"/>
  <c r="T432" i="2"/>
  <c r="R433" i="2"/>
  <c r="R432" i="2"/>
  <c r="P433" i="2"/>
  <c r="P432" i="2"/>
  <c r="BK433" i="2"/>
  <c r="BK432" i="2" s="1"/>
  <c r="J432" i="2" s="1"/>
  <c r="J116" i="2" s="1"/>
  <c r="J433" i="2"/>
  <c r="BE433" i="2" s="1"/>
  <c r="BI431" i="2"/>
  <c r="BH431" i="2"/>
  <c r="BG431" i="2"/>
  <c r="BF431" i="2"/>
  <c r="T431" i="2"/>
  <c r="T430" i="2"/>
  <c r="T429" i="2" s="1"/>
  <c r="R431" i="2"/>
  <c r="R430" i="2" s="1"/>
  <c r="R429" i="2"/>
  <c r="P431" i="2"/>
  <c r="P430" i="2"/>
  <c r="P429" i="2" s="1"/>
  <c r="BK431" i="2"/>
  <c r="BK430" i="2" s="1"/>
  <c r="J430" i="2" s="1"/>
  <c r="J115" i="2" s="1"/>
  <c r="J431" i="2"/>
  <c r="BE431" i="2" s="1"/>
  <c r="BI428" i="2"/>
  <c r="BH428" i="2"/>
  <c r="BG428" i="2"/>
  <c r="BF428" i="2"/>
  <c r="T428" i="2"/>
  <c r="R428" i="2"/>
  <c r="P428" i="2"/>
  <c r="BK428" i="2"/>
  <c r="J428" i="2"/>
  <c r="BE428" i="2"/>
  <c r="BI426" i="2"/>
  <c r="BH426" i="2"/>
  <c r="BG426" i="2"/>
  <c r="BF426" i="2"/>
  <c r="T426" i="2"/>
  <c r="R426" i="2"/>
  <c r="P426" i="2"/>
  <c r="BK426" i="2"/>
  <c r="J426" i="2"/>
  <c r="BE426" i="2"/>
  <c r="BI421" i="2"/>
  <c r="BH421" i="2"/>
  <c r="BG421" i="2"/>
  <c r="BF421" i="2"/>
  <c r="T421" i="2"/>
  <c r="T420" i="2"/>
  <c r="R421" i="2"/>
  <c r="R420" i="2"/>
  <c r="P421" i="2"/>
  <c r="P420" i="2"/>
  <c r="BK421" i="2"/>
  <c r="BK420" i="2"/>
  <c r="J420" i="2" s="1"/>
  <c r="J421" i="2"/>
  <c r="BE421" i="2" s="1"/>
  <c r="J113" i="2"/>
  <c r="BI416" i="2"/>
  <c r="BH416" i="2"/>
  <c r="BG416" i="2"/>
  <c r="BF416" i="2"/>
  <c r="T416" i="2"/>
  <c r="T415" i="2"/>
  <c r="R416" i="2"/>
  <c r="R415" i="2"/>
  <c r="P416" i="2"/>
  <c r="P415" i="2"/>
  <c r="BK416" i="2"/>
  <c r="BK415" i="2"/>
  <c r="J415" i="2" s="1"/>
  <c r="J416" i="2"/>
  <c r="BE416" i="2" s="1"/>
  <c r="J112" i="2"/>
  <c r="BI414" i="2"/>
  <c r="BH414" i="2"/>
  <c r="BG414" i="2"/>
  <c r="BF414" i="2"/>
  <c r="T414" i="2"/>
  <c r="R414" i="2"/>
  <c r="P414" i="2"/>
  <c r="BK414" i="2"/>
  <c r="J414" i="2"/>
  <c r="BE414" i="2"/>
  <c r="BI412" i="2"/>
  <c r="BH412" i="2"/>
  <c r="BG412" i="2"/>
  <c r="BF412" i="2"/>
  <c r="T412" i="2"/>
  <c r="R412" i="2"/>
  <c r="P412" i="2"/>
  <c r="BK412" i="2"/>
  <c r="J412" i="2"/>
  <c r="BE412" i="2"/>
  <c r="BI402" i="2"/>
  <c r="BH402" i="2"/>
  <c r="BG402" i="2"/>
  <c r="BF402" i="2"/>
  <c r="T402" i="2"/>
  <c r="R402" i="2"/>
  <c r="P402" i="2"/>
  <c r="BK402" i="2"/>
  <c r="J402" i="2"/>
  <c r="BE402" i="2"/>
  <c r="BI401" i="2"/>
  <c r="BH401" i="2"/>
  <c r="BG401" i="2"/>
  <c r="BF401" i="2"/>
  <c r="T401" i="2"/>
  <c r="R401" i="2"/>
  <c r="P401" i="2"/>
  <c r="BK401" i="2"/>
  <c r="J401" i="2"/>
  <c r="BE401" i="2"/>
  <c r="BI400" i="2"/>
  <c r="BH400" i="2"/>
  <c r="BG400" i="2"/>
  <c r="BF400" i="2"/>
  <c r="T400" i="2"/>
  <c r="R400" i="2"/>
  <c r="P400" i="2"/>
  <c r="BK400" i="2"/>
  <c r="J400" i="2"/>
  <c r="BE400" i="2"/>
  <c r="BI396" i="2"/>
  <c r="BH396" i="2"/>
  <c r="BG396" i="2"/>
  <c r="BF396" i="2"/>
  <c r="T396" i="2"/>
  <c r="R396" i="2"/>
  <c r="P396" i="2"/>
  <c r="BK396" i="2"/>
  <c r="J396" i="2"/>
  <c r="BE396" i="2"/>
  <c r="BI395" i="2"/>
  <c r="BH395" i="2"/>
  <c r="BG395" i="2"/>
  <c r="BF395" i="2"/>
  <c r="T395" i="2"/>
  <c r="T394" i="2"/>
  <c r="R395" i="2"/>
  <c r="R394" i="2"/>
  <c r="P395" i="2"/>
  <c r="P394" i="2"/>
  <c r="BK395" i="2"/>
  <c r="BK394" i="2"/>
  <c r="J394" i="2" s="1"/>
  <c r="J395" i="2"/>
  <c r="BE395" i="2" s="1"/>
  <c r="J111" i="2"/>
  <c r="BI391" i="2"/>
  <c r="BH391" i="2"/>
  <c r="BG391" i="2"/>
  <c r="BF391" i="2"/>
  <c r="T391" i="2"/>
  <c r="R391" i="2"/>
  <c r="P391" i="2"/>
  <c r="BK391" i="2"/>
  <c r="J391" i="2"/>
  <c r="BE391" i="2"/>
  <c r="BI388" i="2"/>
  <c r="BH388" i="2"/>
  <c r="BG388" i="2"/>
  <c r="BF388" i="2"/>
  <c r="T388" i="2"/>
  <c r="R388" i="2"/>
  <c r="P388" i="2"/>
  <c r="BK388" i="2"/>
  <c r="J388" i="2"/>
  <c r="BE388" i="2"/>
  <c r="BI384" i="2"/>
  <c r="BH384" i="2"/>
  <c r="BG384" i="2"/>
  <c r="BF384" i="2"/>
  <c r="T384" i="2"/>
  <c r="R384" i="2"/>
  <c r="P384" i="2"/>
  <c r="BK384" i="2"/>
  <c r="J384" i="2"/>
  <c r="BE384" i="2"/>
  <c r="BI379" i="2"/>
  <c r="BH379" i="2"/>
  <c r="BG379" i="2"/>
  <c r="BF379" i="2"/>
  <c r="T379" i="2"/>
  <c r="R379" i="2"/>
  <c r="P379" i="2"/>
  <c r="BK379" i="2"/>
  <c r="J379" i="2"/>
  <c r="BE379" i="2"/>
  <c r="BI375" i="2"/>
  <c r="BH375" i="2"/>
  <c r="BG375" i="2"/>
  <c r="BF375" i="2"/>
  <c r="T375" i="2"/>
  <c r="R375" i="2"/>
  <c r="P375" i="2"/>
  <c r="BK375" i="2"/>
  <c r="J375" i="2"/>
  <c r="BE375" i="2"/>
  <c r="BI371" i="2"/>
  <c r="BH371" i="2"/>
  <c r="BG371" i="2"/>
  <c r="BF371" i="2"/>
  <c r="T371" i="2"/>
  <c r="R371" i="2"/>
  <c r="P371" i="2"/>
  <c r="BK371" i="2"/>
  <c r="J371" i="2"/>
  <c r="BE371" i="2"/>
  <c r="BI367" i="2"/>
  <c r="BH367" i="2"/>
  <c r="BG367" i="2"/>
  <c r="BF367" i="2"/>
  <c r="T367" i="2"/>
  <c r="R367" i="2"/>
  <c r="P367" i="2"/>
  <c r="BK367" i="2"/>
  <c r="J367" i="2"/>
  <c r="BE367" i="2"/>
  <c r="BI363" i="2"/>
  <c r="BH363" i="2"/>
  <c r="BG363" i="2"/>
  <c r="BF363" i="2"/>
  <c r="T363" i="2"/>
  <c r="R363" i="2"/>
  <c r="P363" i="2"/>
  <c r="BK363" i="2"/>
  <c r="J363" i="2"/>
  <c r="BE363" i="2"/>
  <c r="BI359" i="2"/>
  <c r="BH359" i="2"/>
  <c r="BG359" i="2"/>
  <c r="BF359" i="2"/>
  <c r="T359" i="2"/>
  <c r="R359" i="2"/>
  <c r="P359" i="2"/>
  <c r="BK359" i="2"/>
  <c r="J359" i="2"/>
  <c r="BE359" i="2"/>
  <c r="BI355" i="2"/>
  <c r="BH355" i="2"/>
  <c r="BG355" i="2"/>
  <c r="BF355" i="2"/>
  <c r="T355" i="2"/>
  <c r="T354" i="2"/>
  <c r="R355" i="2"/>
  <c r="R354" i="2"/>
  <c r="P355" i="2"/>
  <c r="P354" i="2"/>
  <c r="BK355" i="2"/>
  <c r="BK354" i="2"/>
  <c r="J354" i="2" s="1"/>
  <c r="J355" i="2"/>
  <c r="BE355" i="2" s="1"/>
  <c r="J110" i="2"/>
  <c r="BI351" i="2"/>
  <c r="BH351" i="2"/>
  <c r="BG351" i="2"/>
  <c r="BF351" i="2"/>
  <c r="T351" i="2"/>
  <c r="T350" i="2"/>
  <c r="R351" i="2"/>
  <c r="R350" i="2"/>
  <c r="P351" i="2"/>
  <c r="P350" i="2"/>
  <c r="BK351" i="2"/>
  <c r="BK350" i="2"/>
  <c r="J350" i="2" s="1"/>
  <c r="J351" i="2"/>
  <c r="BE351" i="2" s="1"/>
  <c r="J109" i="2"/>
  <c r="BI349" i="2"/>
  <c r="BH349" i="2"/>
  <c r="BG349" i="2"/>
  <c r="BF349" i="2"/>
  <c r="T349" i="2"/>
  <c r="R349" i="2"/>
  <c r="P349" i="2"/>
  <c r="BK349" i="2"/>
  <c r="J349" i="2"/>
  <c r="BE349" i="2"/>
  <c r="BI346" i="2"/>
  <c r="BH346" i="2"/>
  <c r="BG346" i="2"/>
  <c r="BF346" i="2"/>
  <c r="T346" i="2"/>
  <c r="R346" i="2"/>
  <c r="P346" i="2"/>
  <c r="BK346" i="2"/>
  <c r="J346" i="2"/>
  <c r="BE346" i="2"/>
  <c r="BI343" i="2"/>
  <c r="BH343" i="2"/>
  <c r="BG343" i="2"/>
  <c r="BF343" i="2"/>
  <c r="T343" i="2"/>
  <c r="R343" i="2"/>
  <c r="P343" i="2"/>
  <c r="BK343" i="2"/>
  <c r="J343" i="2"/>
  <c r="BE343" i="2"/>
  <c r="BI340" i="2"/>
  <c r="BH340" i="2"/>
  <c r="BG340" i="2"/>
  <c r="BF340" i="2"/>
  <c r="T340" i="2"/>
  <c r="R340" i="2"/>
  <c r="P340" i="2"/>
  <c r="BK340" i="2"/>
  <c r="J340" i="2"/>
  <c r="BE340" i="2"/>
  <c r="BI337" i="2"/>
  <c r="BH337" i="2"/>
  <c r="BG337" i="2"/>
  <c r="BF337" i="2"/>
  <c r="T337" i="2"/>
  <c r="R337" i="2"/>
  <c r="P337" i="2"/>
  <c r="BK337" i="2"/>
  <c r="J337" i="2"/>
  <c r="BE337" i="2"/>
  <c r="BI334" i="2"/>
  <c r="BH334" i="2"/>
  <c r="BG334" i="2"/>
  <c r="BF334" i="2"/>
  <c r="T334" i="2"/>
  <c r="R334" i="2"/>
  <c r="P334" i="2"/>
  <c r="BK334" i="2"/>
  <c r="J334" i="2"/>
  <c r="BE334" i="2"/>
  <c r="BI331" i="2"/>
  <c r="BH331" i="2"/>
  <c r="BG331" i="2"/>
  <c r="BF331" i="2"/>
  <c r="T331" i="2"/>
  <c r="R331" i="2"/>
  <c r="P331" i="2"/>
  <c r="BK331" i="2"/>
  <c r="J331" i="2"/>
  <c r="BE331" i="2"/>
  <c r="BI322" i="2"/>
  <c r="BH322" i="2"/>
  <c r="BG322" i="2"/>
  <c r="BF322" i="2"/>
  <c r="T322" i="2"/>
  <c r="T321" i="2"/>
  <c r="R322" i="2"/>
  <c r="R321" i="2"/>
  <c r="P322" i="2"/>
  <c r="P321" i="2"/>
  <c r="BK322" i="2"/>
  <c r="BK321" i="2"/>
  <c r="J321" i="2" s="1"/>
  <c r="J322" i="2"/>
  <c r="BE322" i="2" s="1"/>
  <c r="J108" i="2"/>
  <c r="BI320" i="2"/>
  <c r="BH320" i="2"/>
  <c r="BG320" i="2"/>
  <c r="BF320" i="2"/>
  <c r="T320" i="2"/>
  <c r="R320" i="2"/>
  <c r="P320" i="2"/>
  <c r="BK320" i="2"/>
  <c r="J320" i="2"/>
  <c r="BE320" i="2"/>
  <c r="BI317" i="2"/>
  <c r="BH317" i="2"/>
  <c r="BG317" i="2"/>
  <c r="BF317" i="2"/>
  <c r="T317" i="2"/>
  <c r="R317" i="2"/>
  <c r="P317" i="2"/>
  <c r="BK317" i="2"/>
  <c r="J317" i="2"/>
  <c r="BE317" i="2"/>
  <c r="BI313" i="2"/>
  <c r="BH313" i="2"/>
  <c r="BG313" i="2"/>
  <c r="BF313" i="2"/>
  <c r="T313" i="2"/>
  <c r="T312" i="2"/>
  <c r="R313" i="2"/>
  <c r="R312" i="2"/>
  <c r="P313" i="2"/>
  <c r="P312" i="2"/>
  <c r="BK313" i="2"/>
  <c r="BK312" i="2"/>
  <c r="J312" i="2" s="1"/>
  <c r="J313" i="2"/>
  <c r="BE313" i="2" s="1"/>
  <c r="J107" i="2"/>
  <c r="BI311" i="2"/>
  <c r="BH311" i="2"/>
  <c r="BG311" i="2"/>
  <c r="BF311" i="2"/>
  <c r="T311" i="2"/>
  <c r="R311" i="2"/>
  <c r="P311" i="2"/>
  <c r="BK311" i="2"/>
  <c r="J311" i="2"/>
  <c r="BE311" i="2"/>
  <c r="BI310" i="2"/>
  <c r="BH310" i="2"/>
  <c r="BG310" i="2"/>
  <c r="BF310" i="2"/>
  <c r="T310" i="2"/>
  <c r="R310" i="2"/>
  <c r="P310" i="2"/>
  <c r="BK310" i="2"/>
  <c r="J310" i="2"/>
  <c r="BE310" i="2"/>
  <c r="BI309" i="2"/>
  <c r="BH309" i="2"/>
  <c r="BG309" i="2"/>
  <c r="BF309" i="2"/>
  <c r="T309" i="2"/>
  <c r="R309" i="2"/>
  <c r="P309" i="2"/>
  <c r="BK309" i="2"/>
  <c r="J309" i="2"/>
  <c r="BE309" i="2"/>
  <c r="BI307" i="2"/>
  <c r="BH307" i="2"/>
  <c r="BG307" i="2"/>
  <c r="BF307" i="2"/>
  <c r="T307" i="2"/>
  <c r="R307" i="2"/>
  <c r="P307" i="2"/>
  <c r="BK307" i="2"/>
  <c r="J307" i="2"/>
  <c r="BE307" i="2"/>
  <c r="BI303" i="2"/>
  <c r="BH303" i="2"/>
  <c r="BG303" i="2"/>
  <c r="BF303" i="2"/>
  <c r="T303" i="2"/>
  <c r="R303" i="2"/>
  <c r="P303" i="2"/>
  <c r="BK303" i="2"/>
  <c r="J303" i="2"/>
  <c r="BE303" i="2"/>
  <c r="BI301" i="2"/>
  <c r="BH301" i="2"/>
  <c r="BG301" i="2"/>
  <c r="BF301" i="2"/>
  <c r="T301" i="2"/>
  <c r="R301" i="2"/>
  <c r="P301" i="2"/>
  <c r="BK301" i="2"/>
  <c r="J301" i="2"/>
  <c r="BE301" i="2"/>
  <c r="BI295" i="2"/>
  <c r="BH295" i="2"/>
  <c r="BG295" i="2"/>
  <c r="BF295" i="2"/>
  <c r="T295" i="2"/>
  <c r="R295" i="2"/>
  <c r="P295" i="2"/>
  <c r="BK295" i="2"/>
  <c r="J295" i="2"/>
  <c r="BE295" i="2"/>
  <c r="BI291" i="2"/>
  <c r="BH291" i="2"/>
  <c r="BG291" i="2"/>
  <c r="BF291" i="2"/>
  <c r="T291" i="2"/>
  <c r="T290" i="2"/>
  <c r="T289" i="2" s="1"/>
  <c r="R291" i="2"/>
  <c r="P291" i="2"/>
  <c r="P290" i="2"/>
  <c r="P289" i="2" s="1"/>
  <c r="BK291" i="2"/>
  <c r="J291" i="2"/>
  <c r="BE291" i="2"/>
  <c r="BI288" i="2"/>
  <c r="BH288" i="2"/>
  <c r="BG288" i="2"/>
  <c r="BF288" i="2"/>
  <c r="T288" i="2"/>
  <c r="T287" i="2"/>
  <c r="R288" i="2"/>
  <c r="R287" i="2"/>
  <c r="P288" i="2"/>
  <c r="P287" i="2"/>
  <c r="BK288" i="2"/>
  <c r="BK287" i="2"/>
  <c r="J287" i="2" s="1"/>
  <c r="J288" i="2"/>
  <c r="BE288" i="2" s="1"/>
  <c r="J104" i="2"/>
  <c r="BI286" i="2"/>
  <c r="BH286" i="2"/>
  <c r="BG286" i="2"/>
  <c r="BF286" i="2"/>
  <c r="T286" i="2"/>
  <c r="R286" i="2"/>
  <c r="P286" i="2"/>
  <c r="BK286" i="2"/>
  <c r="J286" i="2"/>
  <c r="BE286" i="2"/>
  <c r="BI283" i="2"/>
  <c r="BH283" i="2"/>
  <c r="BG283" i="2"/>
  <c r="BF283" i="2"/>
  <c r="T283" i="2"/>
  <c r="R283" i="2"/>
  <c r="P283" i="2"/>
  <c r="BK283" i="2"/>
  <c r="J283" i="2"/>
  <c r="BE283" i="2"/>
  <c r="BI281" i="2"/>
  <c r="BH281" i="2"/>
  <c r="BG281" i="2"/>
  <c r="BF281" i="2"/>
  <c r="T281" i="2"/>
  <c r="R281" i="2"/>
  <c r="P281" i="2"/>
  <c r="BK281" i="2"/>
  <c r="J281" i="2"/>
  <c r="BE281" i="2"/>
  <c r="BI280" i="2"/>
  <c r="BH280" i="2"/>
  <c r="BG280" i="2"/>
  <c r="BF280" i="2"/>
  <c r="T280" i="2"/>
  <c r="R280" i="2"/>
  <c r="P280" i="2"/>
  <c r="BK280" i="2"/>
  <c r="J280" i="2"/>
  <c r="BE280" i="2"/>
  <c r="BI279" i="2"/>
  <c r="BH279" i="2"/>
  <c r="BG279" i="2"/>
  <c r="BF279" i="2"/>
  <c r="T279" i="2"/>
  <c r="T278" i="2"/>
  <c r="R279" i="2"/>
  <c r="R278" i="2"/>
  <c r="P279" i="2"/>
  <c r="P278" i="2"/>
  <c r="BK279" i="2"/>
  <c r="BK278" i="2"/>
  <c r="J278" i="2" s="1"/>
  <c r="J279" i="2"/>
  <c r="BE279" i="2" s="1"/>
  <c r="J103" i="2"/>
  <c r="BI274" i="2"/>
  <c r="BH274" i="2"/>
  <c r="BG274" i="2"/>
  <c r="BF274" i="2"/>
  <c r="T274" i="2"/>
  <c r="R274" i="2"/>
  <c r="P274" i="2"/>
  <c r="BK274" i="2"/>
  <c r="J274" i="2"/>
  <c r="BE274" i="2"/>
  <c r="BI270" i="2"/>
  <c r="BH270" i="2"/>
  <c r="BG270" i="2"/>
  <c r="BF270" i="2"/>
  <c r="T270" i="2"/>
  <c r="R270" i="2"/>
  <c r="P270" i="2"/>
  <c r="BK270" i="2"/>
  <c r="J270" i="2"/>
  <c r="BE270" i="2"/>
  <c r="BI266" i="2"/>
  <c r="BH266" i="2"/>
  <c r="BG266" i="2"/>
  <c r="BF266" i="2"/>
  <c r="T266" i="2"/>
  <c r="R266" i="2"/>
  <c r="P266" i="2"/>
  <c r="BK266" i="2"/>
  <c r="J266" i="2"/>
  <c r="BE266" i="2"/>
  <c r="BI263" i="2"/>
  <c r="BH263" i="2"/>
  <c r="BG263" i="2"/>
  <c r="BF263" i="2"/>
  <c r="T263" i="2"/>
  <c r="R263" i="2"/>
  <c r="P263" i="2"/>
  <c r="BK263" i="2"/>
  <c r="J263" i="2"/>
  <c r="BE263" i="2"/>
  <c r="BI260" i="2"/>
  <c r="BH260" i="2"/>
  <c r="BG260" i="2"/>
  <c r="BF260" i="2"/>
  <c r="T260" i="2"/>
  <c r="R260" i="2"/>
  <c r="P260" i="2"/>
  <c r="BK260" i="2"/>
  <c r="J260" i="2"/>
  <c r="BE260" i="2"/>
  <c r="BI257" i="2"/>
  <c r="BH257" i="2"/>
  <c r="BG257" i="2"/>
  <c r="BF257" i="2"/>
  <c r="T257" i="2"/>
  <c r="R257" i="2"/>
  <c r="P257" i="2"/>
  <c r="BK257" i="2"/>
  <c r="J257" i="2"/>
  <c r="BE257" i="2"/>
  <c r="BI254" i="2"/>
  <c r="BH254" i="2"/>
  <c r="BG254" i="2"/>
  <c r="BF254" i="2"/>
  <c r="T254" i="2"/>
  <c r="R254" i="2"/>
  <c r="P254" i="2"/>
  <c r="BK254" i="2"/>
  <c r="J254" i="2"/>
  <c r="BE254" i="2"/>
  <c r="BI248" i="2"/>
  <c r="BH248" i="2"/>
  <c r="BG248" i="2"/>
  <c r="BF248" i="2"/>
  <c r="T248" i="2"/>
  <c r="R248" i="2"/>
  <c r="P248" i="2"/>
  <c r="BK248" i="2"/>
  <c r="J248" i="2"/>
  <c r="BE248" i="2"/>
  <c r="BI240" i="2"/>
  <c r="BH240" i="2"/>
  <c r="BG240" i="2"/>
  <c r="BF240" i="2"/>
  <c r="T240" i="2"/>
  <c r="R240" i="2"/>
  <c r="P240" i="2"/>
  <c r="BK240" i="2"/>
  <c r="J240" i="2"/>
  <c r="BE240" i="2"/>
  <c r="BI234" i="2"/>
  <c r="BH234" i="2"/>
  <c r="BG234" i="2"/>
  <c r="BF234" i="2"/>
  <c r="T234" i="2"/>
  <c r="R234" i="2"/>
  <c r="P234" i="2"/>
  <c r="BK234" i="2"/>
  <c r="J234" i="2"/>
  <c r="BE234" i="2"/>
  <c r="BI230" i="2"/>
  <c r="BH230" i="2"/>
  <c r="BG230" i="2"/>
  <c r="BF230" i="2"/>
  <c r="T230" i="2"/>
  <c r="R230" i="2"/>
  <c r="P230" i="2"/>
  <c r="BK230" i="2"/>
  <c r="J230" i="2"/>
  <c r="BE230" i="2"/>
  <c r="BI225" i="2"/>
  <c r="BH225" i="2"/>
  <c r="BG225" i="2"/>
  <c r="BF225" i="2"/>
  <c r="T225" i="2"/>
  <c r="R225" i="2"/>
  <c r="P225" i="2"/>
  <c r="BK225" i="2"/>
  <c r="J225" i="2"/>
  <c r="BE225" i="2"/>
  <c r="BI221" i="2"/>
  <c r="BH221" i="2"/>
  <c r="BG221" i="2"/>
  <c r="BF221" i="2"/>
  <c r="T221" i="2"/>
  <c r="T220" i="2"/>
  <c r="R221" i="2"/>
  <c r="R220" i="2"/>
  <c r="P221" i="2"/>
  <c r="P220" i="2"/>
  <c r="BK221" i="2"/>
  <c r="BK220" i="2"/>
  <c r="J220" i="2" s="1"/>
  <c r="J221" i="2"/>
  <c r="BE221" i="2" s="1"/>
  <c r="J102" i="2"/>
  <c r="BI216" i="2"/>
  <c r="BH216" i="2"/>
  <c r="BG216" i="2"/>
  <c r="BF216" i="2"/>
  <c r="T216" i="2"/>
  <c r="R216" i="2"/>
  <c r="P216" i="2"/>
  <c r="BK216" i="2"/>
  <c r="J216" i="2"/>
  <c r="BE216" i="2"/>
  <c r="BI212" i="2"/>
  <c r="BH212" i="2"/>
  <c r="BG212" i="2"/>
  <c r="BF212" i="2"/>
  <c r="T212" i="2"/>
  <c r="R212" i="2"/>
  <c r="P212" i="2"/>
  <c r="BK212" i="2"/>
  <c r="J212" i="2"/>
  <c r="BE212" i="2"/>
  <c r="BI208" i="2"/>
  <c r="BH208" i="2"/>
  <c r="BG208" i="2"/>
  <c r="BF208" i="2"/>
  <c r="T208" i="2"/>
  <c r="T207" i="2"/>
  <c r="R208" i="2"/>
  <c r="R207" i="2"/>
  <c r="P208" i="2"/>
  <c r="P207" i="2"/>
  <c r="BK208" i="2"/>
  <c r="BK207" i="2"/>
  <c r="J207" i="2" s="1"/>
  <c r="J208" i="2"/>
  <c r="BE208" i="2" s="1"/>
  <c r="J101" i="2"/>
  <c r="BI204" i="2"/>
  <c r="BH204" i="2"/>
  <c r="BG204" i="2"/>
  <c r="BF204" i="2"/>
  <c r="T204" i="2"/>
  <c r="R204" i="2"/>
  <c r="P204" i="2"/>
  <c r="BK204" i="2"/>
  <c r="J204" i="2"/>
  <c r="BE204" i="2"/>
  <c r="BI190" i="2"/>
  <c r="BH190" i="2"/>
  <c r="BG190" i="2"/>
  <c r="BF190" i="2"/>
  <c r="T190" i="2"/>
  <c r="T189" i="2"/>
  <c r="R190" i="2"/>
  <c r="R189" i="2"/>
  <c r="P190" i="2"/>
  <c r="P189" i="2"/>
  <c r="BK190" i="2"/>
  <c r="BK189" i="2"/>
  <c r="J189" i="2" s="1"/>
  <c r="J190" i="2"/>
  <c r="BE190" i="2" s="1"/>
  <c r="J100" i="2"/>
  <c r="BI185" i="2"/>
  <c r="BH185" i="2"/>
  <c r="BG185" i="2"/>
  <c r="BF185" i="2"/>
  <c r="T185" i="2"/>
  <c r="R185" i="2"/>
  <c r="P185" i="2"/>
  <c r="BK185" i="2"/>
  <c r="J185" i="2"/>
  <c r="BE185" i="2"/>
  <c r="BI181" i="2"/>
  <c r="BH181" i="2"/>
  <c r="BG181" i="2"/>
  <c r="BF181" i="2"/>
  <c r="T181" i="2"/>
  <c r="R181" i="2"/>
  <c r="P181" i="2"/>
  <c r="BK181" i="2"/>
  <c r="J181" i="2"/>
  <c r="BE181" i="2"/>
  <c r="BI177" i="2"/>
  <c r="BH177" i="2"/>
  <c r="BG177" i="2"/>
  <c r="BF177" i="2"/>
  <c r="T177" i="2"/>
  <c r="R177" i="2"/>
  <c r="P177" i="2"/>
  <c r="BK177" i="2"/>
  <c r="J177" i="2"/>
  <c r="BE177" i="2"/>
  <c r="BI173" i="2"/>
  <c r="BH173" i="2"/>
  <c r="BG173" i="2"/>
  <c r="BF173" i="2"/>
  <c r="T173" i="2"/>
  <c r="R173" i="2"/>
  <c r="P173" i="2"/>
  <c r="BK173" i="2"/>
  <c r="J173" i="2"/>
  <c r="BE173" i="2"/>
  <c r="BI169" i="2"/>
  <c r="BH169" i="2"/>
  <c r="BG169" i="2"/>
  <c r="BF169" i="2"/>
  <c r="T169" i="2"/>
  <c r="T168" i="2"/>
  <c r="R169" i="2"/>
  <c r="R168" i="2"/>
  <c r="P169" i="2"/>
  <c r="P168" i="2"/>
  <c r="BK169" i="2"/>
  <c r="BK168" i="2"/>
  <c r="J168" i="2" s="1"/>
  <c r="J169" i="2"/>
  <c r="BE169" i="2" s="1"/>
  <c r="J99" i="2"/>
  <c r="BI159" i="2"/>
  <c r="BH159" i="2"/>
  <c r="BG159" i="2"/>
  <c r="BF159" i="2"/>
  <c r="T159" i="2"/>
  <c r="R159" i="2"/>
  <c r="P159" i="2"/>
  <c r="BK159" i="2"/>
  <c r="J159" i="2"/>
  <c r="BE159" i="2"/>
  <c r="BI151" i="2"/>
  <c r="BH151" i="2"/>
  <c r="BG151" i="2"/>
  <c r="BF151" i="2"/>
  <c r="T151" i="2"/>
  <c r="R151" i="2"/>
  <c r="R147" i="2" s="1"/>
  <c r="R146" i="2" s="1"/>
  <c r="P151" i="2"/>
  <c r="BK151" i="2"/>
  <c r="J151" i="2"/>
  <c r="BE151" i="2"/>
  <c r="BI148" i="2"/>
  <c r="BH148" i="2"/>
  <c r="BG148" i="2"/>
  <c r="BF148" i="2"/>
  <c r="T148" i="2"/>
  <c r="T147" i="2"/>
  <c r="T146" i="2" s="1"/>
  <c r="T145" i="2" s="1"/>
  <c r="R148" i="2"/>
  <c r="P148" i="2"/>
  <c r="P147" i="2"/>
  <c r="P146" i="2" s="1"/>
  <c r="P145" i="2" s="1"/>
  <c r="AU95" i="1" s="1"/>
  <c r="AU94" i="1" s="1"/>
  <c r="BK148" i="2"/>
  <c r="BK147" i="2" s="1"/>
  <c r="BK146" i="2" s="1"/>
  <c r="J146" i="2" s="1"/>
  <c r="J97" i="2" s="1"/>
  <c r="J148" i="2"/>
  <c r="BE148" i="2" s="1"/>
  <c r="J142" i="2"/>
  <c r="J141" i="2"/>
  <c r="F141" i="2"/>
  <c r="F139" i="2"/>
  <c r="E137" i="2"/>
  <c r="J122" i="2"/>
  <c r="J31" i="2" s="1"/>
  <c r="BI124" i="2"/>
  <c r="BH124" i="2"/>
  <c r="BG124" i="2"/>
  <c r="BF124" i="2"/>
  <c r="BE124" i="2"/>
  <c r="BI123" i="2"/>
  <c r="BH123" i="2"/>
  <c r="BG123" i="2"/>
  <c r="BF123" i="2"/>
  <c r="BE123" i="2"/>
  <c r="J92" i="2"/>
  <c r="J91" i="2"/>
  <c r="F91" i="2"/>
  <c r="F89" i="2"/>
  <c r="E87" i="2"/>
  <c r="J18" i="2"/>
  <c r="E18" i="2"/>
  <c r="F142" i="2" s="1"/>
  <c r="J17" i="2"/>
  <c r="J12" i="2"/>
  <c r="J139" i="2" s="1"/>
  <c r="E7" i="2"/>
  <c r="E135" i="2"/>
  <c r="E85" i="2"/>
  <c r="AS94" i="1"/>
  <c r="L90" i="1"/>
  <c r="AM90" i="1"/>
  <c r="AM89" i="1"/>
  <c r="L89" i="1"/>
  <c r="AM87" i="1"/>
  <c r="L87" i="1"/>
  <c r="L85" i="1"/>
  <c r="L84" i="1"/>
  <c r="J89" i="2" l="1"/>
  <c r="F36" i="2"/>
  <c r="BA95" i="1" s="1"/>
  <c r="BA94" i="1" s="1"/>
  <c r="F37" i="2"/>
  <c r="BB95" i="1" s="1"/>
  <c r="BB94" i="1" s="1"/>
  <c r="AX94" i="1" s="1"/>
  <c r="F39" i="2"/>
  <c r="BD95" i="1" s="1"/>
  <c r="BD94" i="1" s="1"/>
  <c r="W33" i="1" s="1"/>
  <c r="J36" i="2"/>
  <c r="AW95" i="1" s="1"/>
  <c r="F38" i="2"/>
  <c r="BC95" i="1" s="1"/>
  <c r="BC94" i="1" s="1"/>
  <c r="W32" i="1" s="1"/>
  <c r="W30" i="1"/>
  <c r="AW94" i="1"/>
  <c r="AK30" i="1" s="1"/>
  <c r="W31" i="1"/>
  <c r="R145" i="2"/>
  <c r="F92" i="2"/>
  <c r="J35" i="2"/>
  <c r="AV95" i="1" s="1"/>
  <c r="F35" i="2"/>
  <c r="AZ95" i="1" s="1"/>
  <c r="AZ94" i="1" s="1"/>
  <c r="J147" i="2"/>
  <c r="J98" i="2" s="1"/>
  <c r="BK290" i="2"/>
  <c r="R290" i="2"/>
  <c r="R289" i="2" s="1"/>
  <c r="BK429" i="2"/>
  <c r="J429" i="2" s="1"/>
  <c r="J114" i="2" s="1"/>
  <c r="BK437" i="2"/>
  <c r="J437" i="2" s="1"/>
  <c r="J118" i="2" s="1"/>
  <c r="J438" i="2"/>
  <c r="J119" i="2" s="1"/>
  <c r="AT95" i="1" l="1"/>
  <c r="AY94" i="1"/>
  <c r="BK289" i="2"/>
  <c r="J290" i="2"/>
  <c r="J106" i="2" s="1"/>
  <c r="W29" i="1"/>
  <c r="AV94" i="1"/>
  <c r="J289" i="2" l="1"/>
  <c r="J105" i="2" s="1"/>
  <c r="BK145" i="2"/>
  <c r="J145" i="2" s="1"/>
  <c r="J96" i="2" s="1"/>
  <c r="AK29" i="1"/>
  <c r="AT94" i="1"/>
  <c r="J30" i="2" l="1"/>
  <c r="J32" i="2" s="1"/>
  <c r="J126" i="2"/>
  <c r="AG95" i="1" l="1"/>
  <c r="J41" i="2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<sst xmlns="http://schemas.openxmlformats.org/spreadsheetml/2006/main" count="4738" uniqueCount="984">
  <si>
    <t>Export Komplet</t>
  </si>
  <si>
    <t/>
  </si>
  <si>
    <t>2.0</t>
  </si>
  <si>
    <t>False</t>
  </si>
  <si>
    <t>{705ac664-ad5f-4c35-921a-dfe50b54e6d5}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</si>
  <si>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</si>
  <si>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</si>
  <si>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</si>
  <si>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</si>
  <si>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</si>
  <si>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</si>
  <si>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</si>
  <si>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</si>
  <si>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01</t>
  </si>
  <si>
    <t>Stavba:</t>
  </si>
  <si>
    <t>3. LF objekt Ruská 2411</t>
  </si>
  <si>
    <t>KSO:</t>
  </si>
  <si>
    <t>CC-CZ:</t>
  </si>
  <si>
    <t>Místo:</t>
  </si>
  <si>
    <t>Praha 10</t>
  </si>
  <si>
    <t>Datum:</t>
  </si>
  <si>
    <t>Zadavatel:</t>
  </si>
  <si>
    <t>IČ:</t>
  </si>
  <si>
    <t>UK Praha</t>
  </si>
  <si>
    <t>DIČ:</t>
  </si>
  <si>
    <t>Zhotovitel:</t>
  </si>
  <si>
    <t xml:space="preserve"> </t>
  </si>
  <si>
    <t>Projektant:</t>
  </si>
  <si>
    <t>Ing. arch. Bartoušek</t>
  </si>
  <si>
    <t>True</t>
  </si>
  <si>
    <t>Zpracovatel:</t>
  </si>
  <si>
    <t>Ing. Miroslav Rádl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</si>
  <si>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</si>
  <si>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</si>
  <si>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</si>
  <si>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</si>
  <si>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</si>
  <si>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</si>
  <si>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</si>
  <si>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</si>
  <si>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</si>
  <si>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</si>
  <si>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</si>
  <si>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</si>
  <si>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</si>
  <si>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</si>
  <si>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</si>
  <si>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</si>
  <si>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</si>
  <si>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</si>
  <si>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</si>
  <si>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</si>
  <si>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</si>
  <si>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</si>
  <si>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</si>
  <si>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</si>
  <si>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</si>
  <si>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</si>
  <si>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</si>
  <si>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</si>
  <si>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</si>
  <si>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</si>
  <si>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</si>
  <si>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</si>
  <si>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</si>
  <si>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</si>
  <si>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</si>
  <si>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</si>
  <si>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</si>
  <si>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</si>
  <si>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</si>
  <si>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</si>
  <si>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</si>
  <si>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</si>
  <si>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</si>
  <si>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</si>
  <si>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</si>
  <si>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</si>
  <si>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011</t>
  </si>
  <si>
    <t>Vzduchotechnika - stavební práce</t>
  </si>
  <si>
    <t>STA</t>
  </si>
  <si>
    <t>1</t>
  </si>
  <si>
    <t>{910f1023-9369-4a1f-8b3c-3f634de699a1}</t>
  </si>
  <si>
    <t>2</t>
  </si>
  <si>
    <t>KRYCÍ LIST SOUPISU PRACÍ</t>
  </si>
  <si>
    <t>Objekt:</t>
  </si>
  <si>
    <t>011 - Vzduchotechnika - stavební práce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</si>
  <si>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</si>
  <si>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</si>
  <si>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</si>
  <si>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</si>
  <si>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</si>
  <si>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</si>
  <si>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</si>
  <si>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</si>
  <si>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</si>
  <si>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</si>
  <si>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</si>
  <si>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</si>
  <si>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</si>
  <si>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</si>
  <si>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</si>
  <si>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</si>
  <si>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</si>
  <si>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</si>
  <si>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714 - Akustická a protiotřesová opatření</t>
  </si>
  <si>
    <t xml:space="preserve">    734 - Ústřední vytápění </t>
  </si>
  <si>
    <t xml:space="preserve">    763 - Konstrukce suché výstavby</t>
  </si>
  <si>
    <t xml:space="preserve">    767 - Konstrukce zámečnické</t>
  </si>
  <si>
    <t xml:space="preserve">    784 - Dokončovací práce - malby a tapety</t>
  </si>
  <si>
    <t xml:space="preserve">    787 - Dokončovací práce - zasklívání</t>
  </si>
  <si>
    <t>M - Práce a dodávky M</t>
  </si>
  <si>
    <t xml:space="preserve">    21-M - Elektromontáže</t>
  </si>
  <si>
    <t xml:space="preserve">    241-M - UTCH</t>
  </si>
  <si>
    <t xml:space="preserve">    24-M - VZT</t>
  </si>
  <si>
    <t>VRN - Vedlejší rozpočtové náklady</t>
  </si>
  <si>
    <t xml:space="preserve">    VRN4 - Inženýrská činnost</t>
  </si>
  <si>
    <t>2) Ostatní náklady</t>
  </si>
  <si>
    <t>Zařízení staveniště</t>
  </si>
  <si>
    <t>VRN</t>
  </si>
  <si>
    <t>Provozní vlivy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</si>
  <si>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</si>
  <si>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</si>
  <si>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</si>
  <si>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</si>
  <si>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</si>
  <si>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</si>
  <si>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</si>
  <si>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</si>
  <si>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</si>
  <si>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</si>
  <si>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</si>
  <si>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</si>
  <si>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</si>
  <si>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</si>
  <si>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</si>
  <si>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</si>
  <si>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</si>
  <si>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</si>
  <si>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</si>
  <si>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275362021</t>
  </si>
  <si>
    <t>Výztuž základů svařovanými sítěmi Kari</t>
  </si>
  <si>
    <t>t</t>
  </si>
  <si>
    <t>CS ÚRS 2019 01</t>
  </si>
  <si>
    <t>4</t>
  </si>
  <si>
    <t>-150220913</t>
  </si>
  <si>
    <t>VV</t>
  </si>
  <si>
    <t>4,44*0,3*(4,6*2+5,3*2+5,3*2+5,2*2)*1,1*0,001</t>
  </si>
  <si>
    <t>Součet</t>
  </si>
  <si>
    <t>278381145</t>
  </si>
  <si>
    <t>Základy pod technologická zařízení půdorysné plochy do 0,5 m2 z betonu prostého tř. C 20/25</t>
  </si>
  <si>
    <t>m3</t>
  </si>
  <si>
    <t>1035701932</t>
  </si>
  <si>
    <t>"střecha 1"</t>
  </si>
  <si>
    <t>0,3*0,1*1,8*4</t>
  </si>
  <si>
    <t>"střecha2"</t>
  </si>
  <si>
    <t>0,3*0,1*1,8*2</t>
  </si>
  <si>
    <t>"střecha3"</t>
  </si>
  <si>
    <t>3</t>
  </si>
  <si>
    <t>278381165</t>
  </si>
  <si>
    <t>Základy pod technologická zařízení půdorysné plochy do 2 m2 z betonu prostého tř. C 20/25</t>
  </si>
  <si>
    <t>1020517003</t>
  </si>
  <si>
    <t>0,3*0,1*4,5*2</t>
  </si>
  <si>
    <t>0,3*0,1*5,3*2</t>
  </si>
  <si>
    <t>0,3*0,1*5,2*2</t>
  </si>
  <si>
    <t>Svislé a kompletní konstrukce</t>
  </si>
  <si>
    <t>317944321</t>
  </si>
  <si>
    <t>Válcované nosníky do č.12 dodatečně osazované do připravených otvorů</t>
  </si>
  <si>
    <t>548821777</t>
  </si>
  <si>
    <t>"zazdívka elektro rozvaděče"</t>
  </si>
  <si>
    <t>11,1*1,2*2*0,001*1,08</t>
  </si>
  <si>
    <t>5</t>
  </si>
  <si>
    <t>340235211</t>
  </si>
  <si>
    <t>Zazdívka otvorů v příčkách nebo stěnách plochy do 0,0225 m2 cihlami plnými tl do 100 mm</t>
  </si>
  <si>
    <t>kus</t>
  </si>
  <si>
    <t>-1129486330</t>
  </si>
  <si>
    <t>"trasy chladiva"</t>
  </si>
  <si>
    <t>220</t>
  </si>
  <si>
    <t>6</t>
  </si>
  <si>
    <t>340239212</t>
  </si>
  <si>
    <t>Zazdívka otvorů v příčkách nebo stěnách plochy do 4 m2 cihlami plnými tl přes 100 mm</t>
  </si>
  <si>
    <t>m2</t>
  </si>
  <si>
    <t>2012868890</t>
  </si>
  <si>
    <t>"rozvaděč elektro 6.NP"</t>
  </si>
  <si>
    <t>1,0*3,0</t>
  </si>
  <si>
    <t>7</t>
  </si>
  <si>
    <t>389941023</t>
  </si>
  <si>
    <t>Montáž kovových doplňkových konstrukcí do 30 kg pro montáž prefabrikovaných dílců</t>
  </si>
  <si>
    <t>kg</t>
  </si>
  <si>
    <t>-1420062912</t>
  </si>
  <si>
    <t>"HEB100"</t>
  </si>
  <si>
    <t>20,9*1,8*8</t>
  </si>
  <si>
    <t>8</t>
  </si>
  <si>
    <t>M</t>
  </si>
  <si>
    <t>13010970</t>
  </si>
  <si>
    <t>ocel profilová HE-B 100 jakost 11 375</t>
  </si>
  <si>
    <t>-514105288</t>
  </si>
  <si>
    <t>20,9*1,8*8*1,1*0,001</t>
  </si>
  <si>
    <t>Vodorovné konstrukce</t>
  </si>
  <si>
    <t>9</t>
  </si>
  <si>
    <t>411388531</t>
  </si>
  <si>
    <t>Zabetonování otvorů pl do 1 m2 ve stropech vč. bednění a výztuže</t>
  </si>
  <si>
    <t>2147421697</t>
  </si>
  <si>
    <t>"6np 200/600"</t>
  </si>
  <si>
    <t>2*0,2*0,6*0,25</t>
  </si>
  <si>
    <t>"stropy aul 500/500"</t>
  </si>
  <si>
    <t>16*0,5*0,5*0,25</t>
  </si>
  <si>
    <t>"dobetonávka hlavních podest 200/550"</t>
  </si>
  <si>
    <t>10*0,2*0,55*0,25</t>
  </si>
  <si>
    <t>Mezisoučet</t>
  </si>
  <si>
    <t>"6np 500/1000"</t>
  </si>
  <si>
    <t>0,5*1,0*0,25</t>
  </si>
  <si>
    <t>"5np 400/900"</t>
  </si>
  <si>
    <t>0,4*0,9*0,25</t>
  </si>
  <si>
    <t>10</t>
  </si>
  <si>
    <t>49901001</t>
  </si>
  <si>
    <t>Zabetonování nových prostupů po osazení potrubí + vodotěsné utěsnění</t>
  </si>
  <si>
    <t>-2054357756</t>
  </si>
  <si>
    <t>28+2</t>
  </si>
  <si>
    <t>Úpravy povrchů, podlahy a osazování výplní</t>
  </si>
  <si>
    <t>11</t>
  </si>
  <si>
    <t>612315121</t>
  </si>
  <si>
    <t>Vápenná štuková omítka rýh ve stěnách šířky do 150 mm</t>
  </si>
  <si>
    <t>-1989689452</t>
  </si>
  <si>
    <t>"ke chladícím jednotkám"</t>
  </si>
  <si>
    <t>1,2*205*0,1</t>
  </si>
  <si>
    <t>12</t>
  </si>
  <si>
    <t>612325123</t>
  </si>
  <si>
    <t>Vápenocementová štuková omítka rýh ve stěnách šířky přes 300 mm</t>
  </si>
  <si>
    <t>817919263</t>
  </si>
  <si>
    <t>0,8*3,0*1,2</t>
  </si>
  <si>
    <t>13</t>
  </si>
  <si>
    <t>612325221</t>
  </si>
  <si>
    <t>Vápenocementová štuková omítka malých ploch do 0,09 m2 na stěnách</t>
  </si>
  <si>
    <t>-2019520031</t>
  </si>
  <si>
    <t>220*2</t>
  </si>
  <si>
    <t>Ostatní konstrukce a práce, bourání</t>
  </si>
  <si>
    <t>14</t>
  </si>
  <si>
    <t>949101111</t>
  </si>
  <si>
    <t>Lešení pomocné pro objekty pozemních staveb s lešeňovou podlahou v do 1,9 m zatížení do 150 kg/m2</t>
  </si>
  <si>
    <t>-1882522442</t>
  </si>
  <si>
    <t>"pro podhledy"</t>
  </si>
  <si>
    <t>40+40+125+45+60*0,6*0,6</t>
  </si>
  <si>
    <t>949101112</t>
  </si>
  <si>
    <t>Lešení pomocné pro objekty pozemních staveb s lešeňovou podlahou v do 3,5 m zatížení do 150 kg/m2</t>
  </si>
  <si>
    <t>-1976688188</t>
  </si>
  <si>
    <t>"posluchárny, auly"</t>
  </si>
  <si>
    <t>160*2</t>
  </si>
  <si>
    <t>190</t>
  </si>
  <si>
    <t>16</t>
  </si>
  <si>
    <t>952901111</t>
  </si>
  <si>
    <t>Vyčištění budov bytové a občanské výstavby při výšce podlaží do 4 m</t>
  </si>
  <si>
    <t>-796101939</t>
  </si>
  <si>
    <t>"předpoklad"</t>
  </si>
  <si>
    <t>1300/3</t>
  </si>
  <si>
    <t>17</t>
  </si>
  <si>
    <t>962032230</t>
  </si>
  <si>
    <t>Bourání zdiva z cihel pálených do 1 m3 vč. klempířských prvků</t>
  </si>
  <si>
    <t>1802972333</t>
  </si>
  <si>
    <t>"stávající pilířky na střeše"</t>
  </si>
  <si>
    <t>1,0*1,0*0,5*(2+2+2)</t>
  </si>
  <si>
    <t>0,8*2,0*0,3</t>
  </si>
  <si>
    <t>18</t>
  </si>
  <si>
    <t>972054341x</t>
  </si>
  <si>
    <t>Vybourání otvorů v ŽB stropech pl do 0,25 m2 tl přes 150 mm</t>
  </si>
  <si>
    <t>-616775848</t>
  </si>
  <si>
    <t>19</t>
  </si>
  <si>
    <t>972054491</t>
  </si>
  <si>
    <t>Vybourání otvorů v ŽB stropech pl do 1 m2 tl přes 80 mm</t>
  </si>
  <si>
    <t>1002700642</t>
  </si>
  <si>
    <t>20</t>
  </si>
  <si>
    <t>972054491x</t>
  </si>
  <si>
    <t>Příplatek za řezání ŽB</t>
  </si>
  <si>
    <t>kpl</t>
  </si>
  <si>
    <t>-1162284739</t>
  </si>
  <si>
    <t>972054491x1</t>
  </si>
  <si>
    <t>Ostatní bourací práce nespecifikované</t>
  </si>
  <si>
    <t>-195214462</t>
  </si>
  <si>
    <t>22</t>
  </si>
  <si>
    <t>972054491x2</t>
  </si>
  <si>
    <t>Požární ucpávky prostupů tras chladiva</t>
  </si>
  <si>
    <t>-1451775461</t>
  </si>
  <si>
    <t>23</t>
  </si>
  <si>
    <t>972054491x3</t>
  </si>
  <si>
    <t>Požární ucpávky prostupů tras elektro (silnoproud)</t>
  </si>
  <si>
    <t>-1749101530</t>
  </si>
  <si>
    <t>24</t>
  </si>
  <si>
    <t>974031121</t>
  </si>
  <si>
    <t>Vysekání rýh ve zdivu cihelném hl do 30 mm š do 30 mm</t>
  </si>
  <si>
    <t>m</t>
  </si>
  <si>
    <t>219993181</t>
  </si>
  <si>
    <t>1,2*205</t>
  </si>
  <si>
    <t>25</t>
  </si>
  <si>
    <t>974031664</t>
  </si>
  <si>
    <t>Vysekání rýh ve zdivu cihelném pro vtahování nosníků hl do 150 mm v do 150 mm</t>
  </si>
  <si>
    <t>1795710535</t>
  </si>
  <si>
    <t>"elektro rozvaděč 6NP"</t>
  </si>
  <si>
    <t>1,2*2</t>
  </si>
  <si>
    <t>26</t>
  </si>
  <si>
    <t>977151118</t>
  </si>
  <si>
    <t>Jádrové vrty diamantovými korunkami do D 100 mm do stavebních materiálů</t>
  </si>
  <si>
    <t>-818093823</t>
  </si>
  <si>
    <t>"příčky nade dveřmi do každé kanceláře, dle počtu chladících jednotek"</t>
  </si>
  <si>
    <t>0,1*220</t>
  </si>
  <si>
    <t>997</t>
  </si>
  <si>
    <t>Přesun sutě</t>
  </si>
  <si>
    <t>27</t>
  </si>
  <si>
    <t>997013215</t>
  </si>
  <si>
    <t>Vnitrostaveništní doprava suti a vybouraných hmot pro budovy v do 18 m ručně</t>
  </si>
  <si>
    <t>850203201</t>
  </si>
  <si>
    <t>28</t>
  </si>
  <si>
    <t>997013501</t>
  </si>
  <si>
    <t>Odvoz suti a vybouraných hmot na skládku nebo meziskládku do 1 km se složením</t>
  </si>
  <si>
    <t>1229639022</t>
  </si>
  <si>
    <t>29</t>
  </si>
  <si>
    <t>997013509</t>
  </si>
  <si>
    <t>Příplatek k odvozu suti a vybouraných hmot na skládku ZKD 1 km přes 1 km</t>
  </si>
  <si>
    <t>-1011375659</t>
  </si>
  <si>
    <t>10,69*20 'Přepočtené koeficientem množství</t>
  </si>
  <si>
    <t>30</t>
  </si>
  <si>
    <t>997013814</t>
  </si>
  <si>
    <t>Poplatek za uložení na skládce (skládkovné) stavebního odpadu asfaltová krytina a PVC kód odpadu 170 604</t>
  </si>
  <si>
    <t>-669258898</t>
  </si>
  <si>
    <t>7,5*5*2*0,001</t>
  </si>
  <si>
    <t>31</t>
  </si>
  <si>
    <t>997013831</t>
  </si>
  <si>
    <t xml:space="preserve">Poplatek za uložení na skládce (skládkovné) stavebního odpadu směsného </t>
  </si>
  <si>
    <t>-1649725567</t>
  </si>
  <si>
    <t>998</t>
  </si>
  <si>
    <t>Přesun hmot</t>
  </si>
  <si>
    <t>32</t>
  </si>
  <si>
    <t>998018003</t>
  </si>
  <si>
    <t>Přesun hmot ruční pro budovy v do 24 m</t>
  </si>
  <si>
    <t>709048869</t>
  </si>
  <si>
    <t>PSV</t>
  </si>
  <si>
    <t>Práce a dodávky PSV</t>
  </si>
  <si>
    <t>712</t>
  </si>
  <si>
    <t>Povlakové krytiny</t>
  </si>
  <si>
    <t>33</t>
  </si>
  <si>
    <t>712300833</t>
  </si>
  <si>
    <t>Odstranění povlakové krytiny střech do 10° třívrstvé</t>
  </si>
  <si>
    <t>-2001308459</t>
  </si>
  <si>
    <t>"dle projektanta"</t>
  </si>
  <si>
    <t>5,0</t>
  </si>
  <si>
    <t>34</t>
  </si>
  <si>
    <t>712341559x</t>
  </si>
  <si>
    <t>Provedení povlakové krytiny střech do 10° pásy NAIP přitavením v plné ploše, detaily</t>
  </si>
  <si>
    <t>-1828313860</t>
  </si>
  <si>
    <t>50,0</t>
  </si>
  <si>
    <t>"pod základky"</t>
  </si>
  <si>
    <t>0,5*(4,7*2+5,5*2+5,5*2+5,3*2)</t>
  </si>
  <si>
    <t>35</t>
  </si>
  <si>
    <t>62832001</t>
  </si>
  <si>
    <t>pás asfaltový střešní</t>
  </si>
  <si>
    <t>1836780246</t>
  </si>
  <si>
    <t>71*1,15 'Přepočtené koeficientem množství</t>
  </si>
  <si>
    <t>36</t>
  </si>
  <si>
    <t>712361703</t>
  </si>
  <si>
    <t>Provedení povlakové krytiny střech do 10° fólií přilepenou v plné ploše, detaily</t>
  </si>
  <si>
    <t>1028645510</t>
  </si>
  <si>
    <t>30,0</t>
  </si>
  <si>
    <t>37</t>
  </si>
  <si>
    <t>28322000</t>
  </si>
  <si>
    <t xml:space="preserve">fólie hydroizolační střešní mPVC </t>
  </si>
  <si>
    <t>736392388</t>
  </si>
  <si>
    <t>30*1,15 'Přepočtené koeficientem množství</t>
  </si>
  <si>
    <t>38</t>
  </si>
  <si>
    <t>712990001</t>
  </si>
  <si>
    <t>Manžety utěsnění prostupů VZT profil L + okapničky</t>
  </si>
  <si>
    <t>-347967182</t>
  </si>
  <si>
    <t>39</t>
  </si>
  <si>
    <t>712990002</t>
  </si>
  <si>
    <t>Prostupové tvarovky pro chladivo včetně manžet a utěsnění</t>
  </si>
  <si>
    <t>-2042132055</t>
  </si>
  <si>
    <t>40</t>
  </si>
  <si>
    <t>998712203</t>
  </si>
  <si>
    <t>Přesun hmot procentní pro krytiny povlakové v objektech v do 24 m</t>
  </si>
  <si>
    <t>%</t>
  </si>
  <si>
    <t>-1505130186</t>
  </si>
  <si>
    <t>713</t>
  </si>
  <si>
    <t>Izolace tepelné</t>
  </si>
  <si>
    <t>41</t>
  </si>
  <si>
    <t>713141331</t>
  </si>
  <si>
    <t>Montáž izolace tepelné střech plochých lepené za studena zplna, spádová vrstva</t>
  </si>
  <si>
    <t>-617521117</t>
  </si>
  <si>
    <t>3,3*2*0,3</t>
  </si>
  <si>
    <t>42</t>
  </si>
  <si>
    <t>28376143x</t>
  </si>
  <si>
    <t>klín izolační z pěnového polystyrenu EPS spádový</t>
  </si>
  <si>
    <t>-1253464619</t>
  </si>
  <si>
    <t>3,3*2*0,3*0,1</t>
  </si>
  <si>
    <t>43</t>
  </si>
  <si>
    <t>998713203</t>
  </si>
  <si>
    <t>Přesun hmot procentní pro izolace tepelné v objektech v do 24 m</t>
  </si>
  <si>
    <t>712026507</t>
  </si>
  <si>
    <t>714</t>
  </si>
  <si>
    <t>Akustická a protiotřesová opatření</t>
  </si>
  <si>
    <t>44</t>
  </si>
  <si>
    <t>714451011</t>
  </si>
  <si>
    <t xml:space="preserve">Montáž antivibračních rohoží </t>
  </si>
  <si>
    <t>1428929910</t>
  </si>
  <si>
    <t>"dle výpisu"</t>
  </si>
  <si>
    <t>0,1*3,6</t>
  </si>
  <si>
    <t>0,1*51,2</t>
  </si>
  <si>
    <t>0,05*9,2</t>
  </si>
  <si>
    <t>0,05*31,6</t>
  </si>
  <si>
    <t>0,14*13</t>
  </si>
  <si>
    <t>45</t>
  </si>
  <si>
    <t>27245010x1</t>
  </si>
  <si>
    <t>Sylomer SR11/25 š=100 mm</t>
  </si>
  <si>
    <t>1973008942</t>
  </si>
  <si>
    <t>46</t>
  </si>
  <si>
    <t>27245010x2</t>
  </si>
  <si>
    <t>Sylomer SR11/50 š=100 mm</t>
  </si>
  <si>
    <t>-1808766795</t>
  </si>
  <si>
    <t>47</t>
  </si>
  <si>
    <t>27245010x3</t>
  </si>
  <si>
    <t>Sylomer SR11/37,5 š=100 mm</t>
  </si>
  <si>
    <t>1981915018</t>
  </si>
  <si>
    <t>48</t>
  </si>
  <si>
    <t>27245010x4</t>
  </si>
  <si>
    <t>Sylomer SR42/37,5 š=50 mm</t>
  </si>
  <si>
    <t>-1664585770</t>
  </si>
  <si>
    <t>49</t>
  </si>
  <si>
    <t>27245010x5</t>
  </si>
  <si>
    <t>Sylomer SR55/25 š=50 mm</t>
  </si>
  <si>
    <t>534863838</t>
  </si>
  <si>
    <t>50</t>
  </si>
  <si>
    <t>27245010x6</t>
  </si>
  <si>
    <t>Sylomer SR11/12 š=140 mm</t>
  </si>
  <si>
    <t>1004614622</t>
  </si>
  <si>
    <t>51</t>
  </si>
  <si>
    <t>998714203</t>
  </si>
  <si>
    <t>Přesun hmot procentní pro akustická a protiotřesová opatření v objektech v do 24 m</t>
  </si>
  <si>
    <t>1477078669</t>
  </si>
  <si>
    <t>734</t>
  </si>
  <si>
    <t xml:space="preserve">Ústřední vytápění </t>
  </si>
  <si>
    <t>52</t>
  </si>
  <si>
    <t>73401</t>
  </si>
  <si>
    <t>Posunutí těles ÚT v m.č. 528b včetně vypouštění a napouštení systému</t>
  </si>
  <si>
    <t>1789328035</t>
  </si>
  <si>
    <t>763</t>
  </si>
  <si>
    <t>Konstrukce suché výstavby</t>
  </si>
  <si>
    <t>53</t>
  </si>
  <si>
    <t>763121411</t>
  </si>
  <si>
    <t>SDK vzduchotěsná předstěna</t>
  </si>
  <si>
    <t>161267106</t>
  </si>
  <si>
    <t>18,0</t>
  </si>
  <si>
    <t>54</t>
  </si>
  <si>
    <t>763131411</t>
  </si>
  <si>
    <t>SDK podhled desky 1xA 12,5 bez TI dvouvrstvá spodní kce profil CD+UD</t>
  </si>
  <si>
    <t>1488031749</t>
  </si>
  <si>
    <t>40,0</t>
  </si>
  <si>
    <t>55</t>
  </si>
  <si>
    <t>763131411x</t>
  </si>
  <si>
    <t>SDK podhled desky akustické</t>
  </si>
  <si>
    <t>1690249510</t>
  </si>
  <si>
    <t>56</t>
  </si>
  <si>
    <t>763131411x1</t>
  </si>
  <si>
    <t>SDK podhled desky kazetové</t>
  </si>
  <si>
    <t>-720306732</t>
  </si>
  <si>
    <t>125</t>
  </si>
  <si>
    <t>57</t>
  </si>
  <si>
    <t>763131411x2</t>
  </si>
  <si>
    <t>SDK příčky/kastlíky ve schodištích, požární odolnost (R) EI30 DP1</t>
  </si>
  <si>
    <t>-270280978</t>
  </si>
  <si>
    <t>58</t>
  </si>
  <si>
    <t>763131411x3</t>
  </si>
  <si>
    <t>Revizní poklop 600/600, požární odolnost (R) EI30 DP1</t>
  </si>
  <si>
    <t>-1284732482</t>
  </si>
  <si>
    <t>59</t>
  </si>
  <si>
    <t>763131411x4</t>
  </si>
  <si>
    <t>Sádrokartonové zákryty nových elektrorozvaděčů vč. ocelové podpůrné konstrukce pro upevnění, otvoru 400/500 a zapravení</t>
  </si>
  <si>
    <t>300807887</t>
  </si>
  <si>
    <t>"dle projektanta EL 1-6 NP"</t>
  </si>
  <si>
    <t>2,7*(0,6+0,25*2)*10</t>
  </si>
  <si>
    <t>0,7*(0,82+0,42)</t>
  </si>
  <si>
    <t>60</t>
  </si>
  <si>
    <t>763131411x5</t>
  </si>
  <si>
    <t>Zapravení stávající sádrokartonové předstěny po osazení nového elektrorozvaděče</t>
  </si>
  <si>
    <t>-1385763349</t>
  </si>
  <si>
    <t>"dle projektanta EL 6 NP"</t>
  </si>
  <si>
    <t>61</t>
  </si>
  <si>
    <t>763431031</t>
  </si>
  <si>
    <t>Montáž minerálního podhledu s vyjímatelnými panely na zavěšený rošt</t>
  </si>
  <si>
    <t>-402432673</t>
  </si>
  <si>
    <t>60*0,6*0,6</t>
  </si>
  <si>
    <t>62</t>
  </si>
  <si>
    <t>763431803</t>
  </si>
  <si>
    <t>Demontáž 600/600 podhledu zavěšeného</t>
  </si>
  <si>
    <t>-1947017023</t>
  </si>
  <si>
    <t>767</t>
  </si>
  <si>
    <t>Konstrukce zámečnické</t>
  </si>
  <si>
    <t>63</t>
  </si>
  <si>
    <t>767990001</t>
  </si>
  <si>
    <t>Požární poklop 700/1000 EI 30 DP3, D+M</t>
  </si>
  <si>
    <t>1309227849</t>
  </si>
  <si>
    <t>64</t>
  </si>
  <si>
    <t>767990002</t>
  </si>
  <si>
    <t>Drátěný kabelový žlab pro rozvod chladiva překrytý TiZn plechem, D+M</t>
  </si>
  <si>
    <t>-150513199</t>
  </si>
  <si>
    <t>"11 jednotek"</t>
  </si>
  <si>
    <t>6*11</t>
  </si>
  <si>
    <t>65</t>
  </si>
  <si>
    <t>7679909101R1</t>
  </si>
  <si>
    <t>Nový výlez - světlík 700/1000 s požární odolností EI30, např. firma Allux, kompletní výrobek, D+M</t>
  </si>
  <si>
    <t>1141593276</t>
  </si>
  <si>
    <t>66</t>
  </si>
  <si>
    <t>7679909101R2</t>
  </si>
  <si>
    <t>Demontáž stávajícího výlezu na střechu</t>
  </si>
  <si>
    <t>-1485407613</t>
  </si>
  <si>
    <t>67</t>
  </si>
  <si>
    <t>767995116</t>
  </si>
  <si>
    <t>Montáž atypických zámečnických konstrukcí hmotnosti do 250 kg</t>
  </si>
  <si>
    <t>986511773</t>
  </si>
  <si>
    <t>"konstrukce z válcovaných profilů HEB 100"</t>
  </si>
  <si>
    <t>20,9*(70,0-22,8)</t>
  </si>
  <si>
    <t>"konstrukce z válcovaných profilů HEB 140"</t>
  </si>
  <si>
    <t>34,5*13,0</t>
  </si>
  <si>
    <t>"konstrukce z válcovaných profilů IPE 100"</t>
  </si>
  <si>
    <t>8,3*8,0</t>
  </si>
  <si>
    <t>"rošt L 80/80/8"</t>
  </si>
  <si>
    <t>9,63*5,0</t>
  </si>
  <si>
    <t>68</t>
  </si>
  <si>
    <t>13010010x</t>
  </si>
  <si>
    <t>ocelové konstrukce pozinkované HEB 100, HEB 140, IPE 100 a L 80/80/8</t>
  </si>
  <si>
    <t>363014072</t>
  </si>
  <si>
    <t>1,54949175982824*1,1 'Přepočtené koeficientem množství</t>
  </si>
  <si>
    <t>69</t>
  </si>
  <si>
    <t>998767203</t>
  </si>
  <si>
    <t>Přesun hmot procentní pro zámečnické konstrukce v objektech v do 24 m</t>
  </si>
  <si>
    <t>1615105185</t>
  </si>
  <si>
    <t>784</t>
  </si>
  <si>
    <t>Dokončovací práce - malby a tapety</t>
  </si>
  <si>
    <t>70</t>
  </si>
  <si>
    <t>784211101</t>
  </si>
  <si>
    <t>Dvojnásobné bílé malby v místnostech výšky do 3,80 m včetně přípravy podkladu SDK</t>
  </si>
  <si>
    <t>704274320</t>
  </si>
  <si>
    <t>2000</t>
  </si>
  <si>
    <t>787</t>
  </si>
  <si>
    <t>Dokončovací práce - zasklívání</t>
  </si>
  <si>
    <t>71</t>
  </si>
  <si>
    <t>787911115</t>
  </si>
  <si>
    <t>Montáž neprůhledné fólie na sklo</t>
  </si>
  <si>
    <t>1388781750</t>
  </si>
  <si>
    <t>"m.č. 528b"</t>
  </si>
  <si>
    <t>2,1*2,35</t>
  </si>
  <si>
    <t>1,8*2,35</t>
  </si>
  <si>
    <t>72</t>
  </si>
  <si>
    <t>63479020</t>
  </si>
  <si>
    <t>fólie na sklo černá</t>
  </si>
  <si>
    <t>-310561369</t>
  </si>
  <si>
    <t>9,165*1,03 'Přepočtené koeficientem množství</t>
  </si>
  <si>
    <t>73</t>
  </si>
  <si>
    <t>998787203</t>
  </si>
  <si>
    <t>Přesun hmot procentní pro zasklívání v objektech v do 24 m</t>
  </si>
  <si>
    <t>-306096955</t>
  </si>
  <si>
    <t>Práce a dodávky M</t>
  </si>
  <si>
    <t>21-M</t>
  </si>
  <si>
    <t>Elektromontáže</t>
  </si>
  <si>
    <t>74</t>
  </si>
  <si>
    <t>2100001</t>
  </si>
  <si>
    <t>Elektroinstalace (samostatná část)</t>
  </si>
  <si>
    <t>1251327568</t>
  </si>
  <si>
    <t>241-M</t>
  </si>
  <si>
    <t>UTCH</t>
  </si>
  <si>
    <t>75</t>
  </si>
  <si>
    <t>24101</t>
  </si>
  <si>
    <t>UTCH (samostatná část)</t>
  </si>
  <si>
    <t>-323584085</t>
  </si>
  <si>
    <t>24-M</t>
  </si>
  <si>
    <t>VZT</t>
  </si>
  <si>
    <t>76</t>
  </si>
  <si>
    <t>2400001</t>
  </si>
  <si>
    <t>VZT (samostatná část)</t>
  </si>
  <si>
    <t>891324992</t>
  </si>
  <si>
    <t>77</t>
  </si>
  <si>
    <t>2400002</t>
  </si>
  <si>
    <t>Demontáž stávající vzduchotechniky a chlazení</t>
  </si>
  <si>
    <t>425463391</t>
  </si>
  <si>
    <t>Vedlejší rozpočtové náklady</t>
  </si>
  <si>
    <t>VRN4</t>
  </si>
  <si>
    <t>Inženýrská činnost</t>
  </si>
  <si>
    <t>78</t>
  </si>
  <si>
    <t>045002000</t>
  </si>
  <si>
    <t>Kompletační a koordinační činnost</t>
  </si>
  <si>
    <t>Kč</t>
  </si>
  <si>
    <t>1024</t>
  </si>
  <si>
    <t>-1378772583</t>
  </si>
  <si>
    <t>Celkem</t>
  </si>
  <si>
    <t>Ostatní</t>
  </si>
  <si>
    <t>Zař. č.3 - Větrání laboratoří (zvířetník)</t>
  </si>
  <si>
    <t>Zař. č.2 - Větrání centrální části s výdejnou</t>
  </si>
  <si>
    <t>Zař. č.1 - Větrání poslucháren</t>
  </si>
  <si>
    <t>Rekapitulace nákladů</t>
  </si>
  <si>
    <t>Demontáž stávající VZT</t>
  </si>
  <si>
    <t>Utěsnění prostupů, vč. oplechování při prostupu střechou apod.</t>
  </si>
  <si>
    <t>Štítky a označení potrubí a revizních otvorů</t>
  </si>
  <si>
    <t>Jemné zaregulovní všech tras a distribučních elementů</t>
  </si>
  <si>
    <t>Dokumentace skutečného provedení</t>
  </si>
  <si>
    <t>Provozní a komplexní zkoušky vč. Nastavení přesného průtoku vzduchu, revize, protokol o zaregulování</t>
  </si>
  <si>
    <t>Zaškolení obsluhy, provozní předpisy a řády</t>
  </si>
  <si>
    <t>Montáž systému</t>
  </si>
  <si>
    <t>Oplechování venkovních rozvodů z pozinkovaného plechu, tl. 0,5mm, barevná úprava dle architekta</t>
  </si>
  <si>
    <t>3.19c</t>
  </si>
  <si>
    <t>Neskapávající a neopadávající</t>
  </si>
  <si>
    <t>Tepelná izolace z minerální vlny s Al polepem, λ=0,043 při 50°C, Tl 40mm, dle potřeby v parotěsném provedení</t>
  </si>
  <si>
    <t>3.19b</t>
  </si>
  <si>
    <t>Tepelná izolace z minerální vlny s Al polepem, λ=0,043 při 50°C, Tl 100mm, dle potřeby v parotěsném provedení</t>
  </si>
  <si>
    <t>3.19a</t>
  </si>
  <si>
    <t>Provedení min. v třídě těsnosti B 
(dle EN 1507), včetně všech kotvících prvků
Ref.v.: Lindab</t>
  </si>
  <si>
    <t xml:space="preserve">Čtyřhranné vzduchotechnické potrubí - skupiny I.; 
ocelový pozinkovaný plech tl. 0,8 - 1,2mm; </t>
  </si>
  <si>
    <t>3.17</t>
  </si>
  <si>
    <t xml:space="preserve">Ref.v.: Lindab </t>
  </si>
  <si>
    <t>Falcované potrubí vyrobené z pozinkovaného plechu (spiro) ø250</t>
  </si>
  <si>
    <t>3.16</t>
  </si>
  <si>
    <t>Ref.v.: Elektrodesign Sonoflex MO</t>
  </si>
  <si>
    <t>Ohebná hadice s tepelnou izolací ø250</t>
  </si>
  <si>
    <t>3.15</t>
  </si>
  <si>
    <t>ks</t>
  </si>
  <si>
    <t>kulisa/mezera:200/50mm
∆p = 47Pa při V=2300m3/h; útlum dle technického listu
Ref.v.: Lindab SLRS 200 50 500 500 650</t>
  </si>
  <si>
    <r>
      <rPr>
        <sz val="9"/>
        <rFont val="Arial"/>
        <family val="2"/>
        <charset val="238"/>
      </rPr>
      <t>Kulisový tlumič hluku vč. opláštění - přívod vzduchu
rozměry(š/v/d):500/500/650mm</t>
    </r>
    <r>
      <rPr>
        <sz val="9"/>
        <color indexed="10"/>
        <rFont val="Arial"/>
        <family val="2"/>
        <charset val="238"/>
      </rPr>
      <t xml:space="preserve">
</t>
    </r>
  </si>
  <si>
    <t>3.10b</t>
  </si>
  <si>
    <t>kulisa/mezera:200/100mm
∆p = 25Pa při V=2300m3/h; útlum dle technického listu
Ref.v.: Lindab SLRS 200 100 600 350 1250</t>
  </si>
  <si>
    <r>
      <rPr>
        <sz val="9"/>
        <rFont val="Arial"/>
        <family val="2"/>
        <charset val="238"/>
      </rPr>
      <t>Kulisový tlumič hluku vč. opláštění - přívod vzduchu
rozměry(š/v/d):600/350/1250mm</t>
    </r>
    <r>
      <rPr>
        <sz val="9"/>
        <color indexed="10"/>
        <rFont val="Arial"/>
        <family val="2"/>
        <charset val="238"/>
      </rPr>
      <t xml:space="preserve">
</t>
    </r>
  </si>
  <si>
    <t>3.10a</t>
  </si>
  <si>
    <t>Protidešťová žaluzie, šířka/výška 560/560, vč. montážního a dalšího příslušenství</t>
  </si>
  <si>
    <t>3.08</t>
  </si>
  <si>
    <t>Ref.v.: TROX VDW Q-A-H-M/600x24</t>
  </si>
  <si>
    <t>Anemostat vířivý odvodní; 250-650m3/h;</t>
  </si>
  <si>
    <t>3.07b</t>
  </si>
  <si>
    <t>Ref.v.: TROX VDW Q-Z-H-M/600x48</t>
  </si>
  <si>
    <t>Anemostat vířivý přívodní; 500-650m3/h;</t>
  </si>
  <si>
    <t>3.07a</t>
  </si>
  <si>
    <t>Ref.v.: Mandík RKKM 250</t>
  </si>
  <si>
    <t>Regulační klapka kruhová - Ø250mm; ruční ovládání</t>
  </si>
  <si>
    <t>3.06</t>
  </si>
  <si>
    <t>Ref.v.: TROX PT-699</t>
  </si>
  <si>
    <t>Čidlo tlaku</t>
  </si>
  <si>
    <t>3.05d</t>
  </si>
  <si>
    <t>Ref.v.: TROX TAM - RMF</t>
  </si>
  <si>
    <t>Řídící jednotka systému Labcontrol</t>
  </si>
  <si>
    <t>3.05c</t>
  </si>
  <si>
    <t>Ref.v.: TROX TVLK/250-160/ELAB/ PC/LAB</t>
  </si>
  <si>
    <t>Kruhový regulátor VAV Labcontrol s vysokou přesností regulace; regulátor množství odvodního vzduchu podle tlaku v místnosti</t>
  </si>
  <si>
    <t>3.05b</t>
  </si>
  <si>
    <t>Ref.v.: TROX TVLK/250-160/RS</t>
  </si>
  <si>
    <t>Kruhový regulátor VAV Labcontrol s vysokou přesností regulace; regulace podle množství přívodního vzduchu</t>
  </si>
  <si>
    <t>3.05a</t>
  </si>
  <si>
    <t>Ref.v.: Elektrodesign IBE 315/15T, regulace TTC 2000</t>
  </si>
  <si>
    <t>Elektrický ohřívač vzduchu; 15kW; regulace TTC 2000</t>
  </si>
  <si>
    <t>3.02</t>
  </si>
  <si>
    <t xml:space="preserve">VZT jednotka přesné klimatizace s dvojitým deskovým rekuperátorem a adiabatickým chlazením
Referenční výrobek: Adsolair 580391
Množství vzduchu: přívod: 2300m3/h, odvod: 2300m3/h; 
Externí tlaková ztráta 300/300 Pa;
Rozměry: (d x š x v) 4800 x 900 x 1800 mm, hmotnost 1400 kg;
Akustické parametry:
Přívodní vzduch: 70dB(A)
Odvodní vzduch: 63dB(A) 
Sání venkovního vzduchu: 57dB(A)
Výfuk odpadního vzduchu : 63dB(A)
Hladina akustického tlaku ve vzdálenosti 1m od jednotky: 55dB(A)
VZT jednotka obsahující:
- dvojitý deskový rekuperátor s účinností 72%;
- chladící kompresor;
- adiabatické chlazení odpařením chlazení bez proudu;
- Ostatní díly: 
Přívodní část: Regulační klapka; fitr F7; deskový rekuperátor; chladící kompresor; EC ventilátor;
Odvodní část: Filtr M5; EC ventilátor; adiabatické chlazení; deskový rekuperátor; regulační klapka;
- dodávka jednotky včetně řídícího systému (regulátor) s komunikačním protokolem
</t>
  </si>
  <si>
    <t>3.01</t>
  </si>
  <si>
    <t>Chladivové potrubí ø 9,52 / 19,05 včetně komunikačního kabelu a tepelné izolace</t>
  </si>
  <si>
    <t>2.20</t>
  </si>
  <si>
    <t>2.19c</t>
  </si>
  <si>
    <t>2.19b</t>
  </si>
  <si>
    <t>2.19a</t>
  </si>
  <si>
    <t>2.17</t>
  </si>
  <si>
    <t>Falcované potrubí vyrobené z pozinkovaného plechu (spiro) ø315</t>
  </si>
  <si>
    <t>2.16</t>
  </si>
  <si>
    <t>Ohebná hadice s tepelnou izolací ø125</t>
  </si>
  <si>
    <t>2.15</t>
  </si>
  <si>
    <t>kulisa/mezera:200/100mm
∆p = 15Pa při V=5000m3/h;
Ref.v.: Lindab SLRS 200 100 900 500 650</t>
  </si>
  <si>
    <r>
      <rPr>
        <sz val="9"/>
        <rFont val="Arial"/>
        <family val="2"/>
        <charset val="238"/>
      </rPr>
      <t>Kulisový tlumič hluku vč. opláštění - odpadní vzduch (výtlak)
rozměry(š/v/d):900/500/650mm</t>
    </r>
    <r>
      <rPr>
        <sz val="9"/>
        <color indexed="10"/>
        <rFont val="Arial"/>
        <family val="2"/>
        <charset val="238"/>
      </rPr>
      <t xml:space="preserve">
</t>
    </r>
  </si>
  <si>
    <t>2.10d</t>
  </si>
  <si>
    <t>kulisa/mezera:200/100mm
∆p = 11Pa při V=5000m3/h;
Ref.v.: Lindab SLRS 200 100 900 500 500</t>
  </si>
  <si>
    <r>
      <rPr>
        <sz val="9"/>
        <rFont val="Arial"/>
        <family val="2"/>
        <charset val="238"/>
      </rPr>
      <t>Kulisový tlumič hluku vč. opláštění - venkovní vzduch (sání)
rozměry(š/v/d):900/500/500mm</t>
    </r>
    <r>
      <rPr>
        <sz val="9"/>
        <color indexed="10"/>
        <rFont val="Arial"/>
        <family val="2"/>
        <charset val="238"/>
      </rPr>
      <t xml:space="preserve">
</t>
    </r>
  </si>
  <si>
    <t>2.10c</t>
  </si>
  <si>
    <t>kulisa/mezera:200/100mm
∆p = 18Pa při V=5000m3/h;
Ref.v.: Lindab SLRS 200 100 900 500 1000</t>
  </si>
  <si>
    <r>
      <rPr>
        <sz val="9"/>
        <rFont val="Arial"/>
        <family val="2"/>
        <charset val="238"/>
      </rPr>
      <t>Kulisový tlumič hluku vč. opláštění - odvodní vzduch (sání)
rozměry(š/v/d):900/500/1000mm</t>
    </r>
    <r>
      <rPr>
        <sz val="9"/>
        <color indexed="10"/>
        <rFont val="Arial"/>
        <family val="2"/>
        <charset val="238"/>
      </rPr>
      <t xml:space="preserve">
</t>
    </r>
  </si>
  <si>
    <t>2.10b</t>
  </si>
  <si>
    <t>kulisa/mezera:200/100mm
∆p = 21Pa při V=5000m3/h;
Ref.v.: Lindab SLRS 200 100 900 500 1250</t>
  </si>
  <si>
    <r>
      <rPr>
        <sz val="9"/>
        <rFont val="Arial"/>
        <family val="2"/>
        <charset val="238"/>
      </rPr>
      <t>Kulisový tlumič hluku vč. opláštění - přívodní vzduch (výtlak)
rozměry(š/v/d):900/500/1250mm</t>
    </r>
    <r>
      <rPr>
        <sz val="9"/>
        <color indexed="10"/>
        <rFont val="Arial"/>
        <family val="2"/>
        <charset val="238"/>
      </rPr>
      <t xml:space="preserve">
</t>
    </r>
  </si>
  <si>
    <t>2.10a</t>
  </si>
  <si>
    <t>Výfukový kus, šířka/výška 1000/500, vč. montážního a dalšího příslušenství</t>
  </si>
  <si>
    <t>2.08b</t>
  </si>
  <si>
    <t>Protidešťová žaluzie, šířka/výška 1000/500, vč. montážního a dalšího příslušenství</t>
  </si>
  <si>
    <t>2.08a</t>
  </si>
  <si>
    <t>Ref.v.: Trox VSD35 2-123-1500</t>
  </si>
  <si>
    <t>Štěrbinová vyúsť přívodní; 150m3/h; skládá se z připojovací komory, připojovacího kruhového hrdla a nastavitelných lamel pro požadovaný směr výstupu vzduchu; ruční regulace průtoku</t>
  </si>
  <si>
    <t>2.07</t>
  </si>
  <si>
    <t>Ref.v.: Systemair IMOS-RK</t>
  </si>
  <si>
    <t>Regulační klapka - 500x400mm; ruční ovládání</t>
  </si>
  <si>
    <t>2.06e</t>
  </si>
  <si>
    <t>Regulační klapka - 630x250mm; ruční ovládání</t>
  </si>
  <si>
    <t>2.06d</t>
  </si>
  <si>
    <t>Regulační klapka - 560x250mm; ruční ovládání</t>
  </si>
  <si>
    <t>2.06c</t>
  </si>
  <si>
    <t>Regulační klapka - 355x250mm; ruční ovládání</t>
  </si>
  <si>
    <t>2.06b</t>
  </si>
  <si>
    <t>Regulační klapka - 450x140mm; ruční ovládání</t>
  </si>
  <si>
    <t>2.06a</t>
  </si>
  <si>
    <t>Ref.v.: LG ARUN60LSS0</t>
  </si>
  <si>
    <t>Venkovní kondenzační jednotka se vzduchem chlazeným výměníkem; chladící výkon 15,5 kW; rozměry (ŠxVxH) 950x1380x330; hmotnost 96 kg; akustický výkon 74 dBA; napájení 3x400 V; chladivo R410A</t>
  </si>
  <si>
    <t>2.03</t>
  </si>
  <si>
    <r>
      <t xml:space="preserve">VZT jednotka s deskovým rekuperátorem a chlazením s přímým výparem
Referenční výrobek: Systemair Geniox Go 12 - venkovní provedení
Množství vzduchu: přívod: 5000m3/h, odvod: 5000m3/h; 
Externí tlaková ztráta 250/250 Pa;
Rozměry: (d x š x v) 4582 x 1282 x 1502 mm, hmotnost 1514 kg;
Akustické parametry:
Přívodní vzduch: 79dB(A)
Odvodní vzduch: 68dB(A) 
Sání venkovního vzduchu: 69dB(A)
výfuk odpadního vzduchu : 81dB(A)
Do okolí: 58dB(A)
Hluk v oktávových frekvenčních pásmech viz. technický list 
VZT jednotka obsahující:
- Deskový rekuperátor s účinností (mokrá / suchá dle EN 308 na 5000 m3/h): 87,4% / 81%
přívod: te =  -15°C za rekuperátorem 15,6°C
odvod: ti = 20°C za rekuperátorem -3,1°C
- Elektrický ohřívač pro ohřev vzduchu; tepelný výkon 9,0kW; (12,6/18°C)
- Chlazení, přímý výpar 29,0 kW; (32,0/18°C)
- Ostatní díly: 
</t>
    </r>
    <r>
      <rPr>
        <u/>
        <sz val="9"/>
        <rFont val="Arial"/>
        <family val="2"/>
        <charset val="238"/>
      </rPr>
      <t>Přívodní část:</t>
    </r>
    <r>
      <rPr>
        <sz val="9"/>
        <rFont val="Arial"/>
        <family val="2"/>
        <charset val="238"/>
      </rPr>
      <t xml:space="preserve"> Regulační klapka; fitr G4; fitr F7; deskový rekuperátor; EC ventilátor; elektrický ohřívač; chladič
</t>
    </r>
    <r>
      <rPr>
        <u/>
        <sz val="9"/>
        <rFont val="Arial"/>
        <family val="2"/>
        <charset val="238"/>
      </rPr>
      <t>Odvodní část:</t>
    </r>
    <r>
      <rPr>
        <sz val="9"/>
        <rFont val="Arial"/>
        <family val="2"/>
        <charset val="238"/>
      </rPr>
      <t xml:space="preserve"> Servisní komora s dveřmi; Filtr M5; deskový rekuperátor; EC ventilátor; regulační klapka;
- dodávka jednotky včetně řídícího systému (regulátor) s komunikačním protokolem</t>
    </r>
  </si>
  <si>
    <t>2.01</t>
  </si>
  <si>
    <t>Chladivové potrubí ø 12,7 / 28,58 včetně komunikačního kabelu a tepelné izolace</t>
  </si>
  <si>
    <t>1.20b</t>
  </si>
  <si>
    <t>Chladivové potrubí ø 9,52 / 22,2 včetně komunikačního kabelu a tepelné izolace</t>
  </si>
  <si>
    <t>1.20a</t>
  </si>
  <si>
    <t>1.19c</t>
  </si>
  <si>
    <t>1.19b</t>
  </si>
  <si>
    <t>1.19a</t>
  </si>
  <si>
    <t>1.17</t>
  </si>
  <si>
    <t>Falcované potrubí vyrobené z pozinkovaného plechu (spiro) ø500</t>
  </si>
  <si>
    <t>1.16d</t>
  </si>
  <si>
    <t>Falcované potrubí vyrobené z pozinkovaného plechu (spiro) ø400</t>
  </si>
  <si>
    <t>1.16c</t>
  </si>
  <si>
    <t>Falcované potrubí vyrobené z pozinkovaného plechu (spiro) ø355</t>
  </si>
  <si>
    <t>1.16b</t>
  </si>
  <si>
    <t>Falcované potrubí vyrobené z pozinkovaného plechu (spiro) ø280</t>
  </si>
  <si>
    <t>1.16a</t>
  </si>
  <si>
    <t>kulisa/mezera:200/67mm
∆p = 23Pa při V=9800m3/h;
Ref.v.: Lindab SLRS 200 67 1600 800 1000</t>
  </si>
  <si>
    <r>
      <rPr>
        <sz val="9"/>
        <rFont val="Arial"/>
        <family val="2"/>
        <charset val="238"/>
      </rPr>
      <t>Kulisový tlumič hluku vč. opláštění - odpadní vzduch (výtlak)
rozměry(š/v/d):1600/800/1000mm</t>
    </r>
    <r>
      <rPr>
        <sz val="9"/>
        <color indexed="10"/>
        <rFont val="Arial"/>
        <family val="2"/>
        <charset val="238"/>
      </rPr>
      <t xml:space="preserve">
</t>
    </r>
  </si>
  <si>
    <t>1.10f</t>
  </si>
  <si>
    <t>kulisa/mezera:200/67mm
∆p = 29Pa při V=9800m3/h;
Ref.v.: Lindab SLRS 200 67 1600 800 1500</t>
  </si>
  <si>
    <r>
      <rPr>
        <sz val="9"/>
        <rFont val="Arial"/>
        <family val="2"/>
        <charset val="238"/>
      </rPr>
      <t>Kulisový tlumič hluku vč. opláštění - odvodní vzduch (sání)
rozměry(š/v/d):1600/800/1500mm</t>
    </r>
    <r>
      <rPr>
        <sz val="9"/>
        <color indexed="10"/>
        <rFont val="Arial"/>
        <family val="2"/>
        <charset val="238"/>
      </rPr>
      <t xml:space="preserve">
</t>
    </r>
  </si>
  <si>
    <t>1.10e</t>
  </si>
  <si>
    <t>kulisa/mezera:200/67mm
∆p = 40Pa při V=9800m3/h;
Ref.v.: Lindab SLRS 200 67 1600 800 2500</t>
  </si>
  <si>
    <r>
      <rPr>
        <sz val="9"/>
        <rFont val="Arial"/>
        <family val="2"/>
        <charset val="238"/>
      </rPr>
      <t>Kulisový tlumič hluku vč. opláštění - přívodní vzduch (výtlak)
rozměry(š/v/d):1600/800/2500mm</t>
    </r>
    <r>
      <rPr>
        <sz val="9"/>
        <color indexed="10"/>
        <rFont val="Arial"/>
        <family val="2"/>
        <charset val="238"/>
      </rPr>
      <t xml:space="preserve">
</t>
    </r>
  </si>
  <si>
    <t>1.10d</t>
  </si>
  <si>
    <t>kulisa/mezera:200/80mm
∆p = 9Pa při V=7500m3/h;
Ref.v.: Lindab SLRS 200 80 1400 700 500</t>
  </si>
  <si>
    <r>
      <rPr>
        <sz val="9"/>
        <rFont val="Arial"/>
        <family val="2"/>
        <charset val="238"/>
      </rPr>
      <t>Kulisový tlumič hluku vč. opláštění - odpadní vzduch (výtlak)
rozměry(š/v/d):1400/700/500mm</t>
    </r>
    <r>
      <rPr>
        <sz val="9"/>
        <color indexed="10"/>
        <rFont val="Arial"/>
        <family val="2"/>
        <charset val="238"/>
      </rPr>
      <t xml:space="preserve">
</t>
    </r>
  </si>
  <si>
    <t>1.10c</t>
  </si>
  <si>
    <t>kulisa/mezera:200/80mm
∆p = 17Pa při V=7500m3/h;
Ref.v.: Lindab SLRS 200 80 1400 700 1250</t>
  </si>
  <si>
    <r>
      <rPr>
        <sz val="9"/>
        <rFont val="Arial"/>
        <family val="2"/>
        <charset val="238"/>
      </rPr>
      <t>Kulisový tlumič hluku vč. opláštění - odvodní vzduch (sání)
rozměry(š/v/d):1400/700/1250mm</t>
    </r>
    <r>
      <rPr>
        <sz val="9"/>
        <color indexed="10"/>
        <rFont val="Arial"/>
        <family val="2"/>
        <charset val="238"/>
      </rPr>
      <t xml:space="preserve">
</t>
    </r>
  </si>
  <si>
    <t>1.10b</t>
  </si>
  <si>
    <t>kulisa/mezera:200/80mm
∆p = 26Pa při V=7500m3/h;
Ref.v.: Lindab SLRS 200 80 1400 700 2500</t>
  </si>
  <si>
    <r>
      <rPr>
        <sz val="9"/>
        <rFont val="Arial"/>
        <family val="2"/>
        <charset val="238"/>
      </rPr>
      <t>Kulisový tlumič hluku vč. opláštění - přívodní vzduch (výtlak)
rozměry(š/v/d):1400/700/2500mm</t>
    </r>
    <r>
      <rPr>
        <sz val="9"/>
        <color indexed="10"/>
        <rFont val="Arial"/>
        <family val="2"/>
        <charset val="238"/>
      </rPr>
      <t xml:space="preserve">
</t>
    </r>
  </si>
  <si>
    <t>1.10a</t>
  </si>
  <si>
    <t>Výfukový kus, šířka/výška 1600/800, vč. montážního a dalšího příslušenství</t>
  </si>
  <si>
    <t>1.08d</t>
  </si>
  <si>
    <t>Protidešťová žaluzie, šířka/výška 1600/800, vč. montážního a dalšího příslušenství</t>
  </si>
  <si>
    <t>1.08c</t>
  </si>
  <si>
    <t>Výfukový kus, šířka/výška 1400/700, vč. montážního a dalšího příslušenství</t>
  </si>
  <si>
    <t>1.08b</t>
  </si>
  <si>
    <t>Protidešťová žaluzie, šířka/výška 1400/700, vč. montážního a dalšího příslušenství</t>
  </si>
  <si>
    <t>1.08a</t>
  </si>
  <si>
    <t>Odvodní mřížka 450x200, regulace množství vzduchu</t>
  </si>
  <si>
    <t>1.07h</t>
  </si>
  <si>
    <t>Odvodní mřížka 400x200, regulace množství vzduchu</t>
  </si>
  <si>
    <t>1.07g</t>
  </si>
  <si>
    <t>Ref.v.: Trox VSD35 4-198-1500</t>
  </si>
  <si>
    <t>Štěrbinová vyúsť přívodní; 313m3/h; skládá se z připojovací komory, připojovacího kruhového hrdla a nastavitelných lamel pro požadovaný směr výstupu vzduchu; ruční regulace průtoku</t>
  </si>
  <si>
    <t>1.07f</t>
  </si>
  <si>
    <t>Ref.v.: Trox VSD35 4-198-1050</t>
  </si>
  <si>
    <t>Štěrbinová vyúsť přívodní; 330m3/h; skládá se z připojovací komory, připojovacího kruhového hrdla a nastavitelných lamel pro požadovaný směr výstupu vzduchu; ruční regulace průtoku</t>
  </si>
  <si>
    <t>1.07e</t>
  </si>
  <si>
    <t>Štěrbinová vyúsť přívodní; 400m3/h; skládá se z připojovací komory, připojovacího kruhového hrdla a nastavitelných lamel pro požadovaný směr výstupu vzduchu; ruční regulace průtoku</t>
  </si>
  <si>
    <t>1.07d</t>
  </si>
  <si>
    <t>Ref.v.: Trox VSD35 4-198-600</t>
  </si>
  <si>
    <t>Štěrbinová vyúsť přívodní; 300m3/h; skládá se z připojovací komory, připojovacího kruhového hrdla a nastavitelných lamel pro požadovaný směr výstupu vzduchu; ruční regulace průtoku</t>
  </si>
  <si>
    <t>1.07c</t>
  </si>
  <si>
    <t>Ref.v.: Příhoda - tkaninové potrubí</t>
  </si>
  <si>
    <t xml:space="preserve">Textilní vyústka; půlkruhová Ø560mm; délka 11200mm; 4000m3/h
</t>
  </si>
  <si>
    <t>1.07b</t>
  </si>
  <si>
    <t xml:space="preserve">Textilní vyústka; kruhová Ø400mm; délka 5200mm; 2500m3/h
</t>
  </si>
  <si>
    <t>1.07a</t>
  </si>
  <si>
    <t>Regulační klapka - 355x500mm; ruční ovládání</t>
  </si>
  <si>
    <t>1.06e</t>
  </si>
  <si>
    <t>Regulační klapka - 355x400mm; ruční ovládání</t>
  </si>
  <si>
    <t>1.06d</t>
  </si>
  <si>
    <t>Regulační klapka - 280x400mm; ruční ovládání</t>
  </si>
  <si>
    <t>1.06c</t>
  </si>
  <si>
    <t>Ref.v.: Mandík RKKM 560</t>
  </si>
  <si>
    <t>Regulační klapka kruhová - Ø500mm; ruční ovládání</t>
  </si>
  <si>
    <t>1.06b</t>
  </si>
  <si>
    <t>Ref.v.: Mandík RKKM 400</t>
  </si>
  <si>
    <t>Regulační klapka kruhová - Ø400mm; ruční ovládání</t>
  </si>
  <si>
    <t>1.06a</t>
  </si>
  <si>
    <t>Ref.v.: LG ARUN120LSS0</t>
  </si>
  <si>
    <t>Venkovní kondenzační jednotka se vzduchem chlazeným výměníkem; chladící výkon 33,6 kW; rozměry (ŠxVxH) 1090x1625x380; hmotnost 157 kg; akustický výkon 78 dBA; napájení 3x400 V; chladivo R410A</t>
  </si>
  <si>
    <t>1.03b</t>
  </si>
  <si>
    <t>Ref.v.: LG ARUN100LSS0</t>
  </si>
  <si>
    <t>Venkovní kondenzační jednotka se vzduchem chlazeným výměníkem; chladící výkon 28 kW; rozměry (ŠxVxH) 1090x1625x380; hmotnost 144 kg; akustický výkon 77 dBA; napájení 3x400 V; chladivo R410A</t>
  </si>
  <si>
    <t>1.03a</t>
  </si>
  <si>
    <r>
      <t xml:space="preserve">VZT jednotka s deskovým rekuperátorem a chlazením s přímým výparem
Referenční výrobek: Systemair Geniox Go 18 - venkovní provedení
Množství vzduchu: přívod: 9800m3/h, odvod: 9800m3/h; 
Externí tlaková ztráta 250/250 Pa;
Rozměry: (d x š x v) 5182 x 1882 x 2102 mm, hmotnost 2515 kg;
Akustické parametry:
Přívodní vzduch: 77dB(A)
Odvodní vzduch: 65dB(A) 
Sání venkovního vzduchu: 66dB(A)
výfuk odpadního vzduchu : 77dB(A)
Do okolí: 62dB(A)
Hluk v oktávových frekvenčních pásmech viz. technický list 
VZT jednotka obsahující:
- Deskový rekuperátor s účinností (mokrá / suchá dle EN 308 na 8000 m3/h): 79% / 74%
přívod: te =  -12°C za rekuperátorem 13,4°C (se směšováním)
odvod: ti = 20°C za rekuperátorem -0,2°C (se směšováním)
- Elektrický ohřívač pro ohřev vzduchu; tepelný výkon 25,3 kW; (10,3/18°C)
- Chlazení, přímý výpar 64,2 kW; (32,0/17°C)
- Ostatní díly: 
</t>
    </r>
    <r>
      <rPr>
        <u/>
        <sz val="9"/>
        <rFont val="Arial"/>
        <family val="2"/>
        <charset val="238"/>
      </rPr>
      <t>Přívodní část:</t>
    </r>
    <r>
      <rPr>
        <sz val="9"/>
        <rFont val="Arial"/>
        <family val="2"/>
        <charset val="238"/>
      </rPr>
      <t xml:space="preserve"> Regulační klapka; fitr G4; fitr F7; deskový rekuperátor; EC ventilátor; elektrický ohřívač; chladič
</t>
    </r>
    <r>
      <rPr>
        <u/>
        <sz val="9"/>
        <rFont val="Arial"/>
        <family val="2"/>
        <charset val="238"/>
      </rPr>
      <t>Odvodní část:</t>
    </r>
    <r>
      <rPr>
        <sz val="9"/>
        <rFont val="Arial"/>
        <family val="2"/>
        <charset val="238"/>
      </rPr>
      <t xml:space="preserve"> Servisní komora s dveřmi; filtr M5; deskový rekuperátor; EC ventilátor; regulační klapka;
- VZT jednotka obsahuje směšovací komoru. Umožňuje směšování čerstvého vzduchu s cirkulačním, ale v případě potřeby lze  přivádět pouze čerstvý vzduch bez směšování.
- dodávka jednotky včetně řídícího systému (regulátor) s komunikačním protokolem</t>
    </r>
  </si>
  <si>
    <t>1.01b</t>
  </si>
  <si>
    <r>
      <t xml:space="preserve">VZT jednotka s deskovým rekuperátorem a chlazením s přímým výparem
Referenční výrobek: Systemair Geniox Go 16 - venkovní provedení
Množství vzduchu: přívod: 7500m3/h, odvod: 7500m3/h; 
Externí tlaková ztráta 250/250 Pa;
Rozměry: (d x š x v) 5282 x 1682 x 1902 mm, hmotnost 2225 kg;
Akustické parametry:
Přívodní vzduch: 77dB(A)
Odvodní vzduch: 62dB(A) 
Sání venkovního vzduchu: 64dB(A)
výfuk odpadního vzduchu : 76dB(A)
Do okolí: 58dB(A)
Hluk v oktávových frekvenčních pásmech viz. technický list 
VZT jednotka obsahující:
- Deskový rekuperátor s účinností (mokrá / suchá dle EN 308 na 6000 m3/h): 80,2% / 75%
přívod: te =  -12°C za rekuperátorem 13,7°C (se směšováním)
odvod: ti = 20°C za rekuperátorem -0,5°C (se směšováním)
- Elektrický ohřívač pro ohřev vzduchu; tepelný výkon 18,8 kW; (10,5/18°C)
- Chlazení, přímý výpar 49,1 kW; (32,0/17°C)
- Ostatní díly: 
</t>
    </r>
    <r>
      <rPr>
        <u/>
        <sz val="9"/>
        <rFont val="Arial"/>
        <family val="2"/>
        <charset val="238"/>
      </rPr>
      <t>Přívodní část:</t>
    </r>
    <r>
      <rPr>
        <sz val="9"/>
        <rFont val="Arial"/>
        <family val="2"/>
        <charset val="238"/>
      </rPr>
      <t xml:space="preserve"> Regulační klapka; fitr G4; fitr F7; deskový rekuperátor; EC ventilátor; elektrický ohřívač; chladič
</t>
    </r>
    <r>
      <rPr>
        <u/>
        <sz val="9"/>
        <rFont val="Arial"/>
        <family val="2"/>
        <charset val="238"/>
      </rPr>
      <t>Odvodní část:</t>
    </r>
    <r>
      <rPr>
        <sz val="9"/>
        <rFont val="Arial"/>
        <family val="2"/>
        <charset val="238"/>
      </rPr>
      <t xml:space="preserve"> Servisní komora s dveřmi; filtr M5; deskový rekuperátor; EC ventilátor; regulační klapka;
- VZT jednotka obsahuje směšovací komoru. Umožňuje směšování čerstvého vzduchu s cirkulačním, ale v případě potřeby lze  přivádět pouze čerstvý vzduch bez směšování.
- dodávka jednotky včetně řídícího systému (regulátor) s komunikačním protokolem</t>
    </r>
  </si>
  <si>
    <t>1.01a</t>
  </si>
  <si>
    <t>pododdíl</t>
  </si>
  <si>
    <t>VZDUCHOTECHNIKA</t>
  </si>
  <si>
    <t>oddíl</t>
  </si>
  <si>
    <t>Cena</t>
  </si>
  <si>
    <t>Jedn. Cena</t>
  </si>
  <si>
    <t>Výměra</t>
  </si>
  <si>
    <t>3. LÉKAŘSKÁ FAKULTA</t>
  </si>
  <si>
    <t>objekt</t>
  </si>
  <si>
    <t>Jedn. cena</t>
  </si>
  <si>
    <t>Komentář</t>
  </si>
  <si>
    <t>Poř.</t>
  </si>
  <si>
    <t>Akce:        3. LÉKAŘSKÁ FAKULTA</t>
  </si>
  <si>
    <t>Datum:      květen 2019</t>
  </si>
  <si>
    <t>Výpis materiálu UTCH</t>
  </si>
  <si>
    <t>Č.</t>
  </si>
  <si>
    <t>Ozn.</t>
  </si>
  <si>
    <t>-</t>
  </si>
  <si>
    <t>Počet</t>
  </si>
  <si>
    <t>Cena za kus</t>
  </si>
  <si>
    <t>Celková cena</t>
  </si>
  <si>
    <t>CHL.1.1 - VRF chladivový systém - 1.NP západ</t>
  </si>
  <si>
    <t>CHL.1.1 VRF</t>
  </si>
  <si>
    <t>Chladivové potrubí ø 6,35 / 12,7 mm včetně komunikačního kabelu a tepelné izolace</t>
  </si>
  <si>
    <t>Chladivové potrubí ø 9,52 / 15,88 mm včetně komunikačního kabelu a tepelné izolace</t>
  </si>
  <si>
    <t>Chladivové potrubí ø 9,52 / 19,05 mm včetně komunikačního kabelu a tepelné izolace</t>
  </si>
  <si>
    <t>Chladivové potrubí ø 9,52 / 22,2 mm včetně komunikačního kabelu a tepelné izolace</t>
  </si>
  <si>
    <t>Chladivové potrubí ø 12,7 / 28,58 mm včetně komunikačního kabelu a tepelné izolace</t>
  </si>
  <si>
    <t>Odbočka - refnet</t>
  </si>
  <si>
    <t>Chladivo k doplnění R410A</t>
  </si>
  <si>
    <t>Čerpadlo kondenzátu vnitřních jednotek s el. plovákem; hlučnost 17 dBa; výkon 5l/h; výtlak 5m; rozměry čerpadla: 150x37x40 (DxŠxV), rozměry nádržky 90x35x40 (DxŠxV)</t>
  </si>
  <si>
    <t>Kabelový ovladač s ČJ</t>
  </si>
  <si>
    <t>Kabely skupinového ovládání</t>
  </si>
  <si>
    <t>CHL.1.1 celkem:</t>
  </si>
  <si>
    <t>CHL.1.2 - VRF chladivový systém - 1.NP východ</t>
  </si>
  <si>
    <t>CHL.1.2 VRF</t>
  </si>
  <si>
    <t>CHL.1.2 celkem:</t>
  </si>
  <si>
    <t>CHL.1.3 - Split systém - mrazáky v 1.NP</t>
  </si>
  <si>
    <t>CHL.1.3</t>
  </si>
  <si>
    <t>El. deska pro přípoj na centrální ovladač</t>
  </si>
  <si>
    <t>CHL.1.3 celkem:</t>
  </si>
  <si>
    <t>CHL.1.4 - Split systém - server v 1.NP</t>
  </si>
  <si>
    <t>CHL.1.4</t>
  </si>
  <si>
    <t>Modul střídání provozu a hlášení poruchy dvou split jednotek; alarm, napojení LAN</t>
  </si>
  <si>
    <t>CHL.1.4 celkem:</t>
  </si>
  <si>
    <t>CHL.1.5 - Split systém - server v 1.NP (záloha)</t>
  </si>
  <si>
    <t>CHL.1.5</t>
  </si>
  <si>
    <t>CHL.1.5 celkem:</t>
  </si>
  <si>
    <t>CHL.2.1 - VRF chladivový systém - 2.NP západ</t>
  </si>
  <si>
    <t>CHL.2.1 VRF</t>
  </si>
  <si>
    <t>CHL.2.1 celkem:</t>
  </si>
  <si>
    <t>CHL.2.2 - VRF chladivový systém - 2.NP sever</t>
  </si>
  <si>
    <t>CHL.2.2 VRF</t>
  </si>
  <si>
    <t>CHL.2.2 celkem:</t>
  </si>
  <si>
    <t>CHL.2.3 - VRF chladivový systém - 2.NP východ</t>
  </si>
  <si>
    <t>CHL.2.3 VRF</t>
  </si>
  <si>
    <t>CHL.2.3 celkem:</t>
  </si>
  <si>
    <t>CHL.2.4 - Split systém - laboratoř v 2.NP</t>
  </si>
  <si>
    <t>CHL.2.4</t>
  </si>
  <si>
    <t>CHL.2.4 celkem:</t>
  </si>
  <si>
    <t>CHL.3.1 - VRF chladivový systém - 3.NP západ</t>
  </si>
  <si>
    <t>CHL.3.1 VRF</t>
  </si>
  <si>
    <t>CHL.3.1 celkem:</t>
  </si>
  <si>
    <t>CHL.3.2 - VRF chladivový systém - 3.NP sever</t>
  </si>
  <si>
    <t>CHL.3.2 VRF</t>
  </si>
  <si>
    <t>Chladivové potrubí ø 12,7 / 19,05 mm včetně komunikačního kabelu a tepelné izolace</t>
  </si>
  <si>
    <t>Chladivové potrubí ø 12,7 / 22,2 mm včetně komunikačního kabelu a tepelné izolace</t>
  </si>
  <si>
    <t>Chladivové potrubí ø 12,7 / 25,4 mm včetně komunikačního kabelu a tepelné izolace</t>
  </si>
  <si>
    <t>CHL.3.2 celkem:</t>
  </si>
  <si>
    <t>CHL.3.3 - VRF chladivový systém - 3.NP východ</t>
  </si>
  <si>
    <t>CHL.3.3 VRF</t>
  </si>
  <si>
    <t>CHL.3.3 celkem:</t>
  </si>
  <si>
    <t>CHL.4.1 - VRF chladivový systém - 4.NP západ</t>
  </si>
  <si>
    <t>CHL.4.1 VRF</t>
  </si>
  <si>
    <t>CHL.4.1 celkem:</t>
  </si>
  <si>
    <t>CHL.4.2 - VRF chladivový systém - 4.NP sever</t>
  </si>
  <si>
    <t>CHL.4.2 VRF</t>
  </si>
  <si>
    <t>CHL.4.2 celkem:</t>
  </si>
  <si>
    <t>CHL.4.3 - VRF chladivový systém - 4.NP východ</t>
  </si>
  <si>
    <t>CHL.4.3 VRF</t>
  </si>
  <si>
    <t>CHL.4.3 celkem:</t>
  </si>
  <si>
    <t>CHL.5.1 - VRF chladivový systém - 5.NP západ</t>
  </si>
  <si>
    <t>CHL.5.1 VRF</t>
  </si>
  <si>
    <t>CHL.5.1 celkem:</t>
  </si>
  <si>
    <t>CHL.5.2 - VRF chladivový systém - 5.NP sever</t>
  </si>
  <si>
    <t>CHL.5.2 VRF</t>
  </si>
  <si>
    <t>CHL.5.2 celkem:</t>
  </si>
  <si>
    <t>CHL.5.3 - VRF chladivový systém - 5.NP východ</t>
  </si>
  <si>
    <t>CHL.5.3 VRF</t>
  </si>
  <si>
    <t>CHL.5.3 celkem:</t>
  </si>
  <si>
    <t>CHL.6.1 - VRF chladivový systém - 6.NP západ</t>
  </si>
  <si>
    <t>CHL.6.1 VRF</t>
  </si>
  <si>
    <t>CHL.6.1 celkem:</t>
  </si>
  <si>
    <t>CHL.6.2 - VRF chladivový systém - 6.NP sever</t>
  </si>
  <si>
    <t>CHL.6.2 VRF</t>
  </si>
  <si>
    <t>CHL.6.2 celkem:</t>
  </si>
  <si>
    <t>CHL.6.3 - VRF chladivový systém - 6.NP východ</t>
  </si>
  <si>
    <t>CHL.6.3 VRF</t>
  </si>
  <si>
    <t>CHL.6.3 celkem:</t>
  </si>
  <si>
    <t>CHL.6.4 - Split systém - laboratoř v 6.NP</t>
  </si>
  <si>
    <t>CHL.6.4</t>
  </si>
  <si>
    <t>CHL.6.4 celkem:</t>
  </si>
  <si>
    <t xml:space="preserve">Centrální řídící modul pro 17 systémů VRF (199 nástěnných jednotek) a 5 systémů split; možnost vzdáleného ovládání přes webové rozhraní </t>
  </si>
  <si>
    <t>Axiální ventilátor; průtok vzduchu 180m3/h, rozměry 180x180x120mm</t>
  </si>
  <si>
    <t>Technický návrh systému a výpočet množství chladiva s ohledem na normu ČSN EN 378-1 a ČSN EN 378-3 *</t>
  </si>
  <si>
    <t>Obecné</t>
  </si>
  <si>
    <t>Montáž systému - kompletní montáž rozvodů, kotvy, závěsy a uložení potrubí, uchycení armatur a potrubí, šroubení, přechodové kusy, pevné body, montáž zařízení a jejich uložení, doprava (včetně mimo-staveništní), veškeré stavební přípomoce</t>
  </si>
  <si>
    <t>Tlakové zkoušky těsnosti (i dílčí) - paušál</t>
  </si>
  <si>
    <t>Provozní zkouška</t>
  </si>
  <si>
    <t>Veškeré revizní zprávy od zařízení, vč. případně požadované úřední zkoušky apod.</t>
  </si>
  <si>
    <t>Odvod kondenzátu</t>
  </si>
  <si>
    <t>Potrubí pro odvod kondenzátu PP-RCT 20x2,3</t>
  </si>
  <si>
    <t>Potrubí pro odvod kondenzátu HT-PP32</t>
  </si>
  <si>
    <t>Potrubí pro odvod kondenzátu HT-PP50</t>
  </si>
  <si>
    <t>Sifon DN40 x5/4" s vodní zápachovou uzávěrkou a mechanickým zápachovým uzávěrem a čistící vložkou</t>
  </si>
  <si>
    <t>* Od dodavatele se požaduje příloha s technickým návrhem systému a s doložením splnění projektovaných parametrů s ohledem na normu ČSN EN 378-1 a 378-3. Dodavatel musí respektovat množství chladiva v jednotlivých systémech podle výše zmíněné normy a musí doložit jeho výpočet včetně přijatých opatření v případech, kdy dojde k překročení limitu, která budou součástí nabídky.</t>
  </si>
  <si>
    <t>Ceny jsou bez DPH.</t>
  </si>
  <si>
    <t>CELKEM</t>
  </si>
  <si>
    <t>Revize a revizní zpráva</t>
  </si>
  <si>
    <t>SIL/30</t>
  </si>
  <si>
    <t>SIL/29</t>
  </si>
  <si>
    <t>Rozvaděč oceloplech. RCHx.2, š.400, v.500, hl.150 mm, horem</t>
  </si>
  <si>
    <t>SIL/28</t>
  </si>
  <si>
    <t>Rozvaděč oceloplech. RCHx.1, š.400, v.500, hl.150 mm, horem</t>
  </si>
  <si>
    <t>SIL/27</t>
  </si>
  <si>
    <t>Rozvaděč skříňový RCH6.2, š.800, hl.400, v.2000mm, horem</t>
  </si>
  <si>
    <t>SIL/26</t>
  </si>
  <si>
    <t>Rozvaděč skříňový RCH6.1, š.800, hl.400, v.2000mm, horem</t>
  </si>
  <si>
    <t>SIL/25</t>
  </si>
  <si>
    <t>Rozvaděč skříňový RVZT, š.800, hl.400, v.2000mm, horem</t>
  </si>
  <si>
    <t>SIL/24</t>
  </si>
  <si>
    <t>Zednické přípomoci - odhad</t>
  </si>
  <si>
    <t>SIL/23</t>
  </si>
  <si>
    <t>Pomocný, montážní a označovací materiál (15%)</t>
  </si>
  <si>
    <t>SIL/22</t>
  </si>
  <si>
    <t>Pospojovací vodič CY6</t>
  </si>
  <si>
    <t>SIL/21</t>
  </si>
  <si>
    <t>Pospojovací vodič CY10</t>
  </si>
  <si>
    <t>SIL/20</t>
  </si>
  <si>
    <t>Ukončení vodičů do 2,5 mm2</t>
  </si>
  <si>
    <t>SIL/19</t>
  </si>
  <si>
    <t>Ukončení vodičů do 6 mm2</t>
  </si>
  <si>
    <t>SIL/18</t>
  </si>
  <si>
    <t>Ukončení vodičů do 10 mm2</t>
  </si>
  <si>
    <t>SIL/17</t>
  </si>
  <si>
    <t>Ukončení vodičů do 95 mm2</t>
  </si>
  <si>
    <t>SIL/16</t>
  </si>
  <si>
    <t>Ukončení vodičů do 120 mm2</t>
  </si>
  <si>
    <t>SIL/15</t>
  </si>
  <si>
    <t>Kabel CYKY 3C x 1,5, volně</t>
  </si>
  <si>
    <t>SIL/14</t>
  </si>
  <si>
    <t>Kabel CYKY 3C x 2,5, pevně</t>
  </si>
  <si>
    <t>SIL/13</t>
  </si>
  <si>
    <t>Kabel CYKY 5C x 1,5, pevně</t>
  </si>
  <si>
    <t>SIL/12</t>
  </si>
  <si>
    <t>Kabel CYKY 5C x 2,5, pevně</t>
  </si>
  <si>
    <t>SIL/11</t>
  </si>
  <si>
    <t>Kabel CYKY 5C x 4, pevně</t>
  </si>
  <si>
    <t>SIL/10</t>
  </si>
  <si>
    <t>Kabel CYKY 5C x 6, pevně</t>
  </si>
  <si>
    <t>SIL/9</t>
  </si>
  <si>
    <t>Kabel CYKY 5C x 10, pevně</t>
  </si>
  <si>
    <t>SIL/8</t>
  </si>
  <si>
    <t>Kabel CYKY 3 x 95 + 50, pevně</t>
  </si>
  <si>
    <t>SIL/7</t>
  </si>
  <si>
    <t>Kabel CYKY 3 x 120 + 70, pevně</t>
  </si>
  <si>
    <t>SIL/6</t>
  </si>
  <si>
    <t>Krabicová rozvodka</t>
  </si>
  <si>
    <t>SIL/5</t>
  </si>
  <si>
    <t>Krabice přístrojová</t>
  </si>
  <si>
    <t>SIL/4</t>
  </si>
  <si>
    <t>Prostorový termostat 230V, 10A</t>
  </si>
  <si>
    <t>SIL/3</t>
  </si>
  <si>
    <t>Vypínač servisní, 400V, 63A, v krabici IP54</t>
  </si>
  <si>
    <t>SIL/2</t>
  </si>
  <si>
    <t>Vypínač servisní, 400V, 25A, v krabici IP54</t>
  </si>
  <si>
    <t>SIL/1</t>
  </si>
  <si>
    <t>Celkem za dodávku</t>
  </si>
  <si>
    <t>Jednotková cena</t>
  </si>
  <si>
    <t>Montáž (Kč)</t>
  </si>
  <si>
    <t>Dodávka (Kč)</t>
  </si>
  <si>
    <t>Popis položky</t>
  </si>
  <si>
    <t>Číslo položky</t>
  </si>
  <si>
    <t>Elektroinstalace</t>
  </si>
  <si>
    <t>3. Lékařská fakulte Univerzity Karlovy, Ruská 2411/87, Praha 10</t>
  </si>
  <si>
    <t>Objekt :</t>
  </si>
  <si>
    <t>Profese:</t>
  </si>
  <si>
    <t>Elektroinstalace pro vzduchotechniku a chlazení - revize 9/2020</t>
  </si>
  <si>
    <t>Stavba :</t>
  </si>
  <si>
    <t xml:space="preserve">   celkem ,-Kč</t>
  </si>
  <si>
    <r>
      <t xml:space="preserve">Venkovní chladicí split jednotka; chladicí výkon 9,50 kW, topný výkon 10,80 kW (nominální); </t>
    </r>
    <r>
      <rPr>
        <sz val="10"/>
        <rFont val="Arial Narrow"/>
        <family val="2"/>
      </rPr>
      <t xml:space="preserve">chladivo R32; </t>
    </r>
    <r>
      <rPr>
        <sz val="10"/>
        <rFont val="Arial Narrow"/>
        <family val="2"/>
        <charset val="238"/>
      </rPr>
      <t xml:space="preserve">rozměry 950x1380x330 mm (ŠxVxH); váha 87,5 kg; napájení </t>
    </r>
    <r>
      <rPr>
        <sz val="10"/>
        <rFont val="Arial Narrow"/>
        <family val="2"/>
      </rPr>
      <t>3x400 V</t>
    </r>
    <r>
      <rPr>
        <sz val="10"/>
        <rFont val="Arial Narrow"/>
        <family val="2"/>
        <charset val="238"/>
      </rPr>
      <t xml:space="preserve"> / 3,44 kW; </t>
    </r>
    <r>
      <rPr>
        <sz val="10"/>
        <rFont val="Arial Narrow"/>
        <family val="2"/>
      </rPr>
      <t>akustický výkon: 66 dB(A)</t>
    </r>
  </si>
  <si>
    <t>Nástěnná vnitřní jednotka; chladicí výkon 9,50 kW; topný výkon 10,80 kW; rozměry 1200x360x265 mm (ŠxVxH); váha 18,3 kg, EER 3,7; SEER 6,1;  akustický výkon: 65 dB(A); vč. Infra ovl.</t>
  </si>
  <si>
    <t>Venkovní VRF jednotka se vzduchem chlazeným výměníkem; dvoutrubkové připojení; chladicí výkon 33,60 kW; topný výkon 36,70 kW; chladivo R410A; rozměry 1090x1625x380 mm (ŠxVxH); akustický výkon: 81 dB(A); napájení 3x400 V; jm. příkon 14,0 kW; EER 2,4</t>
  </si>
  <si>
    <t>Vnitřní nástěnná jednotka; chladicí výkon 2,7 kW; topný výkon 3,2 kW; rozměry 818x316x189 mm (ŠxVxH); váha 8,4 kg; akustický výkon: 55 dB(A); napájení 230 V</t>
  </si>
  <si>
    <t>Vnitřní nástěnná jednotka; chladicí výkon 3,5 kW; topný výkon 4,0 kW; rozměry 818x316x189 mm (ŠxVxH); váha 8,4 kg; akustický výkon: 55 dB(A); napájení 230 V</t>
  </si>
  <si>
    <t>Venkovní VRF jednotka se vzduchem chlazeným výměníkem; dvoutrubkové připojení; chladicí výkon 28,0 kW; topný výkon 30,6 kW; chladivo R410A; rozměry 1090x1625x380 mm (ŠxVxH); akustický výkon: 80 dB(A); napájení 3x400 V; jm. příkon 8,75 kW; EER 3,2</t>
  </si>
  <si>
    <t>Vnitřní nástěnná jednotka; chladicí výkon 1,6 kW; topný výkon 1,8 kW; rozměry 818x316x189 mm (ŠxVxH); váha 8,4 kg; akustický výkon: 54 dB(A); napájení 230 V</t>
  </si>
  <si>
    <r>
      <t xml:space="preserve">Venkovní chladicí split jednotka; chladicí výkon 8,00 kW, topný výkon 9,00 kW (nominální); </t>
    </r>
    <r>
      <rPr>
        <sz val="10"/>
        <rFont val="Arial Narrow"/>
        <family val="2"/>
      </rPr>
      <t xml:space="preserve">chladivo R32; </t>
    </r>
    <r>
      <rPr>
        <sz val="10"/>
        <rFont val="Arial Narrow"/>
        <family val="2"/>
        <charset val="238"/>
      </rPr>
      <t>rozměry 950x834x330 mm (ŠxVxH); váha 58 kg; napájení 230</t>
    </r>
    <r>
      <rPr>
        <sz val="10"/>
        <rFont val="Arial Narrow"/>
        <family val="2"/>
      </rPr>
      <t xml:space="preserve"> V</t>
    </r>
    <r>
      <rPr>
        <sz val="10"/>
        <rFont val="Arial Narrow"/>
        <family val="2"/>
        <charset val="238"/>
      </rPr>
      <t xml:space="preserve"> / 2,7 kW; </t>
    </r>
    <r>
      <rPr>
        <sz val="10"/>
        <rFont val="Arial Narrow"/>
        <family val="2"/>
      </rPr>
      <t>akustický výkon: 68 dB(A)</t>
    </r>
  </si>
  <si>
    <t>Nástěnná vnitřní jednotka; chladicí výkon 8,00 kW; topný výkon 9,00 kW; rozměry 1200x360x265 mm (ŠxVxH); váha 18,3 kg, EER 3,51; SEER 7,0;  akustický výkon: 62 dB(A); vč. Infra ovl.</t>
  </si>
  <si>
    <t>Venkovní VRF jednotka se vzduchem chlazeným výměníkem; dvoutrubkové připojení; chladicí výkon 22,4 kW; topný výkon 24,5 kW; chladivo R410A; rozměry 950x1380x330 mm (ŠxVxH); akustický výkon: 81 dB(A); napájení 3x400 V; jm. příkon 8,3 kW; EER 2,7</t>
  </si>
  <si>
    <r>
      <t xml:space="preserve">Venkovní chladicí split jednotka; chladicí výkon 5,00 kW, topný výkon 5,80 kW (nominální); </t>
    </r>
    <r>
      <rPr>
        <sz val="10"/>
        <rFont val="Arial Narrow"/>
        <family val="2"/>
      </rPr>
      <t xml:space="preserve">chladivo R32A; </t>
    </r>
    <r>
      <rPr>
        <sz val="10"/>
        <rFont val="Arial Narrow"/>
        <family val="2"/>
        <charset val="238"/>
      </rPr>
      <t>rozměry 770x545x288 mm (ŠxVxH); váha 35 kg; napájení 230</t>
    </r>
    <r>
      <rPr>
        <sz val="10"/>
        <rFont val="Arial Narrow"/>
        <family val="2"/>
      </rPr>
      <t xml:space="preserve"> V</t>
    </r>
    <r>
      <rPr>
        <sz val="10"/>
        <rFont val="Arial Narrow"/>
        <family val="2"/>
        <charset val="238"/>
      </rPr>
      <t xml:space="preserve"> / 2,0 kW; </t>
    </r>
    <r>
      <rPr>
        <sz val="10"/>
        <rFont val="Arial Narrow"/>
        <family val="2"/>
      </rPr>
      <t>akustický výkon: 65 dB(A)</t>
    </r>
  </si>
  <si>
    <t>Nástěnná vnitřní jednotka; chladicí výkon 5,00 kW; topný výkon 5,8 kW; rozměry 998x345x210 mm (ŠxVxH); váha 11,4 kg, EER 3,2; SEER 7,0; akustický výkon: 60 dB(A); vč. Infra ovl.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</si>
</sst>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%"/>
    <numFmt numFmtId="165" formatCode="dd\.mm\.yyyy"/>
    <numFmt numFmtId="166" formatCode="#,##0.00000"/>
    <numFmt numFmtId="167" formatCode="#,##0.000"/>
    <numFmt numFmtId="168" formatCode="_(#,##0_);[Red]\-\ #,##0_);&quot;–&quot;??;_(@_)"/>
    <numFmt numFmtId="169" formatCode="_(#,##0.00_);[Red]\-\ #,##0.00_);&quot;–&quot;??;_(@_)"/>
    <numFmt numFmtId="170" formatCode="_(#,##0.0??;\-\ #,##0.0??;&quot;–&quot;???;_(@_)"/>
    <numFmt numFmtId="171" formatCode="_(#,##0&quot;.&quot;_);;;_(@_)"/>
    <numFmt numFmtId="172" formatCode="#,##0\ &quot;Kč&quot;"/>
    <numFmt numFmtId="173" formatCode="#,##0&quot; Kč&quot;"/>
    <numFmt numFmtId="174" formatCode="#,##0&quot; Kč&quot;;\-#,##0&quot; Kč&quot;"/>
  </numFmts>
  <fonts count="8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"/>
      <charset val="238"/>
    </font>
    <font>
      <sz val="10"/>
      <color indexed="8"/>
      <name val="Arial"/>
      <family val="2"/>
      <charset val="238"/>
    </font>
    <font>
      <sz val="10"/>
      <color indexed="8"/>
      <name val="Arial CE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color indexed="23"/>
      <name val="Arial"/>
      <family val="2"/>
      <charset val="238"/>
    </font>
    <font>
      <b/>
      <sz val="10"/>
      <color indexed="18"/>
      <name val="Arial"/>
      <family val="2"/>
      <charset val="238"/>
    </font>
    <font>
      <sz val="9"/>
      <color indexed="10"/>
      <name val="Arial"/>
      <family val="2"/>
      <charset val="238"/>
    </font>
    <font>
      <b/>
      <sz val="7.5"/>
      <color indexed="23"/>
      <name val="Arial"/>
      <family val="2"/>
      <charset val="238"/>
    </font>
    <font>
      <b/>
      <sz val="9"/>
      <color indexed="8"/>
      <name val="Arial"/>
      <family val="2"/>
      <charset val="238"/>
    </font>
    <font>
      <u/>
      <sz val="9"/>
      <name val="Arial"/>
      <family val="2"/>
      <charset val="238"/>
    </font>
    <font>
      <b/>
      <sz val="7.5"/>
      <name val="Arial"/>
      <family val="2"/>
      <charset val="238"/>
    </font>
    <font>
      <sz val="7.5"/>
      <color indexed="23"/>
      <name val="Arial"/>
      <family val="2"/>
      <charset val="238"/>
    </font>
    <font>
      <b/>
      <sz val="10"/>
      <color indexed="23"/>
      <name val="Arial"/>
      <family val="2"/>
      <charset val="238"/>
    </font>
    <font>
      <b/>
      <sz val="9"/>
      <name val="Arial"/>
      <family val="2"/>
      <charset val="238"/>
    </font>
    <font>
      <b/>
      <sz val="8"/>
      <color indexed="54"/>
      <name val="Arial"/>
      <family val="2"/>
      <charset val="238"/>
    </font>
    <font>
      <b/>
      <sz val="10"/>
      <color indexed="54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12"/>
      <color indexed="54"/>
      <name val="Arial"/>
      <family val="2"/>
      <charset val="238"/>
    </font>
    <font>
      <sz val="10"/>
      <color indexed="18"/>
      <name val="Arial"/>
      <family val="2"/>
      <charset val="238"/>
    </font>
    <font>
      <b/>
      <sz val="12"/>
      <color indexed="25"/>
      <name val="Arial"/>
      <family val="2"/>
      <charset val="238"/>
    </font>
    <font>
      <i/>
      <sz val="10"/>
      <name val="Arial"/>
      <family val="2"/>
      <charset val="238"/>
    </font>
    <font>
      <b/>
      <sz val="16"/>
      <color indexed="25"/>
      <name val="Arial"/>
      <family val="2"/>
      <charset val="238"/>
    </font>
    <font>
      <b/>
      <sz val="12"/>
      <color rgb="FF000000"/>
      <name val="Arial Narrow"/>
      <family val="2"/>
      <charset val="238"/>
    </font>
    <font>
      <b/>
      <sz val="18"/>
      <color rgb="FF000000"/>
      <name val="Arial Narrow"/>
      <family val="2"/>
      <charset val="238"/>
    </font>
    <font>
      <b/>
      <sz val="12"/>
      <color rgb="FF002060"/>
      <name val="Arial Narrow"/>
      <family val="2"/>
      <charset val="238"/>
    </font>
    <font>
      <sz val="11"/>
      <color rgb="FFFFFFFF"/>
      <name val="Calibri"/>
      <family val="2"/>
      <charset val="238"/>
    </font>
    <font>
      <b/>
      <sz val="1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name val="Arial Narrow"/>
      <family val="2"/>
    </font>
    <font>
      <b/>
      <sz val="10"/>
      <color rgb="FF000000"/>
      <name val="Arial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indexed="9"/>
      <name val="Arial"/>
      <family val="2"/>
      <charset val="238"/>
    </font>
    <font>
      <u/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u/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4472C4"/>
        <bgColor rgb="FF666699"/>
      </patternFill>
    </fill>
    <fill>
      <patternFill patternType="solid">
        <fgColor indexed="9"/>
        <bgColor indexed="64"/>
      </patternFill>
    </fill>
  </fills>
  <borders count="7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8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7">
    <xf numFmtId="0" fontId="0" fillId="0" borderId="0"/>
    <xf numFmtId="0" fontId="37" fillId="0" borderId="0" applyNumberFormat="0" applyFill="0" applyBorder="0" applyAlignment="0" applyProtection="0"/>
    <xf numFmtId="0" fontId="38" fillId="0" borderId="0"/>
    <xf numFmtId="0" fontId="43" fillId="0" borderId="0"/>
    <xf numFmtId="0" fontId="67" fillId="5" borderId="0" applyBorder="0" applyProtection="0"/>
    <xf numFmtId="0" fontId="74" fillId="0" borderId="0"/>
    <xf numFmtId="0" fontId="78" fillId="0" borderId="0"/>
  </cellStyleXfs>
  <cellXfs count="44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3" fillId="4" borderId="0" xfId="0" applyFont="1" applyFill="1" applyAlignment="1">
      <alignment horizontal="left" vertical="center"/>
    </xf>
    <xf numFmtId="4" fontId="23" fillId="4" borderId="0" xfId="0" applyNumberFormat="1" applyFont="1" applyFill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0" fillId="0" borderId="0" xfId="0"/>
    <xf numFmtId="0" fontId="38" fillId="0" borderId="0" xfId="2" applyAlignment="1">
      <alignment wrapText="1"/>
    </xf>
    <xf numFmtId="168" fontId="39" fillId="0" borderId="0" xfId="2" applyNumberFormat="1" applyFont="1" applyAlignment="1">
      <alignment horizontal="right" vertical="center" wrapText="1"/>
    </xf>
    <xf numFmtId="169" fontId="39" fillId="0" borderId="0" xfId="2" applyNumberFormat="1" applyFont="1" applyAlignment="1">
      <alignment horizontal="right" vertical="center" wrapText="1"/>
    </xf>
    <xf numFmtId="170" fontId="40" fillId="0" borderId="0" xfId="2" applyNumberFormat="1" applyFont="1" applyAlignment="1">
      <alignment horizontal="right" vertical="center" wrapText="1"/>
    </xf>
    <xf numFmtId="49" fontId="39" fillId="0" borderId="0" xfId="2" applyNumberFormat="1" applyFont="1" applyAlignment="1">
      <alignment horizontal="center" vertical="center" wrapText="1"/>
    </xf>
    <xf numFmtId="49" fontId="39" fillId="0" borderId="0" xfId="2" applyNumberFormat="1" applyFont="1" applyAlignment="1">
      <alignment horizontal="left" vertical="center" wrapText="1"/>
    </xf>
    <xf numFmtId="171" fontId="39" fillId="0" borderId="0" xfId="2" applyNumberFormat="1" applyFont="1" applyAlignment="1">
      <alignment horizontal="right" vertical="center" wrapText="1"/>
    </xf>
    <xf numFmtId="168" fontId="41" fillId="0" borderId="23" xfId="2" applyNumberFormat="1" applyFont="1" applyBorder="1" applyAlignment="1">
      <alignment horizontal="right" vertical="center" wrapText="1"/>
    </xf>
    <xf numFmtId="2" fontId="42" fillId="0" borderId="23" xfId="2" applyNumberFormat="1" applyFont="1" applyBorder="1" applyAlignment="1">
      <alignment horizontal="center" vertical="center" wrapText="1"/>
    </xf>
    <xf numFmtId="0" fontId="41" fillId="0" borderId="23" xfId="2" applyFont="1" applyBorder="1" applyAlignment="1">
      <alignment horizontal="left" vertical="center" wrapText="1"/>
    </xf>
    <xf numFmtId="0" fontId="43" fillId="0" borderId="24" xfId="3" applyBorder="1" applyAlignment="1">
      <alignment vertical="center" wrapText="1"/>
    </xf>
    <xf numFmtId="49" fontId="41" fillId="0" borderId="25" xfId="2" applyNumberFormat="1" applyFont="1" applyBorder="1" applyAlignment="1">
      <alignment horizontal="left" vertical="center" wrapText="1"/>
    </xf>
    <xf numFmtId="3" fontId="41" fillId="0" borderId="25" xfId="2" applyNumberFormat="1" applyFont="1" applyBorder="1" applyAlignment="1">
      <alignment horizontal="right" vertical="center" wrapText="1"/>
    </xf>
    <xf numFmtId="0" fontId="44" fillId="0" borderId="0" xfId="2" applyFont="1" applyAlignment="1">
      <alignment wrapText="1"/>
    </xf>
    <xf numFmtId="172" fontId="45" fillId="0" borderId="26" xfId="2" applyNumberFormat="1" applyFont="1" applyBorder="1" applyAlignment="1">
      <alignment horizontal="right" vertical="center" wrapText="1"/>
    </xf>
    <xf numFmtId="49" fontId="41" fillId="0" borderId="27" xfId="2" applyNumberFormat="1" applyFont="1" applyBorder="1" applyAlignment="1">
      <alignment horizontal="left" vertical="center" wrapText="1"/>
    </xf>
    <xf numFmtId="168" fontId="41" fillId="0" borderId="28" xfId="2" applyNumberFormat="1" applyFont="1" applyBorder="1" applyAlignment="1">
      <alignment horizontal="right" vertical="center" wrapText="1"/>
    </xf>
    <xf numFmtId="172" fontId="46" fillId="0" borderId="25" xfId="2" applyNumberFormat="1" applyFont="1" applyBorder="1" applyAlignment="1">
      <alignment horizontal="right" vertical="center" wrapText="1"/>
    </xf>
    <xf numFmtId="2" fontId="42" fillId="0" borderId="28" xfId="2" applyNumberFormat="1" applyFont="1" applyBorder="1" applyAlignment="1">
      <alignment horizontal="center" vertical="center" wrapText="1"/>
    </xf>
    <xf numFmtId="0" fontId="41" fillId="0" borderId="28" xfId="2" applyFont="1" applyBorder="1" applyAlignment="1">
      <alignment horizontal="left" vertical="center" wrapText="1"/>
    </xf>
    <xf numFmtId="0" fontId="44" fillId="0" borderId="29" xfId="3" applyFont="1" applyBorder="1" applyAlignment="1">
      <alignment vertical="center" wrapText="1"/>
    </xf>
    <xf numFmtId="172" fontId="44" fillId="0" borderId="25" xfId="2" applyNumberFormat="1" applyFont="1" applyBorder="1" applyAlignment="1">
      <alignment horizontal="right" vertical="center" wrapText="1"/>
    </xf>
    <xf numFmtId="2" fontId="42" fillId="0" borderId="25" xfId="2" applyNumberFormat="1" applyFont="1" applyBorder="1" applyAlignment="1">
      <alignment horizontal="center" vertical="center" wrapText="1"/>
    </xf>
    <xf numFmtId="0" fontId="41" fillId="0" borderId="25" xfId="2" applyFont="1" applyBorder="1" applyAlignment="1">
      <alignment horizontal="left" vertical="center" wrapText="1"/>
    </xf>
    <xf numFmtId="0" fontId="44" fillId="0" borderId="30" xfId="3" applyFont="1" applyBorder="1" applyAlignment="1">
      <alignment vertical="center" wrapText="1"/>
    </xf>
    <xf numFmtId="49" fontId="41" fillId="0" borderId="25" xfId="2" applyNumberFormat="1" applyFont="1" applyBorder="1" applyAlignment="1">
      <alignment horizontal="center" vertical="center" wrapText="1"/>
    </xf>
    <xf numFmtId="172" fontId="41" fillId="0" borderId="25" xfId="2" applyNumberFormat="1" applyFont="1" applyBorder="1" applyAlignment="1">
      <alignment horizontal="right" vertical="center" wrapText="1"/>
    </xf>
    <xf numFmtId="0" fontId="47" fillId="0" borderId="0" xfId="2" applyFont="1" applyAlignment="1">
      <alignment horizontal="left" vertical="center" wrapText="1"/>
    </xf>
    <xf numFmtId="0" fontId="41" fillId="0" borderId="0" xfId="2" applyFont="1" applyAlignment="1">
      <alignment horizontal="left" vertical="center" wrapText="1"/>
    </xf>
    <xf numFmtId="1" fontId="42" fillId="0" borderId="25" xfId="2" applyNumberFormat="1" applyFont="1" applyBorder="1" applyAlignment="1">
      <alignment horizontal="center" vertical="center" wrapText="1"/>
    </xf>
    <xf numFmtId="0" fontId="41" fillId="0" borderId="25" xfId="2" applyFont="1" applyBorder="1" applyAlignment="1">
      <alignment horizontal="center" vertical="center" wrapText="1"/>
    </xf>
    <xf numFmtId="172" fontId="46" fillId="0" borderId="23" xfId="2" applyNumberFormat="1" applyFont="1" applyBorder="1" applyAlignment="1">
      <alignment horizontal="right" vertical="center" wrapText="1"/>
    </xf>
    <xf numFmtId="172" fontId="41" fillId="0" borderId="26" xfId="2" applyNumberFormat="1" applyFont="1" applyBorder="1" applyAlignment="1">
      <alignment horizontal="right" vertical="center" wrapText="1"/>
    </xf>
    <xf numFmtId="172" fontId="41" fillId="0" borderId="28" xfId="2" applyNumberFormat="1" applyFont="1" applyBorder="1" applyAlignment="1">
      <alignment horizontal="right" vertical="center" wrapText="1"/>
    </xf>
    <xf numFmtId="172" fontId="46" fillId="0" borderId="0" xfId="2" applyNumberFormat="1" applyFont="1" applyAlignment="1">
      <alignment vertical="center" wrapText="1"/>
    </xf>
    <xf numFmtId="49" fontId="44" fillId="0" borderId="25" xfId="2" applyNumberFormat="1" applyFont="1" applyBorder="1" applyAlignment="1">
      <alignment horizontal="center" vertical="center" wrapText="1"/>
    </xf>
    <xf numFmtId="0" fontId="44" fillId="0" borderId="25" xfId="2" applyFont="1" applyBorder="1" applyAlignment="1">
      <alignment horizontal="left" vertical="center" wrapText="1"/>
    </xf>
    <xf numFmtId="49" fontId="41" fillId="0" borderId="30" xfId="3" applyNumberFormat="1" applyFont="1" applyBorder="1" applyAlignment="1">
      <alignment horizontal="center" vertical="center" wrapText="1"/>
    </xf>
    <xf numFmtId="2" fontId="41" fillId="0" borderId="30" xfId="3" applyNumberFormat="1" applyFont="1" applyBorder="1" applyAlignment="1">
      <alignment horizontal="center" vertical="center" wrapText="1"/>
    </xf>
    <xf numFmtId="0" fontId="48" fillId="0" borderId="30" xfId="3" applyFont="1" applyBorder="1" applyAlignment="1">
      <alignment vertical="center" wrapText="1"/>
    </xf>
    <xf numFmtId="0" fontId="49" fillId="0" borderId="0" xfId="2" applyFont="1" applyAlignment="1">
      <alignment wrapText="1"/>
    </xf>
    <xf numFmtId="172" fontId="50" fillId="0" borderId="26" xfId="2" applyNumberFormat="1" applyFont="1" applyBorder="1" applyAlignment="1">
      <alignment horizontal="right" vertical="center" wrapText="1"/>
    </xf>
    <xf numFmtId="172" fontId="41" fillId="0" borderId="27" xfId="2" applyNumberFormat="1" applyFont="1" applyBorder="1" applyAlignment="1">
      <alignment horizontal="right" vertical="center" wrapText="1"/>
    </xf>
    <xf numFmtId="2" fontId="49" fillId="0" borderId="0" xfId="2" applyNumberFormat="1" applyFont="1" applyAlignment="1">
      <alignment horizontal="center" vertical="center" wrapText="1"/>
    </xf>
    <xf numFmtId="49" fontId="49" fillId="0" borderId="0" xfId="2" applyNumberFormat="1" applyFont="1" applyAlignment="1">
      <alignment horizontal="center" vertical="center" wrapText="1"/>
    </xf>
    <xf numFmtId="0" fontId="49" fillId="0" borderId="0" xfId="2" applyFont="1" applyAlignment="1">
      <alignment horizontal="left" vertical="center" wrapText="1"/>
    </xf>
    <xf numFmtId="3" fontId="49" fillId="0" borderId="0" xfId="2" applyNumberFormat="1" applyFont="1" applyAlignment="1">
      <alignment vertical="center" wrapText="1"/>
    </xf>
    <xf numFmtId="2" fontId="39" fillId="0" borderId="30" xfId="3" applyNumberFormat="1" applyFont="1" applyBorder="1" applyAlignment="1">
      <alignment horizontal="center" vertical="center" wrapText="1"/>
    </xf>
    <xf numFmtId="49" fontId="39" fillId="0" borderId="30" xfId="3" applyNumberFormat="1" applyFont="1" applyBorder="1" applyAlignment="1">
      <alignment horizontal="center" vertical="center" wrapText="1"/>
    </xf>
    <xf numFmtId="0" fontId="43" fillId="0" borderId="30" xfId="3" applyBorder="1" applyAlignment="1">
      <alignment vertical="center" wrapText="1"/>
    </xf>
    <xf numFmtId="172" fontId="52" fillId="0" borderId="26" xfId="2" applyNumberFormat="1" applyFont="1" applyBorder="1" applyAlignment="1">
      <alignment vertical="center" wrapText="1"/>
    </xf>
    <xf numFmtId="172" fontId="49" fillId="0" borderId="0" xfId="2" applyNumberFormat="1" applyFont="1" applyAlignment="1">
      <alignment vertical="center" wrapText="1"/>
    </xf>
    <xf numFmtId="172" fontId="53" fillId="0" borderId="0" xfId="2" applyNumberFormat="1" applyFont="1" applyAlignment="1">
      <alignment vertical="center" wrapText="1"/>
    </xf>
    <xf numFmtId="0" fontId="44" fillId="0" borderId="30" xfId="3" applyFont="1" applyBorder="1" applyAlignment="1">
      <alignment vertical="top" wrapText="1"/>
    </xf>
    <xf numFmtId="49" fontId="41" fillId="0" borderId="37" xfId="3" applyNumberFormat="1" applyFont="1" applyBorder="1" applyAlignment="1">
      <alignment horizontal="center" vertical="center" wrapText="1"/>
    </xf>
    <xf numFmtId="49" fontId="41" fillId="0" borderId="38" xfId="3" applyNumberFormat="1" applyFont="1" applyBorder="1" applyAlignment="1">
      <alignment horizontal="center" vertical="center" wrapText="1"/>
    </xf>
    <xf numFmtId="0" fontId="54" fillId="0" borderId="0" xfId="2" applyFont="1" applyAlignment="1">
      <alignment wrapText="1"/>
    </xf>
    <xf numFmtId="172" fontId="55" fillId="0" borderId="26" xfId="2" applyNumberFormat="1" applyFont="1" applyBorder="1" applyAlignment="1">
      <alignment vertical="center" wrapText="1"/>
    </xf>
    <xf numFmtId="172" fontId="54" fillId="0" borderId="0" xfId="2" applyNumberFormat="1" applyFont="1" applyAlignment="1">
      <alignment vertical="center" wrapText="1"/>
    </xf>
    <xf numFmtId="170" fontId="54" fillId="0" borderId="0" xfId="2" applyNumberFormat="1" applyFont="1" applyAlignment="1">
      <alignment vertical="center" wrapText="1"/>
    </xf>
    <xf numFmtId="49" fontId="54" fillId="0" borderId="0" xfId="2" applyNumberFormat="1" applyFont="1" applyAlignment="1">
      <alignment horizontal="center" vertical="center" wrapText="1"/>
    </xf>
    <xf numFmtId="0" fontId="47" fillId="0" borderId="0" xfId="2" applyFont="1" applyAlignment="1">
      <alignment horizontal="left" wrapText="1"/>
    </xf>
    <xf numFmtId="0" fontId="54" fillId="0" borderId="0" xfId="2" applyFont="1" applyAlignment="1">
      <alignment horizontal="left" vertical="center" wrapText="1"/>
    </xf>
    <xf numFmtId="171" fontId="54" fillId="0" borderId="0" xfId="2" applyNumberFormat="1" applyFont="1" applyAlignment="1">
      <alignment vertical="center" wrapText="1"/>
    </xf>
    <xf numFmtId="0" fontId="56" fillId="0" borderId="0" xfId="2" applyFont="1" applyAlignment="1">
      <alignment wrapText="1"/>
    </xf>
    <xf numFmtId="168" fontId="56" fillId="0" borderId="0" xfId="2" applyNumberFormat="1" applyFont="1" applyAlignment="1">
      <alignment vertical="center" wrapText="1"/>
    </xf>
    <xf numFmtId="169" fontId="56" fillId="0" borderId="0" xfId="2" applyNumberFormat="1" applyFont="1" applyAlignment="1">
      <alignment vertical="center" wrapText="1"/>
    </xf>
    <xf numFmtId="170" fontId="56" fillId="0" borderId="0" xfId="2" applyNumberFormat="1" applyFont="1" applyAlignment="1">
      <alignment vertical="center" wrapText="1"/>
    </xf>
    <xf numFmtId="49" fontId="56" fillId="0" borderId="0" xfId="2" applyNumberFormat="1" applyFont="1" applyAlignment="1">
      <alignment horizontal="center" vertical="center" wrapText="1"/>
    </xf>
    <xf numFmtId="0" fontId="56" fillId="0" borderId="0" xfId="2" applyFont="1" applyAlignment="1">
      <alignment horizontal="left" vertical="center" wrapText="1"/>
    </xf>
    <xf numFmtId="0" fontId="57" fillId="0" borderId="0" xfId="2" applyFont="1" applyAlignment="1">
      <alignment horizontal="left" vertical="center" wrapText="1"/>
    </xf>
    <xf numFmtId="171" fontId="56" fillId="0" borderId="0" xfId="2" applyNumberFormat="1" applyFont="1" applyAlignment="1">
      <alignment vertical="center" wrapText="1"/>
    </xf>
    <xf numFmtId="0" fontId="57" fillId="0" borderId="0" xfId="2" applyFont="1" applyAlignment="1">
      <alignment wrapText="1"/>
    </xf>
    <xf numFmtId="168" fontId="41" fillId="0" borderId="0" xfId="2" applyNumberFormat="1" applyFont="1" applyAlignment="1">
      <alignment horizontal="right" vertical="top" wrapText="1"/>
    </xf>
    <xf numFmtId="49" fontId="58" fillId="0" borderId="0" xfId="2" applyNumberFormat="1" applyFont="1" applyAlignment="1">
      <alignment horizontal="right" vertical="center" wrapText="1"/>
    </xf>
    <xf numFmtId="49" fontId="58" fillId="0" borderId="0" xfId="2" applyNumberFormat="1" applyFont="1" applyAlignment="1">
      <alignment horizontal="center" vertical="center" wrapText="1"/>
    </xf>
    <xf numFmtId="0" fontId="58" fillId="0" borderId="0" xfId="2" applyFont="1" applyAlignment="1">
      <alignment horizontal="left" vertical="center" wrapText="1"/>
    </xf>
    <xf numFmtId="0" fontId="59" fillId="0" borderId="0" xfId="2" applyFont="1" applyAlignment="1">
      <alignment horizontal="left" vertical="center" wrapText="1"/>
    </xf>
    <xf numFmtId="49" fontId="58" fillId="0" borderId="0" xfId="2" applyNumberFormat="1" applyFont="1" applyAlignment="1">
      <alignment horizontal="left" vertical="center" wrapText="1"/>
    </xf>
    <xf numFmtId="0" fontId="43" fillId="0" borderId="0" xfId="2" applyFont="1" applyAlignment="1">
      <alignment wrapText="1"/>
    </xf>
    <xf numFmtId="0" fontId="60" fillId="0" borderId="0" xfId="2" applyFont="1" applyAlignment="1">
      <alignment wrapText="1"/>
    </xf>
    <xf numFmtId="49" fontId="55" fillId="0" borderId="0" xfId="2" applyNumberFormat="1" applyFont="1" applyAlignment="1">
      <alignment horizontal="center" wrapText="1"/>
    </xf>
    <xf numFmtId="49" fontId="47" fillId="0" borderId="39" xfId="2" applyNumberFormat="1" applyFont="1" applyBorder="1" applyAlignment="1">
      <alignment horizontal="right" vertical="center" wrapText="1"/>
    </xf>
    <xf numFmtId="49" fontId="47" fillId="0" borderId="39" xfId="2" applyNumberFormat="1" applyFont="1" applyBorder="1" applyAlignment="1">
      <alignment horizontal="center" vertical="center" wrapText="1"/>
    </xf>
    <xf numFmtId="0" fontId="47" fillId="0" borderId="39" xfId="2" applyFont="1" applyBorder="1" applyAlignment="1">
      <alignment horizontal="left" vertical="center" wrapText="1"/>
    </xf>
    <xf numFmtId="49" fontId="47" fillId="0" borderId="39" xfId="2" applyNumberFormat="1" applyFont="1" applyBorder="1" applyAlignment="1">
      <alignment horizontal="left" vertical="center" wrapText="1"/>
    </xf>
    <xf numFmtId="168" fontId="61" fillId="0" borderId="0" xfId="2" applyNumberFormat="1" applyFont="1" applyAlignment="1">
      <alignment vertical="center" wrapText="1"/>
    </xf>
    <xf numFmtId="169" fontId="61" fillId="0" borderId="0" xfId="2" applyNumberFormat="1" applyFont="1" applyAlignment="1">
      <alignment vertical="center" wrapText="1"/>
    </xf>
    <xf numFmtId="170" fontId="61" fillId="0" borderId="0" xfId="2" applyNumberFormat="1" applyFont="1" applyAlignment="1">
      <alignment vertical="center" wrapText="1"/>
    </xf>
    <xf numFmtId="49" fontId="61" fillId="0" borderId="0" xfId="2" applyNumberFormat="1" applyFont="1" applyAlignment="1">
      <alignment vertical="center" wrapText="1"/>
    </xf>
    <xf numFmtId="171" fontId="62" fillId="0" borderId="0" xfId="2" applyNumberFormat="1" applyFont="1" applyAlignment="1">
      <alignment horizontal="center" vertical="center" wrapText="1"/>
    </xf>
    <xf numFmtId="49" fontId="63" fillId="0" borderId="0" xfId="2" applyNumberFormat="1" applyFont="1" applyAlignment="1">
      <alignment vertical="center" wrapText="1"/>
    </xf>
    <xf numFmtId="171" fontId="61" fillId="0" borderId="0" xfId="2" applyNumberFormat="1" applyFont="1" applyAlignment="1">
      <alignment vertical="center" wrapText="1"/>
    </xf>
    <xf numFmtId="0" fontId="64" fillId="0" borderId="40" xfId="2" applyFont="1" applyBorder="1" applyAlignment="1">
      <alignment horizontal="left" vertical="center"/>
    </xf>
    <xf numFmtId="0" fontId="64" fillId="0" borderId="41" xfId="2" applyFont="1" applyBorder="1" applyAlignment="1">
      <alignment horizontal="left" vertical="center"/>
    </xf>
    <xf numFmtId="0" fontId="64" fillId="0" borderId="42" xfId="2" applyFont="1" applyBorder="1" applyAlignment="1">
      <alignment horizontal="left" vertical="center"/>
    </xf>
    <xf numFmtId="0" fontId="38" fillId="0" borderId="0" xfId="2"/>
    <xf numFmtId="0" fontId="64" fillId="0" borderId="43" xfId="2" applyFont="1" applyBorder="1" applyAlignment="1">
      <alignment horizontal="left" vertical="center"/>
    </xf>
    <xf numFmtId="0" fontId="64" fillId="0" borderId="44" xfId="2" applyFont="1" applyBorder="1" applyAlignment="1">
      <alignment horizontal="left" vertical="center"/>
    </xf>
    <xf numFmtId="0" fontId="64" fillId="0" borderId="45" xfId="2" applyFont="1" applyBorder="1" applyAlignment="1">
      <alignment horizontal="left" vertical="center"/>
    </xf>
    <xf numFmtId="0" fontId="68" fillId="0" borderId="26" xfId="4" applyFont="1" applyFill="1" applyBorder="1" applyAlignment="1" applyProtection="1">
      <alignment horizontal="center" vertical="center" wrapText="1"/>
      <protection locked="0"/>
    </xf>
    <xf numFmtId="173" fontId="68" fillId="0" borderId="26" xfId="4" applyNumberFormat="1" applyFont="1" applyFill="1" applyBorder="1" applyAlignment="1" applyProtection="1">
      <alignment horizontal="center" vertical="center" wrapText="1"/>
      <protection locked="0"/>
    </xf>
    <xf numFmtId="0" fontId="69" fillId="0" borderId="46" xfId="2" applyFont="1" applyBorder="1" applyAlignment="1" applyProtection="1">
      <alignment horizontal="center" vertical="center"/>
      <protection locked="0"/>
    </xf>
    <xf numFmtId="0" fontId="69" fillId="0" borderId="47" xfId="2" applyFont="1" applyBorder="1" applyAlignment="1" applyProtection="1">
      <alignment horizontal="center" vertical="center"/>
      <protection locked="0"/>
    </xf>
    <xf numFmtId="0" fontId="70" fillId="0" borderId="47" xfId="2" applyFont="1" applyBorder="1" applyAlignment="1" applyProtection="1">
      <alignment horizontal="center" vertical="top" wrapText="1"/>
      <protection locked="0"/>
    </xf>
    <xf numFmtId="0" fontId="70" fillId="0" borderId="47" xfId="2" applyFont="1" applyBorder="1" applyAlignment="1" applyProtection="1">
      <alignment vertical="top" wrapText="1"/>
      <protection locked="0"/>
    </xf>
    <xf numFmtId="173" fontId="0" fillId="0" borderId="46" xfId="2" applyNumberFormat="1" applyFont="1" applyBorder="1" applyAlignment="1" applyProtection="1">
      <alignment horizontal="right" vertical="center" wrapText="1"/>
      <protection locked="0"/>
    </xf>
    <xf numFmtId="173" fontId="69" fillId="0" borderId="47" xfId="2" applyNumberFormat="1" applyFont="1" applyBorder="1" applyAlignment="1" applyProtection="1">
      <alignment horizontal="right" vertical="center"/>
      <protection locked="0"/>
    </xf>
    <xf numFmtId="173" fontId="0" fillId="0" borderId="47" xfId="2" applyNumberFormat="1" applyFont="1" applyBorder="1" applyAlignment="1" applyProtection="1">
      <alignment horizontal="right" vertical="center" wrapText="1"/>
      <protection locked="0"/>
    </xf>
    <xf numFmtId="1" fontId="69" fillId="0" borderId="47" xfId="2" applyNumberFormat="1" applyFont="1" applyBorder="1" applyAlignment="1" applyProtection="1">
      <alignment horizontal="center" vertical="center"/>
      <protection locked="0"/>
    </xf>
    <xf numFmtId="0" fontId="69" fillId="0" borderId="47" xfId="2" applyFont="1" applyBorder="1" applyAlignment="1" applyProtection="1">
      <alignment horizontal="left" vertical="top" wrapText="1"/>
      <protection locked="0"/>
    </xf>
    <xf numFmtId="0" fontId="69" fillId="0" borderId="47" xfId="2" applyFont="1" applyBorder="1" applyAlignment="1" applyProtection="1">
      <alignment horizontal="left" vertical="center" wrapText="1"/>
      <protection locked="0"/>
    </xf>
    <xf numFmtId="0" fontId="0" fillId="0" borderId="0" xfId="2" applyFont="1" applyAlignment="1" applyProtection="1">
      <alignment horizontal="right" vertical="center" wrapText="1"/>
      <protection locked="0"/>
    </xf>
    <xf numFmtId="173" fontId="69" fillId="0" borderId="47" xfId="0" applyNumberFormat="1" applyFont="1" applyBorder="1" applyAlignment="1" applyProtection="1">
      <alignment horizontal="right" vertical="center"/>
      <protection locked="0"/>
    </xf>
    <xf numFmtId="0" fontId="69" fillId="0" borderId="47" xfId="0" applyFont="1" applyBorder="1" applyAlignment="1" applyProtection="1">
      <alignment horizontal="left" vertical="top" wrapText="1"/>
      <protection locked="0"/>
    </xf>
    <xf numFmtId="0" fontId="69" fillId="0" borderId="47" xfId="0" applyFont="1" applyBorder="1" applyAlignment="1" applyProtection="1">
      <alignment vertical="center" wrapText="1"/>
      <protection locked="0"/>
    </xf>
    <xf numFmtId="0" fontId="69" fillId="0" borderId="47" xfId="0" applyFont="1" applyBorder="1" applyAlignment="1" applyProtection="1">
      <alignment horizontal="center" vertical="center"/>
      <protection locked="0"/>
    </xf>
    <xf numFmtId="173" fontId="71" fillId="0" borderId="47" xfId="2" applyNumberFormat="1" applyFont="1" applyBorder="1" applyAlignment="1" applyProtection="1">
      <alignment horizontal="right" vertical="center" wrapText="1"/>
      <protection locked="0"/>
    </xf>
    <xf numFmtId="1" fontId="72" fillId="0" borderId="47" xfId="2" applyNumberFormat="1" applyFont="1" applyBorder="1" applyAlignment="1" applyProtection="1">
      <alignment horizontal="center" vertical="center"/>
      <protection locked="0"/>
    </xf>
    <xf numFmtId="0" fontId="72" fillId="0" borderId="47" xfId="2" applyFont="1" applyBorder="1" applyAlignment="1" applyProtection="1">
      <alignment horizontal="left" vertical="top" wrapText="1"/>
      <protection locked="0"/>
    </xf>
    <xf numFmtId="0" fontId="38" fillId="0" borderId="47" xfId="2" applyBorder="1"/>
    <xf numFmtId="173" fontId="38" fillId="0" borderId="0" xfId="2" applyNumberFormat="1"/>
    <xf numFmtId="1" fontId="69" fillId="0" borderId="47" xfId="2" applyNumberFormat="1" applyFont="1" applyBorder="1" applyAlignment="1" applyProtection="1">
      <alignment horizontal="left" vertical="center"/>
      <protection locked="0"/>
    </xf>
    <xf numFmtId="0" fontId="69" fillId="0" borderId="0" xfId="2" applyFont="1" applyAlignment="1" applyProtection="1">
      <alignment horizontal="center" vertical="center"/>
      <protection locked="0"/>
    </xf>
    <xf numFmtId="1" fontId="69" fillId="0" borderId="0" xfId="2" applyNumberFormat="1" applyFont="1" applyAlignment="1" applyProtection="1">
      <alignment horizontal="center" vertical="center"/>
      <protection locked="0"/>
    </xf>
    <xf numFmtId="0" fontId="69" fillId="0" borderId="0" xfId="2" applyFont="1" applyAlignment="1" applyProtection="1">
      <alignment horizontal="left" vertical="top" wrapText="1"/>
      <protection locked="0"/>
    </xf>
    <xf numFmtId="173" fontId="69" fillId="0" borderId="0" xfId="2" applyNumberFormat="1" applyFont="1" applyAlignment="1" applyProtection="1">
      <alignment horizontal="right" vertical="center"/>
      <protection locked="0"/>
    </xf>
    <xf numFmtId="173" fontId="0" fillId="0" borderId="0" xfId="2" applyNumberFormat="1" applyFont="1" applyAlignment="1" applyProtection="1">
      <alignment horizontal="right" vertical="center" wrapText="1"/>
      <protection locked="0"/>
    </xf>
    <xf numFmtId="173" fontId="73" fillId="0" borderId="26" xfId="2" applyNumberFormat="1" applyFont="1" applyBorder="1" applyAlignment="1">
      <alignment vertical="center"/>
    </xf>
    <xf numFmtId="0" fontId="73" fillId="0" borderId="0" xfId="2" applyFont="1" applyAlignment="1">
      <alignment horizontal="left" vertical="center"/>
    </xf>
    <xf numFmtId="173" fontId="73" fillId="0" borderId="0" xfId="2" applyNumberFormat="1" applyFont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74" fillId="0" borderId="0" xfId="5"/>
    <xf numFmtId="0" fontId="74" fillId="0" borderId="48" xfId="5" applyBorder="1"/>
    <xf numFmtId="0" fontId="75" fillId="0" borderId="0" xfId="5" applyFont="1"/>
    <xf numFmtId="0" fontId="76" fillId="0" borderId="0" xfId="5" applyFont="1"/>
    <xf numFmtId="174" fontId="77" fillId="0" borderId="0" xfId="5" applyNumberFormat="1" applyFont="1" applyAlignment="1">
      <alignment vertical="top"/>
    </xf>
    <xf numFmtId="49" fontId="77" fillId="0" borderId="0" xfId="5" applyNumberFormat="1" applyFont="1" applyAlignment="1" applyProtection="1">
      <alignment horizontal="left" vertical="top" wrapText="1"/>
      <protection locked="0"/>
    </xf>
    <xf numFmtId="0" fontId="74" fillId="0" borderId="0" xfId="5" applyAlignment="1">
      <alignment horizontal="center" vertical="center"/>
    </xf>
    <xf numFmtId="172" fontId="74" fillId="6" borderId="49" xfId="5" applyNumberFormat="1" applyFill="1" applyBorder="1" applyAlignment="1">
      <alignment horizontal="center" vertical="center"/>
    </xf>
    <xf numFmtId="0" fontId="43" fillId="6" borderId="49" xfId="6" applyFont="1" applyFill="1" applyBorder="1"/>
    <xf numFmtId="174" fontId="43" fillId="6" borderId="49" xfId="5" applyNumberFormat="1" applyFont="1" applyFill="1" applyBorder="1" applyAlignment="1">
      <alignment vertical="top"/>
    </xf>
    <xf numFmtId="0" fontId="74" fillId="6" borderId="50" xfId="5" applyFill="1" applyBorder="1" applyAlignment="1">
      <alignment horizontal="center" vertical="center"/>
    </xf>
    <xf numFmtId="49" fontId="77" fillId="6" borderId="50" xfId="5" applyNumberFormat="1" applyFont="1" applyFill="1" applyBorder="1" applyAlignment="1" applyProtection="1">
      <alignment horizontal="center" vertical="top" wrapText="1"/>
      <protection locked="0"/>
    </xf>
    <xf numFmtId="0" fontId="74" fillId="0" borderId="49" xfId="5" applyBorder="1" applyAlignment="1">
      <alignment horizontal="center" vertical="center"/>
    </xf>
    <xf numFmtId="174" fontId="43" fillId="0" borderId="51" xfId="5" applyNumberFormat="1" applyFont="1" applyBorder="1" applyAlignment="1">
      <alignment vertical="top"/>
    </xf>
    <xf numFmtId="174" fontId="43" fillId="0" borderId="52" xfId="5" applyNumberFormat="1" applyFont="1" applyBorder="1" applyAlignment="1">
      <alignment vertical="top"/>
    </xf>
    <xf numFmtId="172" fontId="74" fillId="0" borderId="52" xfId="5" applyNumberFormat="1" applyBorder="1" applyAlignment="1">
      <alignment vertical="top"/>
    </xf>
    <xf numFmtId="174" fontId="43" fillId="0" borderId="53" xfId="5" applyNumberFormat="1" applyFont="1" applyBorder="1" applyAlignment="1">
      <alignment vertical="top"/>
    </xf>
    <xf numFmtId="0" fontId="43" fillId="0" borderId="53" xfId="5" applyFont="1" applyBorder="1" applyAlignment="1" applyProtection="1">
      <alignment horizontal="center" vertical="center"/>
      <protection locked="0"/>
    </xf>
    <xf numFmtId="0" fontId="43" fillId="0" borderId="52" xfId="5" applyFont="1" applyBorder="1" applyAlignment="1" applyProtection="1">
      <alignment horizontal="center" vertical="center"/>
      <protection locked="0"/>
    </xf>
    <xf numFmtId="49" fontId="43" fillId="0" borderId="54" xfId="5" applyNumberFormat="1" applyFont="1" applyBorder="1" applyAlignment="1" applyProtection="1">
      <alignment horizontal="left" vertical="top" wrapText="1"/>
      <protection locked="0"/>
    </xf>
    <xf numFmtId="174" fontId="43" fillId="0" borderId="55" xfId="5" applyNumberFormat="1" applyFont="1" applyBorder="1" applyAlignment="1">
      <alignment vertical="top"/>
    </xf>
    <xf numFmtId="174" fontId="43" fillId="0" borderId="26" xfId="5" applyNumberFormat="1" applyFont="1" applyBorder="1" applyAlignment="1">
      <alignment vertical="top"/>
    </xf>
    <xf numFmtId="172" fontId="74" fillId="0" borderId="26" xfId="5" applyNumberFormat="1" applyBorder="1" applyAlignment="1">
      <alignment vertical="top"/>
    </xf>
    <xf numFmtId="174" fontId="43" fillId="0" borderId="56" xfId="5" applyNumberFormat="1" applyFont="1" applyBorder="1" applyAlignment="1">
      <alignment vertical="top"/>
    </xf>
    <xf numFmtId="0" fontId="43" fillId="0" borderId="56" xfId="5" applyFont="1" applyBorder="1" applyAlignment="1" applyProtection="1">
      <alignment horizontal="center" vertical="center"/>
      <protection locked="0"/>
    </xf>
    <xf numFmtId="0" fontId="43" fillId="0" borderId="26" xfId="5" applyFont="1" applyBorder="1" applyAlignment="1" applyProtection="1">
      <alignment horizontal="center" vertical="center"/>
      <protection locked="0"/>
    </xf>
    <xf numFmtId="49" fontId="43" fillId="0" borderId="57" xfId="5" applyNumberFormat="1" applyFont="1" applyBorder="1" applyAlignment="1" applyProtection="1">
      <alignment horizontal="left" vertical="top" wrapText="1"/>
      <protection locked="0"/>
    </xf>
    <xf numFmtId="0" fontId="43" fillId="0" borderId="0" xfId="6" applyFont="1"/>
    <xf numFmtId="0" fontId="79" fillId="0" borderId="0" xfId="6" applyFont="1"/>
    <xf numFmtId="174" fontId="43" fillId="0" borderId="0" xfId="5" applyNumberFormat="1" applyFont="1" applyAlignment="1">
      <alignment vertical="top"/>
    </xf>
    <xf numFmtId="0" fontId="74" fillId="0" borderId="51" xfId="5" applyBorder="1" applyAlignment="1">
      <alignment horizontal="center" vertical="center" wrapText="1"/>
    </xf>
    <xf numFmtId="0" fontId="74" fillId="0" borderId="58" xfId="5" applyBorder="1" applyAlignment="1">
      <alignment horizontal="center" vertical="center" wrapText="1"/>
    </xf>
    <xf numFmtId="0" fontId="43" fillId="0" borderId="0" xfId="6" applyFont="1" applyAlignment="1">
      <alignment horizontal="right"/>
    </xf>
    <xf numFmtId="0" fontId="44" fillId="0" borderId="48" xfId="6" applyFont="1" applyBorder="1"/>
    <xf numFmtId="49" fontId="43" fillId="0" borderId="69" xfId="6" applyNumberFormat="1" applyFont="1" applyBorder="1" applyAlignment="1">
      <alignment horizontal="center"/>
    </xf>
    <xf numFmtId="0" fontId="43" fillId="0" borderId="72" xfId="6" applyFont="1" applyBorder="1" applyAlignment="1">
      <alignment horizontal="center"/>
    </xf>
    <xf numFmtId="0" fontId="80" fillId="0" borderId="0" xfId="6" applyFont="1" applyAlignment="1">
      <alignment horizontal="centerContinuous"/>
    </xf>
    <xf numFmtId="0" fontId="80" fillId="0" borderId="68" xfId="6" applyFont="1" applyBorder="1" applyAlignment="1">
      <alignment horizontal="right"/>
    </xf>
    <xf numFmtId="0" fontId="80" fillId="0" borderId="68" xfId="6" applyFont="1" applyBorder="1" applyAlignment="1">
      <alignment horizontal="centerContinuous"/>
    </xf>
    <xf numFmtId="0" fontId="81" fillId="0" borderId="68" xfId="6" applyFont="1" applyBorder="1" applyAlignment="1">
      <alignment horizontal="centerContinuous"/>
    </xf>
    <xf numFmtId="0" fontId="43" fillId="0" borderId="68" xfId="6" applyFont="1" applyBorder="1"/>
    <xf numFmtId="172" fontId="74" fillId="0" borderId="0" xfId="5" applyNumberFormat="1"/>
    <xf numFmtId="173" fontId="69" fillId="0" borderId="47" xfId="2" applyNumberFormat="1" applyFont="1" applyFill="1" applyBorder="1" applyAlignment="1" applyProtection="1">
      <alignment horizontal="right" vertical="center"/>
      <protection locked="0"/>
    </xf>
    <xf numFmtId="173" fontId="0" fillId="0" borderId="47" xfId="2" applyNumberFormat="1" applyFont="1" applyFill="1" applyBorder="1" applyAlignment="1" applyProtection="1">
      <alignment horizontal="right" vertical="center" wrapText="1"/>
      <protection locked="0"/>
    </xf>
    <xf numFmtId="173" fontId="69" fillId="0" borderId="47" xfId="0" applyNumberFormat="1" applyFont="1" applyFill="1" applyBorder="1" applyAlignment="1" applyProtection="1">
      <alignment horizontal="right" vertical="center"/>
      <protection locked="0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4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72" fontId="44" fillId="0" borderId="27" xfId="2" applyNumberFormat="1" applyFont="1" applyBorder="1" applyAlignment="1">
      <alignment horizontal="left" vertical="center" wrapText="1"/>
    </xf>
    <xf numFmtId="172" fontId="44" fillId="0" borderId="36" xfId="2" applyNumberFormat="1" applyFont="1" applyBorder="1" applyAlignment="1">
      <alignment horizontal="left" vertical="center" wrapText="1"/>
    </xf>
    <xf numFmtId="0" fontId="45" fillId="0" borderId="26" xfId="2" applyFont="1" applyBorder="1" applyAlignment="1">
      <alignment horizontal="left" vertical="center" wrapText="1"/>
    </xf>
    <xf numFmtId="172" fontId="46" fillId="0" borderId="33" xfId="2" applyNumberFormat="1" applyFont="1" applyBorder="1" applyAlignment="1">
      <alignment horizontal="right" vertical="center" wrapText="1"/>
    </xf>
    <xf numFmtId="172" fontId="46" fillId="0" borderId="31" xfId="2" applyNumberFormat="1" applyFont="1" applyBorder="1" applyAlignment="1">
      <alignment horizontal="right" vertical="center" wrapText="1"/>
    </xf>
    <xf numFmtId="172" fontId="46" fillId="0" borderId="28" xfId="2" applyNumberFormat="1" applyFont="1" applyBorder="1" applyAlignment="1">
      <alignment horizontal="right" vertical="center" wrapText="1"/>
    </xf>
    <xf numFmtId="172" fontId="46" fillId="0" borderId="32" xfId="2" applyNumberFormat="1" applyFont="1" applyBorder="1" applyAlignment="1">
      <alignment horizontal="right" vertical="center" wrapText="1"/>
    </xf>
    <xf numFmtId="172" fontId="46" fillId="0" borderId="23" xfId="2" applyNumberFormat="1" applyFont="1" applyBorder="1" applyAlignment="1">
      <alignment horizontal="right" vertical="center" wrapText="1"/>
    </xf>
    <xf numFmtId="0" fontId="44" fillId="0" borderId="35" xfId="3" applyFont="1" applyBorder="1" applyAlignment="1">
      <alignment horizontal="left" vertical="center" wrapText="1"/>
    </xf>
    <xf numFmtId="0" fontId="44" fillId="0" borderId="34" xfId="3" applyFont="1" applyBorder="1" applyAlignment="1">
      <alignment horizontal="left" vertical="center" wrapText="1"/>
    </xf>
    <xf numFmtId="0" fontId="44" fillId="0" borderId="35" xfId="3" applyFont="1" applyBorder="1" applyAlignment="1">
      <alignment horizontal="left" vertical="top" wrapText="1"/>
    </xf>
    <xf numFmtId="0" fontId="44" fillId="0" borderId="34" xfId="3" applyFont="1" applyBorder="1" applyAlignment="1">
      <alignment horizontal="left" vertical="top" wrapText="1"/>
    </xf>
    <xf numFmtId="0" fontId="70" fillId="0" borderId="47" xfId="0" applyFont="1" applyBorder="1" applyAlignment="1" applyProtection="1">
      <alignment horizontal="right" vertical="center" wrapText="1" indent="3"/>
      <protection locked="0"/>
    </xf>
    <xf numFmtId="0" fontId="65" fillId="0" borderId="26" xfId="2" applyFont="1" applyBorder="1" applyAlignment="1">
      <alignment horizontal="center" vertical="center" wrapText="1"/>
    </xf>
    <xf numFmtId="0" fontId="66" fillId="0" borderId="0" xfId="2" applyFont="1" applyAlignment="1">
      <alignment horizontal="right" vertical="center" wrapText="1"/>
    </xf>
    <xf numFmtId="0" fontId="73" fillId="0" borderId="26" xfId="2" applyFont="1" applyBorder="1" applyAlignment="1">
      <alignment horizontal="left" vertical="center"/>
    </xf>
    <xf numFmtId="0" fontId="73" fillId="0" borderId="0" xfId="0" applyFont="1" applyAlignment="1">
      <alignment horizontal="left" vertical="center" wrapText="1"/>
    </xf>
    <xf numFmtId="0" fontId="70" fillId="0" borderId="73" xfId="0" applyFont="1" applyBorder="1" applyAlignment="1" applyProtection="1">
      <alignment horizontal="right" vertical="center" wrapText="1" indent="3"/>
      <protection locked="0"/>
    </xf>
    <xf numFmtId="0" fontId="70" fillId="0" borderId="74" xfId="0" applyFont="1" applyBorder="1" applyAlignment="1" applyProtection="1">
      <alignment horizontal="right" vertical="center" wrapText="1" indent="3"/>
      <protection locked="0"/>
    </xf>
    <xf numFmtId="0" fontId="70" fillId="0" borderId="75" xfId="0" applyFont="1" applyBorder="1" applyAlignment="1" applyProtection="1">
      <alignment horizontal="right" vertical="center" wrapText="1" indent="3"/>
      <protection locked="0"/>
    </xf>
    <xf numFmtId="0" fontId="43" fillId="0" borderId="63" xfId="6" applyFont="1" applyBorder="1" applyAlignment="1">
      <alignment horizontal="center"/>
    </xf>
    <xf numFmtId="0" fontId="43" fillId="0" borderId="62" xfId="6" applyFont="1" applyBorder="1" applyAlignment="1">
      <alignment horizontal="center"/>
    </xf>
    <xf numFmtId="0" fontId="82" fillId="0" borderId="0" xfId="6" applyFont="1" applyAlignment="1">
      <alignment horizontal="center"/>
    </xf>
    <xf numFmtId="0" fontId="77" fillId="0" borderId="71" xfId="6" applyFont="1" applyBorder="1"/>
    <xf numFmtId="0" fontId="74" fillId="0" borderId="71" xfId="5" applyBorder="1"/>
    <xf numFmtId="0" fontId="44" fillId="0" borderId="72" xfId="6" applyFont="1" applyBorder="1" applyAlignment="1">
      <alignment horizontal="left"/>
    </xf>
    <xf numFmtId="0" fontId="74" fillId="0" borderId="71" xfId="5" applyBorder="1" applyAlignment="1">
      <alignment horizontal="left"/>
    </xf>
    <xf numFmtId="0" fontId="74" fillId="0" borderId="70" xfId="5" applyBorder="1" applyAlignment="1">
      <alignment horizontal="left"/>
    </xf>
    <xf numFmtId="0" fontId="77" fillId="0" borderId="68" xfId="6" applyFont="1" applyBorder="1"/>
    <xf numFmtId="0" fontId="74" fillId="0" borderId="68" xfId="5" applyBorder="1"/>
    <xf numFmtId="0" fontId="77" fillId="0" borderId="69" xfId="6" applyFont="1" applyBorder="1" applyAlignment="1">
      <alignment horizontal="center"/>
    </xf>
    <xf numFmtId="0" fontId="74" fillId="0" borderId="67" xfId="5" applyBorder="1"/>
    <xf numFmtId="0" fontId="74" fillId="0" borderId="66" xfId="5" applyBorder="1" applyAlignment="1">
      <alignment horizontal="center" vertical="center" wrapText="1"/>
    </xf>
    <xf numFmtId="0" fontId="74" fillId="0" borderId="61" xfId="5" applyBorder="1" applyAlignment="1">
      <alignment horizontal="center" vertical="center" wrapText="1"/>
    </xf>
    <xf numFmtId="0" fontId="74" fillId="0" borderId="65" xfId="5" applyBorder="1" applyAlignment="1">
      <alignment horizontal="center" vertical="center" wrapText="1"/>
    </xf>
    <xf numFmtId="0" fontId="74" fillId="0" borderId="60" xfId="5" applyBorder="1" applyAlignment="1">
      <alignment horizontal="center" vertical="center" wrapText="1"/>
    </xf>
    <xf numFmtId="0" fontId="74" fillId="0" borderId="64" xfId="5" applyBorder="1" applyAlignment="1">
      <alignment horizontal="center" vertical="center" wrapText="1"/>
    </xf>
    <xf numFmtId="0" fontId="74" fillId="0" borderId="59" xfId="5" applyBorder="1" applyAlignment="1">
      <alignment horizontal="center" vertical="center" wrapText="1"/>
    </xf>
    <xf numFmtId="0" fontId="74" fillId="0" borderId="63" xfId="5" applyBorder="1" applyAlignment="1">
      <alignment horizontal="center" vertical="center" wrapText="1"/>
    </xf>
    <xf numFmtId="0" fontId="74" fillId="0" borderId="62" xfId="5" applyBorder="1" applyAlignment="1">
      <alignment horizontal="center" vertical="center" wrapText="1"/>
    </xf>
  </cellXfs>
  <cellStyles count="7">
    <cellStyle name="Hypertextový odkaz" xfId="1" builtinId="8"/>
    <cellStyle name="Normální" xfId="0" builtinId="0" customBuiltin="1"/>
    <cellStyle name="Normální 10" xfId="3"/>
    <cellStyle name="Normální 2" xfId="2"/>
    <cellStyle name="Normální 3" xfId="5"/>
    <cellStyle name="normální_POL.XLS" xfId="6"/>
    <cellStyle name="Zvýraznění 1 2" xfId="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A3" sqref="A3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>
      <c r="AR2" s="382" t="s">
        <v>5</v>
      </c>
      <c r="AS2" s="380"/>
      <c r="AT2" s="380"/>
      <c r="AU2" s="380"/>
      <c r="AV2" s="380"/>
      <c r="AW2" s="380"/>
      <c r="AX2" s="380"/>
      <c r="AY2" s="380"/>
      <c r="AZ2" s="380"/>
      <c r="BA2" s="380"/>
      <c r="BB2" s="380"/>
      <c r="BC2" s="380"/>
      <c r="BD2" s="380"/>
      <c r="BE2" s="380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ht="12" customHeight="1">
      <c r="B5" s="20"/>
      <c r="D5" s="23" t="s">
        <v>12</v>
      </c>
      <c r="K5" s="379" t="s">
        <v>13</v>
      </c>
      <c r="L5" s="380"/>
      <c r="M5" s="380"/>
      <c r="N5" s="380"/>
      <c r="O5" s="380"/>
      <c r="P5" s="380"/>
      <c r="Q5" s="380"/>
      <c r="R5" s="380"/>
      <c r="S5" s="380"/>
      <c r="T5" s="380"/>
      <c r="U5" s="380"/>
      <c r="V5" s="380"/>
      <c r="W5" s="380"/>
      <c r="X5" s="380"/>
      <c r="Y5" s="380"/>
      <c r="Z5" s="380"/>
      <c r="AA5" s="380"/>
      <c r="AB5" s="380"/>
      <c r="AC5" s="380"/>
      <c r="AD5" s="380"/>
      <c r="AE5" s="380"/>
      <c r="AF5" s="380"/>
      <c r="AG5" s="380"/>
      <c r="AH5" s="380"/>
      <c r="AI5" s="380"/>
      <c r="AJ5" s="380"/>
      <c r="AK5" s="380"/>
      <c r="AL5" s="380"/>
      <c r="AM5" s="380"/>
      <c r="AN5" s="380"/>
      <c r="AO5" s="380"/>
      <c r="AR5" s="20"/>
      <c r="BS5" s="17" t="s">
        <v>6</v>
      </c>
    </row>
    <row r="6" spans="1:74" ht="36.950000000000003" customHeight="1">
      <c r="B6" s="20"/>
      <c r="D6" s="25" t="s">
        <v>14</v>
      </c>
      <c r="K6" s="381" t="s">
        <v>15</v>
      </c>
      <c r="L6" s="380"/>
      <c r="M6" s="380"/>
      <c r="N6" s="380"/>
      <c r="O6" s="380"/>
      <c r="P6" s="380"/>
      <c r="Q6" s="380"/>
      <c r="R6" s="380"/>
      <c r="S6" s="380"/>
      <c r="T6" s="380"/>
      <c r="U6" s="380"/>
      <c r="V6" s="380"/>
      <c r="W6" s="380"/>
      <c r="X6" s="380"/>
      <c r="Y6" s="380"/>
      <c r="Z6" s="380"/>
      <c r="AA6" s="380"/>
      <c r="AB6" s="380"/>
      <c r="AC6" s="380"/>
      <c r="AD6" s="380"/>
      <c r="AE6" s="380"/>
      <c r="AF6" s="380"/>
      <c r="AG6" s="380"/>
      <c r="AH6" s="380"/>
      <c r="AI6" s="380"/>
      <c r="AJ6" s="380"/>
      <c r="AK6" s="380"/>
      <c r="AL6" s="380"/>
      <c r="AM6" s="380"/>
      <c r="AN6" s="380"/>
      <c r="AO6" s="380"/>
      <c r="AR6" s="20"/>
      <c r="BS6" s="17" t="s">
        <v>6</v>
      </c>
    </row>
    <row r="7" spans="1:74" ht="12" customHeight="1">
      <c r="B7" s="20"/>
      <c r="D7" s="26" t="s">
        <v>16</v>
      </c>
      <c r="K7" s="24" t="s">
        <v>1</v>
      </c>
      <c r="AK7" s="26" t="s">
        <v>17</v>
      </c>
      <c r="AN7" s="24" t="s">
        <v>1</v>
      </c>
      <c r="AR7" s="20"/>
      <c r="BS7" s="17" t="s">
        <v>6</v>
      </c>
    </row>
    <row r="8" spans="1:74" ht="12" customHeight="1">
      <c r="B8" s="20"/>
      <c r="D8" s="26" t="s">
        <v>18</v>
      </c>
      <c r="K8" s="24" t="s">
        <v>19</v>
      </c>
      <c r="AK8" s="26" t="s">
        <v>20</v>
      </c>
      <c r="AN8" s="325">
        <v>44097</v>
      </c>
      <c r="AR8" s="20"/>
      <c r="BS8" s="17" t="s">
        <v>6</v>
      </c>
    </row>
    <row r="9" spans="1:74" ht="14.45" customHeight="1">
      <c r="B9" s="20"/>
      <c r="AR9" s="20"/>
      <c r="BS9" s="17" t="s">
        <v>6</v>
      </c>
    </row>
    <row r="10" spans="1:74" ht="12" customHeight="1">
      <c r="B10" s="20"/>
      <c r="D10" s="26" t="s">
        <v>21</v>
      </c>
      <c r="AK10" s="26" t="s">
        <v>22</v>
      </c>
      <c r="AN10" s="24" t="s">
        <v>1</v>
      </c>
      <c r="AR10" s="20"/>
      <c r="BS10" s="17" t="s">
        <v>6</v>
      </c>
    </row>
    <row r="11" spans="1:74" ht="18.399999999999999" customHeight="1">
      <c r="B11" s="20"/>
      <c r="E11" s="24" t="s">
        <v>23</v>
      </c>
      <c r="AK11" s="26" t="s">
        <v>24</v>
      </c>
      <c r="AN11" s="24" t="s">
        <v>1</v>
      </c>
      <c r="AR11" s="20"/>
      <c r="BS11" s="17" t="s">
        <v>6</v>
      </c>
    </row>
    <row r="12" spans="1:74" ht="6.95" customHeight="1">
      <c r="B12" s="20"/>
      <c r="AR12" s="20"/>
      <c r="BS12" s="17" t="s">
        <v>6</v>
      </c>
    </row>
    <row r="13" spans="1:74" ht="12" customHeight="1">
      <c r="B13" s="20"/>
      <c r="D13" s="26" t="s">
        <v>25</v>
      </c>
      <c r="AK13" s="26" t="s">
        <v>22</v>
      </c>
      <c r="AN13" s="24" t="s">
        <v>1</v>
      </c>
      <c r="AR13" s="20"/>
      <c r="BS13" s="17" t="s">
        <v>6</v>
      </c>
    </row>
    <row r="14" spans="1:74" ht="12.75">
      <c r="B14" s="20"/>
      <c r="E14" s="24" t="s">
        <v>26</v>
      </c>
      <c r="AK14" s="26" t="s">
        <v>24</v>
      </c>
      <c r="AN14" s="24" t="s">
        <v>1</v>
      </c>
      <c r="AR14" s="20"/>
      <c r="BS14" s="17" t="s">
        <v>6</v>
      </c>
    </row>
    <row r="15" spans="1:74" ht="6.95" customHeight="1">
      <c r="B15" s="20"/>
      <c r="AR15" s="20"/>
      <c r="BS15" s="17" t="s">
        <v>3</v>
      </c>
    </row>
    <row r="16" spans="1:74" ht="12" customHeight="1">
      <c r="B16" s="20"/>
      <c r="D16" s="26" t="s">
        <v>27</v>
      </c>
      <c r="AK16" s="26" t="s">
        <v>22</v>
      </c>
      <c r="AN16" s="24" t="s">
        <v>1</v>
      </c>
      <c r="AR16" s="20"/>
      <c r="BS16" s="17" t="s">
        <v>3</v>
      </c>
    </row>
    <row r="17" spans="2:71" ht="18.399999999999999" customHeight="1">
      <c r="B17" s="20"/>
      <c r="E17" s="24" t="s">
        <v>28</v>
      </c>
      <c r="AK17" s="26" t="s">
        <v>24</v>
      </c>
      <c r="AN17" s="24" t="s">
        <v>1</v>
      </c>
      <c r="AR17" s="20"/>
      <c r="BS17" s="17" t="s">
        <v>29</v>
      </c>
    </row>
    <row r="18" spans="2:71" ht="6.95" customHeight="1">
      <c r="B18" s="20"/>
      <c r="AR18" s="20"/>
      <c r="BS18" s="17" t="s">
        <v>6</v>
      </c>
    </row>
    <row r="19" spans="2:71" ht="12" customHeight="1">
      <c r="B19" s="20"/>
      <c r="D19" s="26" t="s">
        <v>30</v>
      </c>
      <c r="AK19" s="26" t="s">
        <v>22</v>
      </c>
      <c r="AN19" s="24" t="s">
        <v>1</v>
      </c>
      <c r="AR19" s="20"/>
      <c r="BS19" s="17" t="s">
        <v>6</v>
      </c>
    </row>
    <row r="20" spans="2:71" ht="18.399999999999999" customHeight="1">
      <c r="B20" s="20"/>
      <c r="E20" s="24" t="s">
        <v>31</v>
      </c>
      <c r="AK20" s="26" t="s">
        <v>24</v>
      </c>
      <c r="AN20" s="24" t="s">
        <v>1</v>
      </c>
      <c r="AR20" s="20"/>
      <c r="BS20" s="17" t="s">
        <v>29</v>
      </c>
    </row>
    <row r="21" spans="2:71" ht="6.95" customHeight="1">
      <c r="B21" s="20"/>
      <c r="AR21" s="20"/>
    </row>
    <row r="22" spans="2:71" ht="12" customHeight="1">
      <c r="B22" s="20"/>
      <c r="D22" s="26" t="s">
        <v>32</v>
      </c>
      <c r="AR22" s="20"/>
    </row>
    <row r="23" spans="2:71" ht="16.5" customHeight="1">
      <c r="B23" s="20"/>
      <c r="E23" s="383" t="s">
        <v>1</v>
      </c>
      <c r="F23" s="383"/>
      <c r="G23" s="383"/>
      <c r="H23" s="383"/>
      <c r="I23" s="383"/>
      <c r="J23" s="383"/>
      <c r="K23" s="383"/>
      <c r="L23" s="383"/>
      <c r="M23" s="383"/>
      <c r="N23" s="383"/>
      <c r="O23" s="383"/>
      <c r="P23" s="383"/>
      <c r="Q23" s="383"/>
      <c r="R23" s="383"/>
      <c r="S23" s="383"/>
      <c r="T23" s="383"/>
      <c r="U23" s="383"/>
      <c r="V23" s="383"/>
      <c r="W23" s="383"/>
      <c r="X23" s="383"/>
      <c r="Y23" s="383"/>
      <c r="Z23" s="383"/>
      <c r="AA23" s="383"/>
      <c r="AB23" s="383"/>
      <c r="AC23" s="383"/>
      <c r="AD23" s="383"/>
      <c r="AE23" s="383"/>
      <c r="AF23" s="383"/>
      <c r="AG23" s="383"/>
      <c r="AH23" s="383"/>
      <c r="AI23" s="383"/>
      <c r="AJ23" s="383"/>
      <c r="AK23" s="383"/>
      <c r="AL23" s="383"/>
      <c r="AM23" s="383"/>
      <c r="AN23" s="383"/>
      <c r="AR23" s="20"/>
    </row>
    <row r="24" spans="2:71" ht="6.95" customHeight="1">
      <c r="B24" s="20"/>
      <c r="AR24" s="20"/>
    </row>
    <row r="25" spans="2:7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2:71" s="1" customFormat="1" ht="25.9" customHeight="1">
      <c r="B26" s="29"/>
      <c r="D26" s="30" t="s">
        <v>33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84">
        <f>ROUND(AG94,2)</f>
        <v>0</v>
      </c>
      <c r="AL26" s="385"/>
      <c r="AM26" s="385"/>
      <c r="AN26" s="385"/>
      <c r="AO26" s="385"/>
      <c r="AR26" s="29"/>
    </row>
    <row r="27" spans="2:71" s="1" customFormat="1" ht="6.95" customHeight="1">
      <c r="B27" s="29"/>
      <c r="AR27" s="29"/>
    </row>
    <row r="28" spans="2:71" s="1" customFormat="1" ht="12.75">
      <c r="B28" s="29"/>
      <c r="L28" s="378" t="s">
        <v>34</v>
      </c>
      <c r="M28" s="378"/>
      <c r="N28" s="378"/>
      <c r="O28" s="378"/>
      <c r="P28" s="378"/>
      <c r="W28" s="378" t="s">
        <v>35</v>
      </c>
      <c r="X28" s="378"/>
      <c r="Y28" s="378"/>
      <c r="Z28" s="378"/>
      <c r="AA28" s="378"/>
      <c r="AB28" s="378"/>
      <c r="AC28" s="378"/>
      <c r="AD28" s="378"/>
      <c r="AE28" s="378"/>
      <c r="AK28" s="378" t="s">
        <v>36</v>
      </c>
      <c r="AL28" s="378"/>
      <c r="AM28" s="378"/>
      <c r="AN28" s="378"/>
      <c r="AO28" s="378"/>
      <c r="AR28" s="29"/>
    </row>
    <row r="29" spans="2:71" s="2" customFormat="1" ht="14.45" customHeight="1">
      <c r="B29" s="33"/>
      <c r="D29" s="26" t="s">
        <v>37</v>
      </c>
      <c r="F29" s="26" t="s">
        <v>38</v>
      </c>
      <c r="L29" s="377">
        <v>0.21</v>
      </c>
      <c r="M29" s="376"/>
      <c r="N29" s="376"/>
      <c r="O29" s="376"/>
      <c r="P29" s="376"/>
      <c r="W29" s="375">
        <f>ROUND(AZ94, 2)</f>
        <v>0</v>
      </c>
      <c r="X29" s="376"/>
      <c r="Y29" s="376"/>
      <c r="Z29" s="376"/>
      <c r="AA29" s="376"/>
      <c r="AB29" s="376"/>
      <c r="AC29" s="376"/>
      <c r="AD29" s="376"/>
      <c r="AE29" s="376"/>
      <c r="AK29" s="375">
        <f>ROUND(AV94, 2)</f>
        <v>0</v>
      </c>
      <c r="AL29" s="376"/>
      <c r="AM29" s="376"/>
      <c r="AN29" s="376"/>
      <c r="AO29" s="376"/>
      <c r="AR29" s="33"/>
    </row>
    <row r="30" spans="2:71" s="2" customFormat="1" ht="14.45" customHeight="1">
      <c r="B30" s="33"/>
      <c r="F30" s="26" t="s">
        <v>39</v>
      </c>
      <c r="L30" s="377">
        <v>0.15</v>
      </c>
      <c r="M30" s="376"/>
      <c r="N30" s="376"/>
      <c r="O30" s="376"/>
      <c r="P30" s="376"/>
      <c r="W30" s="375">
        <f>ROUND(BA94, 2)</f>
        <v>0</v>
      </c>
      <c r="X30" s="376"/>
      <c r="Y30" s="376"/>
      <c r="Z30" s="376"/>
      <c r="AA30" s="376"/>
      <c r="AB30" s="376"/>
      <c r="AC30" s="376"/>
      <c r="AD30" s="376"/>
      <c r="AE30" s="376"/>
      <c r="AK30" s="375">
        <f>ROUND(AW94, 2)</f>
        <v>0</v>
      </c>
      <c r="AL30" s="376"/>
      <c r="AM30" s="376"/>
      <c r="AN30" s="376"/>
      <c r="AO30" s="376"/>
      <c r="AR30" s="33"/>
    </row>
    <row r="31" spans="2:71" s="2" customFormat="1" ht="14.45" hidden="1" customHeight="1">
      <c r="B31" s="33"/>
      <c r="F31" s="26" t="s">
        <v>40</v>
      </c>
      <c r="L31" s="377">
        <v>0.21</v>
      </c>
      <c r="M31" s="376"/>
      <c r="N31" s="376"/>
      <c r="O31" s="376"/>
      <c r="P31" s="376"/>
      <c r="W31" s="375">
        <f>ROUND(BB94, 2)</f>
        <v>0</v>
      </c>
      <c r="X31" s="376"/>
      <c r="Y31" s="376"/>
      <c r="Z31" s="376"/>
      <c r="AA31" s="376"/>
      <c r="AB31" s="376"/>
      <c r="AC31" s="376"/>
      <c r="AD31" s="376"/>
      <c r="AE31" s="376"/>
      <c r="AK31" s="375">
        <v>0</v>
      </c>
      <c r="AL31" s="376"/>
      <c r="AM31" s="376"/>
      <c r="AN31" s="376"/>
      <c r="AO31" s="376"/>
      <c r="AR31" s="33"/>
    </row>
    <row r="32" spans="2:71" s="2" customFormat="1" ht="14.45" hidden="1" customHeight="1">
      <c r="B32" s="33"/>
      <c r="F32" s="26" t="s">
        <v>41</v>
      </c>
      <c r="L32" s="377">
        <v>0.15</v>
      </c>
      <c r="M32" s="376"/>
      <c r="N32" s="376"/>
      <c r="O32" s="376"/>
      <c r="P32" s="376"/>
      <c r="W32" s="375">
        <f>ROUND(BC94, 2)</f>
        <v>0</v>
      </c>
      <c r="X32" s="376"/>
      <c r="Y32" s="376"/>
      <c r="Z32" s="376"/>
      <c r="AA32" s="376"/>
      <c r="AB32" s="376"/>
      <c r="AC32" s="376"/>
      <c r="AD32" s="376"/>
      <c r="AE32" s="376"/>
      <c r="AK32" s="375">
        <v>0</v>
      </c>
      <c r="AL32" s="376"/>
      <c r="AM32" s="376"/>
      <c r="AN32" s="376"/>
      <c r="AO32" s="376"/>
      <c r="AR32" s="33"/>
    </row>
    <row r="33" spans="2:44" s="2" customFormat="1" ht="14.45" hidden="1" customHeight="1">
      <c r="B33" s="33"/>
      <c r="F33" s="26" t="s">
        <v>42</v>
      </c>
      <c r="L33" s="377">
        <v>0</v>
      </c>
      <c r="M33" s="376"/>
      <c r="N33" s="376"/>
      <c r="O33" s="376"/>
      <c r="P33" s="376"/>
      <c r="W33" s="375">
        <f>ROUND(BD94, 2)</f>
        <v>0</v>
      </c>
      <c r="X33" s="376"/>
      <c r="Y33" s="376"/>
      <c r="Z33" s="376"/>
      <c r="AA33" s="376"/>
      <c r="AB33" s="376"/>
      <c r="AC33" s="376"/>
      <c r="AD33" s="376"/>
      <c r="AE33" s="376"/>
      <c r="AK33" s="375">
        <v>0</v>
      </c>
      <c r="AL33" s="376"/>
      <c r="AM33" s="376"/>
      <c r="AN33" s="376"/>
      <c r="AO33" s="376"/>
      <c r="AR33" s="33"/>
    </row>
    <row r="34" spans="2:44" s="1" customFormat="1" ht="6.95" customHeight="1">
      <c r="B34" s="29"/>
      <c r="AR34" s="29"/>
    </row>
    <row r="35" spans="2:44" s="1" customFormat="1" ht="25.9" customHeight="1">
      <c r="B35" s="29"/>
      <c r="C35" s="34"/>
      <c r="D35" s="35" t="s">
        <v>43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44</v>
      </c>
      <c r="U35" s="36"/>
      <c r="V35" s="36"/>
      <c r="W35" s="36"/>
      <c r="X35" s="371" t="s">
        <v>45</v>
      </c>
      <c r="Y35" s="372"/>
      <c r="Z35" s="372"/>
      <c r="AA35" s="372"/>
      <c r="AB35" s="372"/>
      <c r="AC35" s="36"/>
      <c r="AD35" s="36"/>
      <c r="AE35" s="36"/>
      <c r="AF35" s="36"/>
      <c r="AG35" s="36"/>
      <c r="AH35" s="36"/>
      <c r="AI35" s="36"/>
      <c r="AJ35" s="36"/>
      <c r="AK35" s="373">
        <f>SUM(AK26:AK33)</f>
        <v>0</v>
      </c>
      <c r="AL35" s="372"/>
      <c r="AM35" s="372"/>
      <c r="AN35" s="372"/>
      <c r="AO35" s="374"/>
      <c r="AP35" s="34"/>
      <c r="AQ35" s="34"/>
      <c r="AR35" s="29"/>
    </row>
    <row r="36" spans="2:44" s="1" customFormat="1" ht="6.95" customHeight="1">
      <c r="B36" s="29"/>
      <c r="AR36" s="29"/>
    </row>
    <row r="37" spans="2:44" s="1" customFormat="1" ht="14.45" customHeight="1">
      <c r="B37" s="29"/>
      <c r="AR37" s="29"/>
    </row>
    <row r="38" spans="2:44" ht="14.45" customHeight="1">
      <c r="B38" s="20"/>
      <c r="AR38" s="20"/>
    </row>
    <row r="39" spans="2:44" ht="14.45" customHeight="1">
      <c r="B39" s="20"/>
      <c r="AR39" s="20"/>
    </row>
    <row r="40" spans="2:44" ht="14.45" customHeight="1">
      <c r="B40" s="20"/>
      <c r="AR40" s="20"/>
    </row>
    <row r="41" spans="2:44" ht="14.45" customHeight="1">
      <c r="B41" s="20"/>
      <c r="AR41" s="20"/>
    </row>
    <row r="42" spans="2:44" ht="14.45" customHeight="1">
      <c r="B42" s="20"/>
      <c r="AR42" s="20"/>
    </row>
    <row r="43" spans="2:44" ht="14.45" customHeight="1">
      <c r="B43" s="20"/>
      <c r="AR43" s="20"/>
    </row>
    <row r="44" spans="2:44" ht="14.45" customHeight="1">
      <c r="B44" s="20"/>
      <c r="AR44" s="20"/>
    </row>
    <row r="45" spans="2:44" ht="14.45" customHeight="1">
      <c r="B45" s="20"/>
      <c r="AR45" s="20"/>
    </row>
    <row r="46" spans="2:44" ht="14.45" customHeight="1">
      <c r="B46" s="20"/>
      <c r="AR46" s="20"/>
    </row>
    <row r="47" spans="2:44" ht="14.45" customHeight="1">
      <c r="B47" s="20"/>
      <c r="AR47" s="20"/>
    </row>
    <row r="48" spans="2:44" ht="14.45" customHeight="1">
      <c r="B48" s="20"/>
      <c r="AR48" s="20"/>
    </row>
    <row r="49" spans="2:44" s="1" customFormat="1" ht="14.45" customHeight="1">
      <c r="B49" s="29"/>
      <c r="D49" s="38" t="s">
        <v>46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47</v>
      </c>
      <c r="AI49" s="39"/>
      <c r="AJ49" s="39"/>
      <c r="AK49" s="39"/>
      <c r="AL49" s="39"/>
      <c r="AM49" s="39"/>
      <c r="AN49" s="39"/>
      <c r="AO49" s="39"/>
      <c r="AR49" s="29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29"/>
      <c r="D60" s="40" t="s">
        <v>48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49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48</v>
      </c>
      <c r="AI60" s="31"/>
      <c r="AJ60" s="31"/>
      <c r="AK60" s="31"/>
      <c r="AL60" s="31"/>
      <c r="AM60" s="40" t="s">
        <v>49</v>
      </c>
      <c r="AN60" s="31"/>
      <c r="AO60" s="31"/>
      <c r="AR60" s="29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29"/>
      <c r="D64" s="38" t="s">
        <v>50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51</v>
      </c>
      <c r="AI64" s="39"/>
      <c r="AJ64" s="39"/>
      <c r="AK64" s="39"/>
      <c r="AL64" s="39"/>
      <c r="AM64" s="39"/>
      <c r="AN64" s="39"/>
      <c r="AO64" s="39"/>
      <c r="AR64" s="29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29"/>
      <c r="D75" s="40" t="s">
        <v>48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49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48</v>
      </c>
      <c r="AI75" s="31"/>
      <c r="AJ75" s="31"/>
      <c r="AK75" s="31"/>
      <c r="AL75" s="31"/>
      <c r="AM75" s="40" t="s">
        <v>49</v>
      </c>
      <c r="AN75" s="31"/>
      <c r="AO75" s="31"/>
      <c r="AR75" s="29"/>
    </row>
    <row r="76" spans="2:44" s="1" customFormat="1">
      <c r="B76" s="29"/>
      <c r="AR76" s="29"/>
    </row>
    <row r="77" spans="2:44" s="1" customFormat="1" ht="6.9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1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1" s="1" customFormat="1" ht="24.95" customHeight="1">
      <c r="B82" s="29"/>
      <c r="C82" s="21" t="s">
        <v>52</v>
      </c>
      <c r="AR82" s="29"/>
    </row>
    <row r="83" spans="1:91" s="1" customFormat="1" ht="6.95" customHeight="1">
      <c r="B83" s="29"/>
      <c r="AR83" s="29"/>
    </row>
    <row r="84" spans="1:91" s="3" customFormat="1" ht="12" customHeight="1">
      <c r="B84" s="45"/>
      <c r="C84" s="26" t="s">
        <v>12</v>
      </c>
      <c r="L84" s="3" t="str">
        <f>K5</f>
        <v>01</v>
      </c>
      <c r="AR84" s="45"/>
    </row>
    <row r="85" spans="1:91" s="4" customFormat="1" ht="36.950000000000003" customHeight="1">
      <c r="B85" s="46"/>
      <c r="C85" s="47" t="s">
        <v>14</v>
      </c>
      <c r="L85" s="396" t="str">
        <f>K6</f>
        <v>3. LF objekt Ruská 2411</v>
      </c>
      <c r="M85" s="397"/>
      <c r="N85" s="397"/>
      <c r="O85" s="397"/>
      <c r="P85" s="397"/>
      <c r="Q85" s="397"/>
      <c r="R85" s="397"/>
      <c r="S85" s="397"/>
      <c r="T85" s="397"/>
      <c r="U85" s="397"/>
      <c r="V85" s="397"/>
      <c r="W85" s="397"/>
      <c r="X85" s="397"/>
      <c r="Y85" s="397"/>
      <c r="Z85" s="397"/>
      <c r="AA85" s="397"/>
      <c r="AB85" s="397"/>
      <c r="AC85" s="397"/>
      <c r="AD85" s="397"/>
      <c r="AE85" s="397"/>
      <c r="AF85" s="397"/>
      <c r="AG85" s="397"/>
      <c r="AH85" s="397"/>
      <c r="AI85" s="397"/>
      <c r="AJ85" s="397"/>
      <c r="AK85" s="397"/>
      <c r="AL85" s="397"/>
      <c r="AM85" s="397"/>
      <c r="AN85" s="397"/>
      <c r="AO85" s="397"/>
      <c r="AR85" s="46"/>
    </row>
    <row r="86" spans="1:91" s="1" customFormat="1" ht="6.95" customHeight="1">
      <c r="B86" s="29"/>
      <c r="AR86" s="29"/>
    </row>
    <row r="87" spans="1:91" s="1" customFormat="1" ht="12" customHeight="1">
      <c r="B87" s="29"/>
      <c r="C87" s="26" t="s">
        <v>18</v>
      </c>
      <c r="L87" s="48" t="str">
        <f>IF(K8="","",K8)</f>
        <v>Praha 10</v>
      </c>
      <c r="AI87" s="26" t="s">
        <v>20</v>
      </c>
      <c r="AM87" s="398">
        <f>IF(AN8= "","",AN8)</f>
        <v>44097</v>
      </c>
      <c r="AN87" s="398"/>
      <c r="AR87" s="29"/>
    </row>
    <row r="88" spans="1:91" s="1" customFormat="1" ht="6.95" customHeight="1">
      <c r="B88" s="29"/>
      <c r="AR88" s="29"/>
    </row>
    <row r="89" spans="1:91" s="1" customFormat="1" ht="15.2" customHeight="1">
      <c r="B89" s="29"/>
      <c r="C89" s="26" t="s">
        <v>21</v>
      </c>
      <c r="L89" s="3" t="str">
        <f>IF(E11= "","",E11)</f>
        <v>UK Praha</v>
      </c>
      <c r="AI89" s="26" t="s">
        <v>27</v>
      </c>
      <c r="AM89" s="399" t="str">
        <f>IF(E17="","",E17)</f>
        <v>Ing. arch. Bartoušek</v>
      </c>
      <c r="AN89" s="400"/>
      <c r="AO89" s="400"/>
      <c r="AP89" s="400"/>
      <c r="AR89" s="29"/>
      <c r="AS89" s="401" t="s">
        <v>53</v>
      </c>
      <c r="AT89" s="402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5.2" customHeight="1">
      <c r="B90" s="29"/>
      <c r="C90" s="26" t="s">
        <v>25</v>
      </c>
      <c r="L90" s="3" t="str">
        <f>IF(E14="","",E14)</f>
        <v xml:space="preserve"> </v>
      </c>
      <c r="AI90" s="26" t="s">
        <v>30</v>
      </c>
      <c r="AM90" s="399" t="str">
        <f>IF(E20="","",E20)</f>
        <v>Ing. Miroslav Rádl</v>
      </c>
      <c r="AN90" s="400"/>
      <c r="AO90" s="400"/>
      <c r="AP90" s="400"/>
      <c r="AR90" s="29"/>
      <c r="AS90" s="403"/>
      <c r="AT90" s="404"/>
      <c r="AU90" s="52"/>
      <c r="AV90" s="52"/>
      <c r="AW90" s="52"/>
      <c r="AX90" s="52"/>
      <c r="AY90" s="52"/>
      <c r="AZ90" s="52"/>
      <c r="BA90" s="52"/>
      <c r="BB90" s="52"/>
      <c r="BC90" s="52"/>
      <c r="BD90" s="53"/>
    </row>
    <row r="91" spans="1:91" s="1" customFormat="1" ht="10.9" customHeight="1">
      <c r="B91" s="29"/>
      <c r="AR91" s="29"/>
      <c r="AS91" s="403"/>
      <c r="AT91" s="404"/>
      <c r="AU91" s="52"/>
      <c r="AV91" s="52"/>
      <c r="AW91" s="52"/>
      <c r="AX91" s="52"/>
      <c r="AY91" s="52"/>
      <c r="AZ91" s="52"/>
      <c r="BA91" s="52"/>
      <c r="BB91" s="52"/>
      <c r="BC91" s="52"/>
      <c r="BD91" s="53"/>
    </row>
    <row r="92" spans="1:91" s="1" customFormat="1" ht="29.25" customHeight="1">
      <c r="B92" s="29"/>
      <c r="C92" s="386" t="s">
        <v>54</v>
      </c>
      <c r="D92" s="387"/>
      <c r="E92" s="387"/>
      <c r="F92" s="387"/>
      <c r="G92" s="387"/>
      <c r="H92" s="54"/>
      <c r="I92" s="388" t="s">
        <v>55</v>
      </c>
      <c r="J92" s="387"/>
      <c r="K92" s="387"/>
      <c r="L92" s="387"/>
      <c r="M92" s="387"/>
      <c r="N92" s="387"/>
      <c r="O92" s="387"/>
      <c r="P92" s="387"/>
      <c r="Q92" s="387"/>
      <c r="R92" s="387"/>
      <c r="S92" s="387"/>
      <c r="T92" s="387"/>
      <c r="U92" s="387"/>
      <c r="V92" s="387"/>
      <c r="W92" s="387"/>
      <c r="X92" s="387"/>
      <c r="Y92" s="387"/>
      <c r="Z92" s="387"/>
      <c r="AA92" s="387"/>
      <c r="AB92" s="387"/>
      <c r="AC92" s="387"/>
      <c r="AD92" s="387"/>
      <c r="AE92" s="387"/>
      <c r="AF92" s="387"/>
      <c r="AG92" s="389" t="s">
        <v>56</v>
      </c>
      <c r="AH92" s="387"/>
      <c r="AI92" s="387"/>
      <c r="AJ92" s="387"/>
      <c r="AK92" s="387"/>
      <c r="AL92" s="387"/>
      <c r="AM92" s="387"/>
      <c r="AN92" s="388" t="s">
        <v>57</v>
      </c>
      <c r="AO92" s="387"/>
      <c r="AP92" s="390"/>
      <c r="AQ92" s="55" t="s">
        <v>58</v>
      </c>
      <c r="AR92" s="29"/>
      <c r="AS92" s="56" t="s">
        <v>59</v>
      </c>
      <c r="AT92" s="57" t="s">
        <v>60</v>
      </c>
      <c r="AU92" s="57" t="s">
        <v>61</v>
      </c>
      <c r="AV92" s="57" t="s">
        <v>62</v>
      </c>
      <c r="AW92" s="57" t="s">
        <v>63</v>
      </c>
      <c r="AX92" s="57" t="s">
        <v>64</v>
      </c>
      <c r="AY92" s="57" t="s">
        <v>65</v>
      </c>
      <c r="AZ92" s="57" t="s">
        <v>66</v>
      </c>
      <c r="BA92" s="57" t="s">
        <v>67</v>
      </c>
      <c r="BB92" s="57" t="s">
        <v>68</v>
      </c>
      <c r="BC92" s="57" t="s">
        <v>69</v>
      </c>
      <c r="BD92" s="58" t="s">
        <v>70</v>
      </c>
    </row>
    <row r="93" spans="1:91" s="1" customFormat="1" ht="10.9" customHeight="1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50000000000003" customHeight="1">
      <c r="B94" s="60"/>
      <c r="C94" s="61" t="s">
        <v>71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394">
        <f>ROUND(AG95,2)</f>
        <v>0</v>
      </c>
      <c r="AH94" s="394"/>
      <c r="AI94" s="394"/>
      <c r="AJ94" s="394"/>
      <c r="AK94" s="394"/>
      <c r="AL94" s="394"/>
      <c r="AM94" s="394"/>
      <c r="AN94" s="395">
        <f>SUM(AG94,AT94)</f>
        <v>0</v>
      </c>
      <c r="AO94" s="395"/>
      <c r="AP94" s="395"/>
      <c r="AQ94" s="64" t="s">
        <v>1</v>
      </c>
      <c r="AR94" s="60"/>
      <c r="AS94" s="65">
        <f>ROUND(AS95,2)</f>
        <v>0</v>
      </c>
      <c r="AT94" s="66">
        <f>ROUND(SUM(AV94:AW94),2)</f>
        <v>0</v>
      </c>
      <c r="AU94" s="67">
        <f>ROUND(AU95,5)</f>
        <v>2369.8095499999999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ROUND(AZ95,2)</f>
        <v>0</v>
      </c>
      <c r="BA94" s="66">
        <f>ROUND(BA95,2)</f>
        <v>0</v>
      </c>
      <c r="BB94" s="66">
        <f>ROUND(BB95,2)</f>
        <v>0</v>
      </c>
      <c r="BC94" s="66">
        <f>ROUND(BC95,2)</f>
        <v>0</v>
      </c>
      <c r="BD94" s="68">
        <f>ROUND(BD95,2)</f>
        <v>0</v>
      </c>
      <c r="BS94" s="69" t="s">
        <v>72</v>
      </c>
      <c r="BT94" s="69" t="s">
        <v>73</v>
      </c>
      <c r="BU94" s="70" t="s">
        <v>74</v>
      </c>
      <c r="BV94" s="69" t="s">
        <v>75</v>
      </c>
      <c r="BW94" s="69" t="s">
        <v>4</v>
      </c>
      <c r="BX94" s="69" t="s">
        <v>76</v>
      </c>
      <c r="CL94" s="69" t="s">
        <v>1</v>
      </c>
    </row>
    <row r="95" spans="1:91" s="6" customFormat="1" ht="16.5" customHeight="1">
      <c r="A95" s="71" t="s">
        <v>77</v>
      </c>
      <c r="B95" s="72"/>
      <c r="C95" s="73"/>
      <c r="D95" s="393" t="s">
        <v>78</v>
      </c>
      <c r="E95" s="393"/>
      <c r="F95" s="393"/>
      <c r="G95" s="393"/>
      <c r="H95" s="393"/>
      <c r="I95" s="74"/>
      <c r="J95" s="393" t="s">
        <v>79</v>
      </c>
      <c r="K95" s="393"/>
      <c r="L95" s="393"/>
      <c r="M95" s="393"/>
      <c r="N95" s="393"/>
      <c r="O95" s="393"/>
      <c r="P95" s="393"/>
      <c r="Q95" s="393"/>
      <c r="R95" s="393"/>
      <c r="S95" s="393"/>
      <c r="T95" s="393"/>
      <c r="U95" s="393"/>
      <c r="V95" s="393"/>
      <c r="W95" s="393"/>
      <c r="X95" s="393"/>
      <c r="Y95" s="393"/>
      <c r="Z95" s="393"/>
      <c r="AA95" s="393"/>
      <c r="AB95" s="393"/>
      <c r="AC95" s="393"/>
      <c r="AD95" s="393"/>
      <c r="AE95" s="393"/>
      <c r="AF95" s="393"/>
      <c r="AG95" s="391">
        <f>'Stavební část'!J32</f>
        <v>0</v>
      </c>
      <c r="AH95" s="392"/>
      <c r="AI95" s="392"/>
      <c r="AJ95" s="392"/>
      <c r="AK95" s="392"/>
      <c r="AL95" s="392"/>
      <c r="AM95" s="392"/>
      <c r="AN95" s="391">
        <f>SUM(AG95,AT95)</f>
        <v>0</v>
      </c>
      <c r="AO95" s="392"/>
      <c r="AP95" s="392"/>
      <c r="AQ95" s="75" t="s">
        <v>80</v>
      </c>
      <c r="AR95" s="72"/>
      <c r="AS95" s="76">
        <v>0</v>
      </c>
      <c r="AT95" s="77">
        <f>ROUND(SUM(AV95:AW95),2)</f>
        <v>0</v>
      </c>
      <c r="AU95" s="78">
        <f>'Stavební část'!P145</f>
        <v>2369.8095510000003</v>
      </c>
      <c r="AV95" s="77">
        <f>'Stavební část'!J35</f>
        <v>0</v>
      </c>
      <c r="AW95" s="77">
        <f>'Stavební část'!J36</f>
        <v>0</v>
      </c>
      <c r="AX95" s="77">
        <f>'Stavební část'!J37</f>
        <v>0</v>
      </c>
      <c r="AY95" s="77">
        <f>'Stavební část'!J38</f>
        <v>0</v>
      </c>
      <c r="AZ95" s="77">
        <f>'Stavební část'!F35</f>
        <v>0</v>
      </c>
      <c r="BA95" s="77">
        <f>'Stavební část'!F36</f>
        <v>0</v>
      </c>
      <c r="BB95" s="77">
        <f>'Stavební část'!F37</f>
        <v>0</v>
      </c>
      <c r="BC95" s="77">
        <f>'Stavební část'!F38</f>
        <v>0</v>
      </c>
      <c r="BD95" s="79">
        <f>'Stavební část'!F39</f>
        <v>0</v>
      </c>
      <c r="BT95" s="80" t="s">
        <v>81</v>
      </c>
      <c r="BV95" s="80" t="s">
        <v>75</v>
      </c>
      <c r="BW95" s="80" t="s">
        <v>82</v>
      </c>
      <c r="BX95" s="80" t="s">
        <v>4</v>
      </c>
      <c r="CL95" s="80" t="s">
        <v>1</v>
      </c>
      <c r="CM95" s="80" t="s">
        <v>83</v>
      </c>
    </row>
    <row r="96" spans="1:91" s="1" customFormat="1" ht="30" customHeight="1">
      <c r="B96" s="29"/>
      <c r="AR96" s="29"/>
    </row>
    <row r="97" spans="2:44" s="1" customFormat="1" ht="6.95" customHeight="1"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9"/>
    </row>
  </sheetData>
  <mergeCells count="40"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</mergeCells>
  <hyperlinks>
    <hyperlink ref="A95" location="'011 - Vzduchotechnika - s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40"/>
  <sheetViews>
    <sheetView showGridLines="0" topLeftCell="A442" workbookViewId="0">
      <selection activeCell="J124" sqref="J12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1"/>
    </row>
    <row r="2" spans="1:46" ht="36.950000000000003" customHeight="1">
      <c r="L2" s="382" t="s">
        <v>5</v>
      </c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17" t="s">
        <v>82</v>
      </c>
    </row>
    <row r="3" spans="1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ht="24.95" customHeight="1">
      <c r="B4" s="20"/>
      <c r="D4" s="21" t="s">
        <v>84</v>
      </c>
      <c r="L4" s="20"/>
      <c r="M4" s="82" t="s">
        <v>10</v>
      </c>
      <c r="AT4" s="17" t="s">
        <v>3</v>
      </c>
    </row>
    <row r="5" spans="1:46" ht="6.95" customHeight="1">
      <c r="B5" s="20"/>
      <c r="L5" s="20"/>
    </row>
    <row r="6" spans="1:46" ht="12" customHeight="1">
      <c r="B6" s="20"/>
      <c r="D6" s="26" t="s">
        <v>14</v>
      </c>
      <c r="L6" s="20"/>
    </row>
    <row r="7" spans="1:46" ht="16.5" customHeight="1">
      <c r="B7" s="20"/>
      <c r="E7" s="407" t="str">
        <f>'Rekapitulace stavby'!K6</f>
        <v>3. LF objekt Ruská 2411</v>
      </c>
      <c r="F7" s="408"/>
      <c r="G7" s="408"/>
      <c r="H7" s="408"/>
      <c r="L7" s="20"/>
    </row>
    <row r="8" spans="1:46" s="1" customFormat="1" ht="12" customHeight="1">
      <c r="B8" s="29"/>
      <c r="D8" s="26" t="s">
        <v>85</v>
      </c>
      <c r="L8" s="29"/>
    </row>
    <row r="9" spans="1:46" s="1" customFormat="1" ht="36.950000000000003" customHeight="1">
      <c r="B9" s="29"/>
      <c r="E9" s="396" t="s">
        <v>86</v>
      </c>
      <c r="F9" s="405"/>
      <c r="G9" s="405"/>
      <c r="H9" s="405"/>
      <c r="L9" s="29"/>
    </row>
    <row r="10" spans="1:46" s="1" customFormat="1">
      <c r="B10" s="29"/>
      <c r="L10" s="29"/>
    </row>
    <row r="11" spans="1:46" s="1" customFormat="1" ht="12" customHeight="1">
      <c r="B11" s="29"/>
      <c r="D11" s="26" t="s">
        <v>16</v>
      </c>
      <c r="F11" s="24" t="s">
        <v>1</v>
      </c>
      <c r="I11" s="26" t="s">
        <v>17</v>
      </c>
      <c r="J11" s="24" t="s">
        <v>1</v>
      </c>
      <c r="L11" s="29"/>
    </row>
    <row r="12" spans="1:46" s="1" customFormat="1" ht="12" customHeight="1">
      <c r="B12" s="29"/>
      <c r="D12" s="26" t="s">
        <v>18</v>
      </c>
      <c r="F12" s="24" t="s">
        <v>19</v>
      </c>
      <c r="I12" s="26" t="s">
        <v>20</v>
      </c>
      <c r="J12" s="49">
        <f>'Rekapitulace stavby'!AN8</f>
        <v>44097</v>
      </c>
      <c r="L12" s="29"/>
    </row>
    <row r="13" spans="1:46" s="1" customFormat="1" ht="10.9" customHeight="1">
      <c r="B13" s="29"/>
      <c r="L13" s="29"/>
    </row>
    <row r="14" spans="1:46" s="1" customFormat="1" ht="12" customHeight="1">
      <c r="B14" s="29"/>
      <c r="D14" s="26" t="s">
        <v>21</v>
      </c>
      <c r="I14" s="26" t="s">
        <v>22</v>
      </c>
      <c r="J14" s="24" t="s">
        <v>1</v>
      </c>
      <c r="L14" s="29"/>
    </row>
    <row r="15" spans="1:46" s="1" customFormat="1" ht="18" customHeight="1">
      <c r="B15" s="29"/>
      <c r="E15" s="24" t="s">
        <v>23</v>
      </c>
      <c r="I15" s="26" t="s">
        <v>24</v>
      </c>
      <c r="J15" s="24" t="s">
        <v>1</v>
      </c>
      <c r="L15" s="29"/>
    </row>
    <row r="16" spans="1:46" s="1" customFormat="1" ht="6.95" customHeight="1">
      <c r="B16" s="29"/>
      <c r="L16" s="29"/>
    </row>
    <row r="17" spans="2:12" s="1" customFormat="1" ht="12" customHeight="1">
      <c r="B17" s="29"/>
      <c r="D17" s="26" t="s">
        <v>25</v>
      </c>
      <c r="I17" s="26" t="s">
        <v>22</v>
      </c>
      <c r="J17" s="24" t="str">
        <f>'Rekapitulace stavby'!AN13</f>
        <v/>
      </c>
      <c r="L17" s="29"/>
    </row>
    <row r="18" spans="2:12" s="1" customFormat="1" ht="18" customHeight="1">
      <c r="B18" s="29"/>
      <c r="E18" s="379" t="str">
        <f>'Rekapitulace stavby'!E14</f>
        <v xml:space="preserve"> </v>
      </c>
      <c r="F18" s="379"/>
      <c r="G18" s="379"/>
      <c r="H18" s="379"/>
      <c r="I18" s="26" t="s">
        <v>24</v>
      </c>
      <c r="J18" s="24" t="str">
        <f>'Rekapitulace stavby'!AN14</f>
        <v/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6" t="s">
        <v>27</v>
      </c>
      <c r="I20" s="26" t="s">
        <v>22</v>
      </c>
      <c r="J20" s="24" t="s">
        <v>1</v>
      </c>
      <c r="L20" s="29"/>
    </row>
    <row r="21" spans="2:12" s="1" customFormat="1" ht="18" customHeight="1">
      <c r="B21" s="29"/>
      <c r="E21" s="24" t="s">
        <v>28</v>
      </c>
      <c r="I21" s="26" t="s">
        <v>24</v>
      </c>
      <c r="J21" s="24" t="s">
        <v>1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6" t="s">
        <v>30</v>
      </c>
      <c r="I23" s="26" t="s">
        <v>22</v>
      </c>
      <c r="J23" s="24" t="s">
        <v>1</v>
      </c>
      <c r="L23" s="29"/>
    </row>
    <row r="24" spans="2:12" s="1" customFormat="1" ht="18" customHeight="1">
      <c r="B24" s="29"/>
      <c r="E24" s="24" t="s">
        <v>31</v>
      </c>
      <c r="I24" s="26" t="s">
        <v>24</v>
      </c>
      <c r="J24" s="24" t="s">
        <v>1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6" t="s">
        <v>32</v>
      </c>
      <c r="L26" s="29"/>
    </row>
    <row r="27" spans="2:12" s="7" customFormat="1" ht="16.5" customHeight="1">
      <c r="B27" s="83"/>
      <c r="E27" s="383" t="s">
        <v>1</v>
      </c>
      <c r="F27" s="383"/>
      <c r="G27" s="383"/>
      <c r="H27" s="383"/>
      <c r="L27" s="83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14.45" customHeight="1">
      <c r="B30" s="29"/>
      <c r="D30" s="24" t="s">
        <v>87</v>
      </c>
      <c r="J30" s="84">
        <f>J96</f>
        <v>0</v>
      </c>
      <c r="L30" s="29"/>
    </row>
    <row r="31" spans="2:12" s="1" customFormat="1" ht="14.45" customHeight="1">
      <c r="B31" s="29"/>
      <c r="D31" s="85" t="s">
        <v>88</v>
      </c>
      <c r="J31" s="84">
        <f>J122</f>
        <v>0</v>
      </c>
      <c r="L31" s="29"/>
    </row>
    <row r="32" spans="2:12" s="1" customFormat="1" ht="25.35" customHeight="1">
      <c r="B32" s="29"/>
      <c r="D32" s="86" t="s">
        <v>33</v>
      </c>
      <c r="J32" s="63">
        <f>ROUND(J30 + J31, 2)</f>
        <v>0</v>
      </c>
      <c r="L32" s="29"/>
    </row>
    <row r="33" spans="2:12" s="1" customFormat="1" ht="6.95" customHeight="1">
      <c r="B33" s="29"/>
      <c r="D33" s="50"/>
      <c r="E33" s="50"/>
      <c r="F33" s="50"/>
      <c r="G33" s="50"/>
      <c r="H33" s="50"/>
      <c r="I33" s="50"/>
      <c r="J33" s="50"/>
      <c r="K33" s="50"/>
      <c r="L33" s="29"/>
    </row>
    <row r="34" spans="2:12" s="1" customFormat="1" ht="14.45" customHeight="1">
      <c r="B34" s="29"/>
      <c r="F34" s="32" t="s">
        <v>35</v>
      </c>
      <c r="I34" s="32" t="s">
        <v>34</v>
      </c>
      <c r="J34" s="32" t="s">
        <v>36</v>
      </c>
      <c r="L34" s="29"/>
    </row>
    <row r="35" spans="2:12" s="1" customFormat="1" ht="14.45" customHeight="1">
      <c r="B35" s="29"/>
      <c r="D35" s="87" t="s">
        <v>37</v>
      </c>
      <c r="E35" s="26" t="s">
        <v>38</v>
      </c>
      <c r="F35" s="88">
        <f>ROUND((SUM(BE122:BE125) + SUM(BE145:BE439)),  2)</f>
        <v>0</v>
      </c>
      <c r="I35" s="89">
        <v>0.21</v>
      </c>
      <c r="J35" s="88">
        <f>ROUND(((SUM(BE122:BE125) + SUM(BE145:BE439))*I35),  2)</f>
        <v>0</v>
      </c>
      <c r="L35" s="29"/>
    </row>
    <row r="36" spans="2:12" s="1" customFormat="1" ht="14.45" customHeight="1">
      <c r="B36" s="29"/>
      <c r="E36" s="26" t="s">
        <v>39</v>
      </c>
      <c r="F36" s="88">
        <f>ROUND((SUM(BF122:BF125) + SUM(BF145:BF439)),  2)</f>
        <v>0</v>
      </c>
      <c r="I36" s="89">
        <v>0.15</v>
      </c>
      <c r="J36" s="88">
        <f>ROUND(((SUM(BF122:BF125) + SUM(BF145:BF439))*I36),  2)</f>
        <v>0</v>
      </c>
      <c r="L36" s="29"/>
    </row>
    <row r="37" spans="2:12" s="1" customFormat="1" ht="14.45" hidden="1" customHeight="1">
      <c r="B37" s="29"/>
      <c r="E37" s="26" t="s">
        <v>40</v>
      </c>
      <c r="F37" s="88">
        <f>ROUND((SUM(BG122:BG125) + SUM(BG145:BG439)),  2)</f>
        <v>0</v>
      </c>
      <c r="I37" s="89">
        <v>0.21</v>
      </c>
      <c r="J37" s="88">
        <f>0</f>
        <v>0</v>
      </c>
      <c r="L37" s="29"/>
    </row>
    <row r="38" spans="2:12" s="1" customFormat="1" ht="14.45" hidden="1" customHeight="1">
      <c r="B38" s="29"/>
      <c r="E38" s="26" t="s">
        <v>41</v>
      </c>
      <c r="F38" s="88">
        <f>ROUND((SUM(BH122:BH125) + SUM(BH145:BH439)),  2)</f>
        <v>0</v>
      </c>
      <c r="I38" s="89">
        <v>0.15</v>
      </c>
      <c r="J38" s="88">
        <f>0</f>
        <v>0</v>
      </c>
      <c r="L38" s="29"/>
    </row>
    <row r="39" spans="2:12" s="1" customFormat="1" ht="14.45" hidden="1" customHeight="1">
      <c r="B39" s="29"/>
      <c r="E39" s="26" t="s">
        <v>42</v>
      </c>
      <c r="F39" s="88">
        <f>ROUND((SUM(BI122:BI125) + SUM(BI145:BI439)),  2)</f>
        <v>0</v>
      </c>
      <c r="I39" s="89">
        <v>0</v>
      </c>
      <c r="J39" s="88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0"/>
      <c r="D41" s="91" t="s">
        <v>43</v>
      </c>
      <c r="E41" s="54"/>
      <c r="F41" s="54"/>
      <c r="G41" s="92" t="s">
        <v>44</v>
      </c>
      <c r="H41" s="93" t="s">
        <v>45</v>
      </c>
      <c r="I41" s="54"/>
      <c r="J41" s="94">
        <f>SUM(J32:J39)</f>
        <v>0</v>
      </c>
      <c r="K41" s="95"/>
      <c r="L41" s="29"/>
    </row>
    <row r="42" spans="2:12" s="1" customFormat="1" ht="14.45" customHeight="1">
      <c r="B42" s="29"/>
      <c r="L42" s="29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29"/>
      <c r="D61" s="40" t="s">
        <v>48</v>
      </c>
      <c r="E61" s="31"/>
      <c r="F61" s="96" t="s">
        <v>49</v>
      </c>
      <c r="G61" s="40" t="s">
        <v>48</v>
      </c>
      <c r="H61" s="31"/>
      <c r="I61" s="31"/>
      <c r="J61" s="97" t="s">
        <v>49</v>
      </c>
      <c r="K61" s="31"/>
      <c r="L61" s="29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29"/>
      <c r="D76" s="40" t="s">
        <v>48</v>
      </c>
      <c r="E76" s="31"/>
      <c r="F76" s="96" t="s">
        <v>49</v>
      </c>
      <c r="G76" s="40" t="s">
        <v>48</v>
      </c>
      <c r="H76" s="31"/>
      <c r="I76" s="31"/>
      <c r="J76" s="97" t="s">
        <v>49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21" t="s">
        <v>89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6" t="s">
        <v>14</v>
      </c>
      <c r="L84" s="29"/>
    </row>
    <row r="85" spans="2:47" s="1" customFormat="1" ht="16.5" customHeight="1">
      <c r="B85" s="29"/>
      <c r="E85" s="407" t="str">
        <f>E7</f>
        <v>3. LF objekt Ruská 2411</v>
      </c>
      <c r="F85" s="408"/>
      <c r="G85" s="408"/>
      <c r="H85" s="408"/>
      <c r="L85" s="29"/>
    </row>
    <row r="86" spans="2:47" s="1" customFormat="1" ht="12" customHeight="1">
      <c r="B86" s="29"/>
      <c r="C86" s="26" t="s">
        <v>85</v>
      </c>
      <c r="L86" s="29"/>
    </row>
    <row r="87" spans="2:47" s="1" customFormat="1" ht="16.5" customHeight="1">
      <c r="B87" s="29"/>
      <c r="E87" s="396" t="str">
        <f>E9</f>
        <v>011 - Vzduchotechnika - stavební práce</v>
      </c>
      <c r="F87" s="405"/>
      <c r="G87" s="405"/>
      <c r="H87" s="405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6" t="s">
        <v>18</v>
      </c>
      <c r="F89" s="24" t="str">
        <f>F12</f>
        <v>Praha 10</v>
      </c>
      <c r="I89" s="26" t="s">
        <v>20</v>
      </c>
      <c r="J89" s="49">
        <f>IF(J12="","",J12)</f>
        <v>44097</v>
      </c>
      <c r="L89" s="29"/>
    </row>
    <row r="90" spans="2:47" s="1" customFormat="1" ht="6.95" customHeight="1">
      <c r="B90" s="29"/>
      <c r="L90" s="29"/>
    </row>
    <row r="91" spans="2:47" s="1" customFormat="1" ht="27.95" customHeight="1">
      <c r="B91" s="29"/>
      <c r="C91" s="26" t="s">
        <v>21</v>
      </c>
      <c r="F91" s="24" t="str">
        <f>E15</f>
        <v>UK Praha</v>
      </c>
      <c r="I91" s="26" t="s">
        <v>27</v>
      </c>
      <c r="J91" s="27" t="str">
        <f>E21</f>
        <v>Ing. arch. Bartoušek</v>
      </c>
      <c r="L91" s="29"/>
    </row>
    <row r="92" spans="2:47" s="1" customFormat="1" ht="15.2" customHeight="1">
      <c r="B92" s="29"/>
      <c r="C92" s="26" t="s">
        <v>25</v>
      </c>
      <c r="F92" s="24" t="str">
        <f>IF(E18="","",E18)</f>
        <v xml:space="preserve"> </v>
      </c>
      <c r="I92" s="26" t="s">
        <v>30</v>
      </c>
      <c r="J92" s="27" t="str">
        <f>E24</f>
        <v>Ing. Miroslav Rádl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8" t="s">
        <v>90</v>
      </c>
      <c r="D94" s="90"/>
      <c r="E94" s="90"/>
      <c r="F94" s="90"/>
      <c r="G94" s="90"/>
      <c r="H94" s="90"/>
      <c r="I94" s="90"/>
      <c r="J94" s="99" t="s">
        <v>91</v>
      </c>
      <c r="K94" s="90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0" t="s">
        <v>92</v>
      </c>
      <c r="J96" s="63">
        <f>J145</f>
        <v>0</v>
      </c>
      <c r="L96" s="29"/>
      <c r="AU96" s="17" t="s">
        <v>93</v>
      </c>
    </row>
    <row r="97" spans="2:12" s="8" customFormat="1" ht="24.95" customHeight="1">
      <c r="B97" s="101"/>
      <c r="D97" s="102" t="s">
        <v>94</v>
      </c>
      <c r="E97" s="103"/>
      <c r="F97" s="103"/>
      <c r="G97" s="103"/>
      <c r="H97" s="103"/>
      <c r="I97" s="103"/>
      <c r="J97" s="104">
        <f>J146</f>
        <v>0</v>
      </c>
      <c r="L97" s="101"/>
    </row>
    <row r="98" spans="2:12" s="9" customFormat="1" ht="19.899999999999999" customHeight="1">
      <c r="B98" s="105"/>
      <c r="D98" s="106" t="s">
        <v>95</v>
      </c>
      <c r="E98" s="107"/>
      <c r="F98" s="107"/>
      <c r="G98" s="107"/>
      <c r="H98" s="107"/>
      <c r="I98" s="107"/>
      <c r="J98" s="108">
        <f>J147</f>
        <v>0</v>
      </c>
      <c r="L98" s="105"/>
    </row>
    <row r="99" spans="2:12" s="9" customFormat="1" ht="19.899999999999999" customHeight="1">
      <c r="B99" s="105"/>
      <c r="D99" s="106" t="s">
        <v>96</v>
      </c>
      <c r="E99" s="107"/>
      <c r="F99" s="107"/>
      <c r="G99" s="107"/>
      <c r="H99" s="107"/>
      <c r="I99" s="107"/>
      <c r="J99" s="108">
        <f>J168</f>
        <v>0</v>
      </c>
      <c r="L99" s="105"/>
    </row>
    <row r="100" spans="2:12" s="9" customFormat="1" ht="19.899999999999999" customHeight="1">
      <c r="B100" s="105"/>
      <c r="D100" s="106" t="s">
        <v>97</v>
      </c>
      <c r="E100" s="107"/>
      <c r="F100" s="107"/>
      <c r="G100" s="107"/>
      <c r="H100" s="107"/>
      <c r="I100" s="107"/>
      <c r="J100" s="108">
        <f>J189</f>
        <v>0</v>
      </c>
      <c r="L100" s="105"/>
    </row>
    <row r="101" spans="2:12" s="9" customFormat="1" ht="19.899999999999999" customHeight="1">
      <c r="B101" s="105"/>
      <c r="D101" s="106" t="s">
        <v>98</v>
      </c>
      <c r="E101" s="107"/>
      <c r="F101" s="107"/>
      <c r="G101" s="107"/>
      <c r="H101" s="107"/>
      <c r="I101" s="107"/>
      <c r="J101" s="108">
        <f>J207</f>
        <v>0</v>
      </c>
      <c r="L101" s="105"/>
    </row>
    <row r="102" spans="2:12" s="9" customFormat="1" ht="19.899999999999999" customHeight="1">
      <c r="B102" s="105"/>
      <c r="D102" s="106" t="s">
        <v>99</v>
      </c>
      <c r="E102" s="107"/>
      <c r="F102" s="107"/>
      <c r="G102" s="107"/>
      <c r="H102" s="107"/>
      <c r="I102" s="107"/>
      <c r="J102" s="108">
        <f>J220</f>
        <v>0</v>
      </c>
      <c r="L102" s="105"/>
    </row>
    <row r="103" spans="2:12" s="9" customFormat="1" ht="19.899999999999999" customHeight="1">
      <c r="B103" s="105"/>
      <c r="D103" s="106" t="s">
        <v>100</v>
      </c>
      <c r="E103" s="107"/>
      <c r="F103" s="107"/>
      <c r="G103" s="107"/>
      <c r="H103" s="107"/>
      <c r="I103" s="107"/>
      <c r="J103" s="108">
        <f>J278</f>
        <v>0</v>
      </c>
      <c r="L103" s="105"/>
    </row>
    <row r="104" spans="2:12" s="9" customFormat="1" ht="19.899999999999999" customHeight="1">
      <c r="B104" s="105"/>
      <c r="D104" s="106" t="s">
        <v>101</v>
      </c>
      <c r="E104" s="107"/>
      <c r="F104" s="107"/>
      <c r="G104" s="107"/>
      <c r="H104" s="107"/>
      <c r="I104" s="107"/>
      <c r="J104" s="108">
        <f>J287</f>
        <v>0</v>
      </c>
      <c r="L104" s="105"/>
    </row>
    <row r="105" spans="2:12" s="8" customFormat="1" ht="24.95" customHeight="1">
      <c r="B105" s="101"/>
      <c r="D105" s="102" t="s">
        <v>102</v>
      </c>
      <c r="E105" s="103"/>
      <c r="F105" s="103"/>
      <c r="G105" s="103"/>
      <c r="H105" s="103"/>
      <c r="I105" s="103"/>
      <c r="J105" s="104">
        <f>J289</f>
        <v>0</v>
      </c>
      <c r="L105" s="101"/>
    </row>
    <row r="106" spans="2:12" s="9" customFormat="1" ht="19.899999999999999" customHeight="1">
      <c r="B106" s="105"/>
      <c r="D106" s="106" t="s">
        <v>103</v>
      </c>
      <c r="E106" s="107"/>
      <c r="F106" s="107"/>
      <c r="G106" s="107"/>
      <c r="H106" s="107"/>
      <c r="I106" s="107"/>
      <c r="J106" s="108">
        <f>J290</f>
        <v>0</v>
      </c>
      <c r="L106" s="105"/>
    </row>
    <row r="107" spans="2:12" s="9" customFormat="1" ht="19.899999999999999" customHeight="1">
      <c r="B107" s="105"/>
      <c r="D107" s="106" t="s">
        <v>104</v>
      </c>
      <c r="E107" s="107"/>
      <c r="F107" s="107"/>
      <c r="G107" s="107"/>
      <c r="H107" s="107"/>
      <c r="I107" s="107"/>
      <c r="J107" s="108">
        <f>J312</f>
        <v>0</v>
      </c>
      <c r="L107" s="105"/>
    </row>
    <row r="108" spans="2:12" s="9" customFormat="1" ht="19.899999999999999" customHeight="1">
      <c r="B108" s="105"/>
      <c r="D108" s="106" t="s">
        <v>105</v>
      </c>
      <c r="E108" s="107"/>
      <c r="F108" s="107"/>
      <c r="G108" s="107"/>
      <c r="H108" s="107"/>
      <c r="I108" s="107"/>
      <c r="J108" s="108">
        <f>J321</f>
        <v>0</v>
      </c>
      <c r="L108" s="105"/>
    </row>
    <row r="109" spans="2:12" s="9" customFormat="1" ht="19.899999999999999" customHeight="1">
      <c r="B109" s="105"/>
      <c r="D109" s="106" t="s">
        <v>106</v>
      </c>
      <c r="E109" s="107"/>
      <c r="F109" s="107"/>
      <c r="G109" s="107"/>
      <c r="H109" s="107"/>
      <c r="I109" s="107"/>
      <c r="J109" s="108">
        <f>J350</f>
        <v>0</v>
      </c>
      <c r="L109" s="105"/>
    </row>
    <row r="110" spans="2:12" s="9" customFormat="1" ht="19.899999999999999" customHeight="1">
      <c r="B110" s="105"/>
      <c r="D110" s="106" t="s">
        <v>107</v>
      </c>
      <c r="E110" s="107"/>
      <c r="F110" s="107"/>
      <c r="G110" s="107"/>
      <c r="H110" s="107"/>
      <c r="I110" s="107"/>
      <c r="J110" s="108">
        <f>J354</f>
        <v>0</v>
      </c>
      <c r="L110" s="105"/>
    </row>
    <row r="111" spans="2:12" s="9" customFormat="1" ht="19.899999999999999" customHeight="1">
      <c r="B111" s="105"/>
      <c r="D111" s="106" t="s">
        <v>108</v>
      </c>
      <c r="E111" s="107"/>
      <c r="F111" s="107"/>
      <c r="G111" s="107"/>
      <c r="H111" s="107"/>
      <c r="I111" s="107"/>
      <c r="J111" s="108">
        <f>J394</f>
        <v>0</v>
      </c>
      <c r="L111" s="105"/>
    </row>
    <row r="112" spans="2:12" s="9" customFormat="1" ht="19.899999999999999" customHeight="1">
      <c r="B112" s="105"/>
      <c r="D112" s="106" t="s">
        <v>109</v>
      </c>
      <c r="E112" s="107"/>
      <c r="F112" s="107"/>
      <c r="G112" s="107"/>
      <c r="H112" s="107"/>
      <c r="I112" s="107"/>
      <c r="J112" s="108">
        <f>J415</f>
        <v>0</v>
      </c>
      <c r="L112" s="105"/>
    </row>
    <row r="113" spans="2:65" s="9" customFormat="1" ht="19.899999999999999" customHeight="1">
      <c r="B113" s="105"/>
      <c r="D113" s="106" t="s">
        <v>110</v>
      </c>
      <c r="E113" s="107"/>
      <c r="F113" s="107"/>
      <c r="G113" s="107"/>
      <c r="H113" s="107"/>
      <c r="I113" s="107"/>
      <c r="J113" s="108">
        <f>J420</f>
        <v>0</v>
      </c>
      <c r="L113" s="105"/>
    </row>
    <row r="114" spans="2:65" s="8" customFormat="1" ht="24.95" customHeight="1">
      <c r="B114" s="101"/>
      <c r="D114" s="102" t="s">
        <v>111</v>
      </c>
      <c r="E114" s="103"/>
      <c r="F114" s="103"/>
      <c r="G114" s="103"/>
      <c r="H114" s="103"/>
      <c r="I114" s="103"/>
      <c r="J114" s="104">
        <f>J429</f>
        <v>0</v>
      </c>
      <c r="L114" s="101"/>
    </row>
    <row r="115" spans="2:65" s="9" customFormat="1" ht="19.899999999999999" customHeight="1">
      <c r="B115" s="105"/>
      <c r="D115" s="106" t="s">
        <v>112</v>
      </c>
      <c r="E115" s="107"/>
      <c r="F115" s="107"/>
      <c r="G115" s="107"/>
      <c r="H115" s="107"/>
      <c r="I115" s="107"/>
      <c r="J115" s="108">
        <f>J430</f>
        <v>0</v>
      </c>
      <c r="L115" s="105"/>
    </row>
    <row r="116" spans="2:65" s="9" customFormat="1" ht="19.899999999999999" customHeight="1">
      <c r="B116" s="105"/>
      <c r="D116" s="106" t="s">
        <v>113</v>
      </c>
      <c r="E116" s="107"/>
      <c r="F116" s="107"/>
      <c r="G116" s="107"/>
      <c r="H116" s="107"/>
      <c r="I116" s="107"/>
      <c r="J116" s="108">
        <f>J432</f>
        <v>0</v>
      </c>
      <c r="L116" s="105"/>
    </row>
    <row r="117" spans="2:65" s="9" customFormat="1" ht="19.899999999999999" customHeight="1">
      <c r="B117" s="105"/>
      <c r="D117" s="106" t="s">
        <v>114</v>
      </c>
      <c r="E117" s="107"/>
      <c r="F117" s="107"/>
      <c r="G117" s="107"/>
      <c r="H117" s="107"/>
      <c r="I117" s="107"/>
      <c r="J117" s="108">
        <f>J434</f>
        <v>0</v>
      </c>
      <c r="L117" s="105"/>
    </row>
    <row r="118" spans="2:65" s="8" customFormat="1" ht="24.95" customHeight="1">
      <c r="B118" s="101"/>
      <c r="D118" s="102" t="s">
        <v>115</v>
      </c>
      <c r="E118" s="103"/>
      <c r="F118" s="103"/>
      <c r="G118" s="103"/>
      <c r="H118" s="103"/>
      <c r="I118" s="103"/>
      <c r="J118" s="104">
        <f>J437</f>
        <v>0</v>
      </c>
      <c r="L118" s="101"/>
    </row>
    <row r="119" spans="2:65" s="9" customFormat="1" ht="19.899999999999999" customHeight="1">
      <c r="B119" s="105"/>
      <c r="D119" s="106" t="s">
        <v>116</v>
      </c>
      <c r="E119" s="107"/>
      <c r="F119" s="107"/>
      <c r="G119" s="107"/>
      <c r="H119" s="107"/>
      <c r="I119" s="107"/>
      <c r="J119" s="108">
        <f>J438</f>
        <v>0</v>
      </c>
      <c r="L119" s="105"/>
    </row>
    <row r="120" spans="2:65" s="1" customFormat="1" ht="21.75" customHeight="1">
      <c r="B120" s="29"/>
      <c r="L120" s="29"/>
    </row>
    <row r="121" spans="2:65" s="1" customFormat="1" ht="6.95" customHeight="1">
      <c r="B121" s="29"/>
      <c r="L121" s="29"/>
    </row>
    <row r="122" spans="2:65" s="1" customFormat="1" ht="29.25" customHeight="1">
      <c r="B122" s="29"/>
      <c r="C122" s="100" t="s">
        <v>117</v>
      </c>
      <c r="J122" s="109">
        <f>ROUND(J123 + J124,2)</f>
        <v>0</v>
      </c>
      <c r="L122" s="29"/>
      <c r="N122" s="110" t="s">
        <v>37</v>
      </c>
    </row>
    <row r="123" spans="2:65" s="1" customFormat="1" ht="18" customHeight="1">
      <c r="B123" s="111"/>
      <c r="C123" s="112"/>
      <c r="D123" s="406" t="s">
        <v>118</v>
      </c>
      <c r="E123" s="406"/>
      <c r="F123" s="406"/>
      <c r="G123" s="112"/>
      <c r="H123" s="112"/>
      <c r="I123" s="112"/>
      <c r="J123" s="113"/>
      <c r="K123" s="112"/>
      <c r="L123" s="111"/>
      <c r="M123" s="112"/>
      <c r="N123" s="114" t="s">
        <v>38</v>
      </c>
      <c r="O123" s="112"/>
      <c r="P123" s="112"/>
      <c r="Q123" s="112"/>
      <c r="R123" s="112"/>
      <c r="S123" s="112"/>
      <c r="T123" s="112"/>
      <c r="U123" s="112"/>
      <c r="V123" s="112"/>
      <c r="W123" s="112"/>
      <c r="X123" s="112"/>
      <c r="Y123" s="112"/>
      <c r="Z123" s="112"/>
      <c r="AA123" s="112"/>
      <c r="AB123" s="112"/>
      <c r="AC123" s="112"/>
      <c r="AD123" s="112"/>
      <c r="AE123" s="112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5" t="s">
        <v>119</v>
      </c>
      <c r="AZ123" s="112"/>
      <c r="BA123" s="112"/>
      <c r="BB123" s="112"/>
      <c r="BC123" s="112"/>
      <c r="BD123" s="112"/>
      <c r="BE123" s="116">
        <f>IF(N123="základní",J123,0)</f>
        <v>0</v>
      </c>
      <c r="BF123" s="116">
        <f>IF(N123="snížená",J123,0)</f>
        <v>0</v>
      </c>
      <c r="BG123" s="116">
        <f>IF(N123="zákl. přenesená",J123,0)</f>
        <v>0</v>
      </c>
      <c r="BH123" s="116">
        <f>IF(N123="sníž. přenesená",J123,0)</f>
        <v>0</v>
      </c>
      <c r="BI123" s="116">
        <f>IF(N123="nulová",J123,0)</f>
        <v>0</v>
      </c>
      <c r="BJ123" s="115" t="s">
        <v>81</v>
      </c>
      <c r="BK123" s="112"/>
      <c r="BL123" s="112"/>
      <c r="BM123" s="112"/>
    </row>
    <row r="124" spans="2:65" s="1" customFormat="1" ht="18" customHeight="1">
      <c r="B124" s="111"/>
      <c r="C124" s="112"/>
      <c r="D124" s="406" t="s">
        <v>120</v>
      </c>
      <c r="E124" s="406"/>
      <c r="F124" s="406"/>
      <c r="G124" s="112"/>
      <c r="H124" s="112"/>
      <c r="I124" s="112"/>
      <c r="J124" s="113"/>
      <c r="K124" s="112"/>
      <c r="L124" s="111"/>
      <c r="M124" s="112"/>
      <c r="N124" s="114" t="s">
        <v>38</v>
      </c>
      <c r="O124" s="112"/>
      <c r="P124" s="112"/>
      <c r="Q124" s="112"/>
      <c r="R124" s="112"/>
      <c r="S124" s="112"/>
      <c r="T124" s="112"/>
      <c r="U124" s="112"/>
      <c r="V124" s="112"/>
      <c r="W124" s="112"/>
      <c r="X124" s="112"/>
      <c r="Y124" s="112"/>
      <c r="Z124" s="112"/>
      <c r="AA124" s="112"/>
      <c r="AB124" s="112"/>
      <c r="AC124" s="112"/>
      <c r="AD124" s="112"/>
      <c r="AE124" s="112"/>
      <c r="AF124" s="112"/>
      <c r="AG124" s="112"/>
      <c r="AH124" s="112"/>
      <c r="AI124" s="112"/>
      <c r="AJ124" s="112"/>
      <c r="AK124" s="112"/>
      <c r="AL124" s="112"/>
      <c r="AM124" s="112"/>
      <c r="AN124" s="112"/>
      <c r="AO124" s="112"/>
      <c r="AP124" s="112"/>
      <c r="AQ124" s="112"/>
      <c r="AR124" s="112"/>
      <c r="AS124" s="112"/>
      <c r="AT124" s="112"/>
      <c r="AU124" s="112"/>
      <c r="AV124" s="112"/>
      <c r="AW124" s="112"/>
      <c r="AX124" s="112"/>
      <c r="AY124" s="115" t="s">
        <v>119</v>
      </c>
      <c r="AZ124" s="112"/>
      <c r="BA124" s="112"/>
      <c r="BB124" s="112"/>
      <c r="BC124" s="112"/>
      <c r="BD124" s="112"/>
      <c r="BE124" s="116">
        <f>IF(N124="základní",J124,0)</f>
        <v>0</v>
      </c>
      <c r="BF124" s="116">
        <f>IF(N124="snížená",J124,0)</f>
        <v>0</v>
      </c>
      <c r="BG124" s="116">
        <f>IF(N124="zákl. přenesená",J124,0)</f>
        <v>0</v>
      </c>
      <c r="BH124" s="116">
        <f>IF(N124="sníž. přenesená",J124,0)</f>
        <v>0</v>
      </c>
      <c r="BI124" s="116">
        <f>IF(N124="nulová",J124,0)</f>
        <v>0</v>
      </c>
      <c r="BJ124" s="115" t="s">
        <v>81</v>
      </c>
      <c r="BK124" s="112"/>
      <c r="BL124" s="112"/>
      <c r="BM124" s="112"/>
    </row>
    <row r="125" spans="2:65" s="1" customFormat="1" ht="18" customHeight="1">
      <c r="B125" s="29"/>
      <c r="L125" s="29"/>
    </row>
    <row r="126" spans="2:65" s="1" customFormat="1" ht="29.25" customHeight="1">
      <c r="B126" s="29"/>
      <c r="C126" s="117" t="s">
        <v>121</v>
      </c>
      <c r="D126" s="90"/>
      <c r="E126" s="90"/>
      <c r="F126" s="90"/>
      <c r="G126" s="90"/>
      <c r="H126" s="90"/>
      <c r="I126" s="90"/>
      <c r="J126" s="118">
        <f>ROUND(J96+J122,2)</f>
        <v>0</v>
      </c>
      <c r="K126" s="90"/>
      <c r="L126" s="29"/>
    </row>
    <row r="127" spans="2:65" s="1" customFormat="1" ht="6.95" customHeight="1"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29"/>
    </row>
    <row r="131" spans="2:20" s="1" customFormat="1" ht="6.95" customHeight="1"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29"/>
    </row>
    <row r="132" spans="2:20" s="1" customFormat="1" ht="24.95" customHeight="1">
      <c r="B132" s="29"/>
      <c r="C132" s="21" t="s">
        <v>122</v>
      </c>
      <c r="L132" s="29"/>
    </row>
    <row r="133" spans="2:20" s="1" customFormat="1" ht="6.95" customHeight="1">
      <c r="B133" s="29"/>
      <c r="L133" s="29"/>
    </row>
    <row r="134" spans="2:20" s="1" customFormat="1" ht="12" customHeight="1">
      <c r="B134" s="29"/>
      <c r="C134" s="26" t="s">
        <v>14</v>
      </c>
      <c r="L134" s="29"/>
    </row>
    <row r="135" spans="2:20" s="1" customFormat="1" ht="16.5" customHeight="1">
      <c r="B135" s="29"/>
      <c r="E135" s="407" t="str">
        <f>E7</f>
        <v>3. LF objekt Ruská 2411</v>
      </c>
      <c r="F135" s="408"/>
      <c r="G135" s="408"/>
      <c r="H135" s="408"/>
      <c r="L135" s="29"/>
    </row>
    <row r="136" spans="2:20" s="1" customFormat="1" ht="12" customHeight="1">
      <c r="B136" s="29"/>
      <c r="C136" s="26" t="s">
        <v>85</v>
      </c>
      <c r="L136" s="29"/>
    </row>
    <row r="137" spans="2:20" s="1" customFormat="1" ht="16.5" customHeight="1">
      <c r="B137" s="29"/>
      <c r="E137" s="396" t="str">
        <f>E9</f>
        <v>011 - Vzduchotechnika - stavební práce</v>
      </c>
      <c r="F137" s="405"/>
      <c r="G137" s="405"/>
      <c r="H137" s="405"/>
      <c r="L137" s="29"/>
    </row>
    <row r="138" spans="2:20" s="1" customFormat="1" ht="6.95" customHeight="1">
      <c r="B138" s="29"/>
      <c r="L138" s="29"/>
    </row>
    <row r="139" spans="2:20" s="1" customFormat="1" ht="12" customHeight="1">
      <c r="B139" s="29"/>
      <c r="C139" s="26" t="s">
        <v>18</v>
      </c>
      <c r="F139" s="24" t="str">
        <f>F12</f>
        <v>Praha 10</v>
      </c>
      <c r="I139" s="26" t="s">
        <v>20</v>
      </c>
      <c r="J139" s="49">
        <f>IF(J12="","",J12)</f>
        <v>44097</v>
      </c>
      <c r="L139" s="29"/>
    </row>
    <row r="140" spans="2:20" s="1" customFormat="1" ht="6.95" customHeight="1">
      <c r="B140" s="29"/>
      <c r="L140" s="29"/>
    </row>
    <row r="141" spans="2:20" s="1" customFormat="1" ht="27.95" customHeight="1">
      <c r="B141" s="29"/>
      <c r="C141" s="26" t="s">
        <v>21</v>
      </c>
      <c r="F141" s="24" t="str">
        <f>E15</f>
        <v>UK Praha</v>
      </c>
      <c r="I141" s="26" t="s">
        <v>27</v>
      </c>
      <c r="J141" s="27" t="str">
        <f>E21</f>
        <v>Ing. arch. Bartoušek</v>
      </c>
      <c r="L141" s="29"/>
    </row>
    <row r="142" spans="2:20" s="1" customFormat="1" ht="15.2" customHeight="1">
      <c r="B142" s="29"/>
      <c r="C142" s="26" t="s">
        <v>25</v>
      </c>
      <c r="F142" s="24" t="str">
        <f>IF(E18="","",E18)</f>
        <v xml:space="preserve"> </v>
      </c>
      <c r="I142" s="26" t="s">
        <v>30</v>
      </c>
      <c r="J142" s="27" t="str">
        <f>E24</f>
        <v>Ing. Miroslav Rádl</v>
      </c>
      <c r="L142" s="29"/>
    </row>
    <row r="143" spans="2:20" s="1" customFormat="1" ht="10.35" customHeight="1">
      <c r="B143" s="29"/>
      <c r="L143" s="29"/>
    </row>
    <row r="144" spans="2:20" s="10" customFormat="1" ht="29.25" customHeight="1">
      <c r="B144" s="119"/>
      <c r="C144" s="120" t="s">
        <v>123</v>
      </c>
      <c r="D144" s="121" t="s">
        <v>58</v>
      </c>
      <c r="E144" s="121" t="s">
        <v>54</v>
      </c>
      <c r="F144" s="121" t="s">
        <v>55</v>
      </c>
      <c r="G144" s="121" t="s">
        <v>124</v>
      </c>
      <c r="H144" s="121" t="s">
        <v>125</v>
      </c>
      <c r="I144" s="121" t="s">
        <v>126</v>
      </c>
      <c r="J144" s="122" t="s">
        <v>91</v>
      </c>
      <c r="K144" s="123" t="s">
        <v>127</v>
      </c>
      <c r="L144" s="119"/>
      <c r="M144" s="56" t="s">
        <v>1</v>
      </c>
      <c r="N144" s="57" t="s">
        <v>37</v>
      </c>
      <c r="O144" s="57" t="s">
        <v>128</v>
      </c>
      <c r="P144" s="57" t="s">
        <v>129</v>
      </c>
      <c r="Q144" s="57" t="s">
        <v>130</v>
      </c>
      <c r="R144" s="57" t="s">
        <v>131</v>
      </c>
      <c r="S144" s="57" t="s">
        <v>132</v>
      </c>
      <c r="T144" s="58" t="s">
        <v>133</v>
      </c>
    </row>
    <row r="145" spans="2:65" s="1" customFormat="1" ht="22.9" customHeight="1">
      <c r="B145" s="29"/>
      <c r="C145" s="61" t="s">
        <v>134</v>
      </c>
      <c r="J145" s="124">
        <f>BK145</f>
        <v>0</v>
      </c>
      <c r="L145" s="29"/>
      <c r="M145" s="59"/>
      <c r="N145" s="50"/>
      <c r="O145" s="50"/>
      <c r="P145" s="125">
        <f>P146+P289+P429+P437</f>
        <v>2369.8095510000003</v>
      </c>
      <c r="Q145" s="50"/>
      <c r="R145" s="125">
        <f>R146+R289+R429+R437</f>
        <v>19.451715400000001</v>
      </c>
      <c r="S145" s="50"/>
      <c r="T145" s="126">
        <f>T146+T289+T429+T437</f>
        <v>10.690160000000002</v>
      </c>
      <c r="AT145" s="17" t="s">
        <v>72</v>
      </c>
      <c r="AU145" s="17" t="s">
        <v>93</v>
      </c>
      <c r="BK145" s="127">
        <f>BK146+BK289+BK429+BK437</f>
        <v>0</v>
      </c>
    </row>
    <row r="146" spans="2:65" s="11" customFormat="1" ht="25.9" customHeight="1">
      <c r="B146" s="128"/>
      <c r="D146" s="129" t="s">
        <v>72</v>
      </c>
      <c r="E146" s="130" t="s">
        <v>135</v>
      </c>
      <c r="F146" s="130" t="s">
        <v>136</v>
      </c>
      <c r="J146" s="131">
        <f>BK146</f>
        <v>0</v>
      </c>
      <c r="L146" s="128"/>
      <c r="M146" s="132"/>
      <c r="N146" s="133"/>
      <c r="O146" s="133"/>
      <c r="P146" s="134">
        <f>P147+P168+P189+P207+P220+P278+P287</f>
        <v>1757.6890020000001</v>
      </c>
      <c r="Q146" s="133"/>
      <c r="R146" s="134">
        <f>R147+R168+R189+R207+R220+R278+R287</f>
        <v>12.79297846</v>
      </c>
      <c r="S146" s="133"/>
      <c r="T146" s="135">
        <f>T147+T168+T189+T207+T220+T278+T287</f>
        <v>10.574800000000002</v>
      </c>
      <c r="AR146" s="129" t="s">
        <v>81</v>
      </c>
      <c r="AT146" s="136" t="s">
        <v>72</v>
      </c>
      <c r="AU146" s="136" t="s">
        <v>73</v>
      </c>
      <c r="AY146" s="129" t="s">
        <v>137</v>
      </c>
      <c r="BK146" s="137">
        <f>BK147+BK168+BK189+BK207+BK220+BK278+BK287</f>
        <v>0</v>
      </c>
    </row>
    <row r="147" spans="2:65" s="11" customFormat="1" ht="22.9" customHeight="1">
      <c r="B147" s="128"/>
      <c r="D147" s="129" t="s">
        <v>72</v>
      </c>
      <c r="E147" s="138" t="s">
        <v>83</v>
      </c>
      <c r="F147" s="138" t="s">
        <v>138</v>
      </c>
      <c r="J147" s="139">
        <f>BK147</f>
        <v>0</v>
      </c>
      <c r="L147" s="128"/>
      <c r="M147" s="132"/>
      <c r="N147" s="133"/>
      <c r="O147" s="133"/>
      <c r="P147" s="134">
        <f>SUM(P148:P167)</f>
        <v>24.809148</v>
      </c>
      <c r="Q147" s="133"/>
      <c r="R147" s="134">
        <f>SUM(R148:R167)</f>
        <v>4.5359747400000003</v>
      </c>
      <c r="S147" s="133"/>
      <c r="T147" s="135">
        <f>SUM(T148:T167)</f>
        <v>0</v>
      </c>
      <c r="AR147" s="129" t="s">
        <v>81</v>
      </c>
      <c r="AT147" s="136" t="s">
        <v>72</v>
      </c>
      <c r="AU147" s="136" t="s">
        <v>81</v>
      </c>
      <c r="AY147" s="129" t="s">
        <v>137</v>
      </c>
      <c r="BK147" s="137">
        <f>SUM(BK148:BK167)</f>
        <v>0</v>
      </c>
    </row>
    <row r="148" spans="2:65" s="1" customFormat="1" ht="16.5" customHeight="1">
      <c r="B148" s="111"/>
      <c r="C148" s="140" t="s">
        <v>81</v>
      </c>
      <c r="D148" s="140" t="s">
        <v>139</v>
      </c>
      <c r="E148" s="141" t="s">
        <v>140</v>
      </c>
      <c r="F148" s="142" t="s">
        <v>141</v>
      </c>
      <c r="G148" s="143" t="s">
        <v>142</v>
      </c>
      <c r="H148" s="144">
        <v>0.06</v>
      </c>
      <c r="I148" s="145"/>
      <c r="J148" s="145">
        <f>ROUND(I148*H148,2)</f>
        <v>0</v>
      </c>
      <c r="K148" s="142" t="s">
        <v>143</v>
      </c>
      <c r="L148" s="29"/>
      <c r="M148" s="146" t="s">
        <v>1</v>
      </c>
      <c r="N148" s="147" t="s">
        <v>38</v>
      </c>
      <c r="O148" s="148">
        <v>15.231</v>
      </c>
      <c r="P148" s="148">
        <f>O148*H148</f>
        <v>0.91386000000000001</v>
      </c>
      <c r="Q148" s="148">
        <v>1.06277</v>
      </c>
      <c r="R148" s="148">
        <f>Q148*H148</f>
        <v>6.3766199999999995E-2</v>
      </c>
      <c r="S148" s="148">
        <v>0</v>
      </c>
      <c r="T148" s="149">
        <f>S148*H148</f>
        <v>0</v>
      </c>
      <c r="AR148" s="150" t="s">
        <v>144</v>
      </c>
      <c r="AT148" s="150" t="s">
        <v>139</v>
      </c>
      <c r="AU148" s="150" t="s">
        <v>83</v>
      </c>
      <c r="AY148" s="17" t="s">
        <v>137</v>
      </c>
      <c r="BE148" s="151">
        <f>IF(N148="základní",J148,0)</f>
        <v>0</v>
      </c>
      <c r="BF148" s="151">
        <f>IF(N148="snížená",J148,0)</f>
        <v>0</v>
      </c>
      <c r="BG148" s="151">
        <f>IF(N148="zákl. přenesená",J148,0)</f>
        <v>0</v>
      </c>
      <c r="BH148" s="151">
        <f>IF(N148="sníž. přenesená",J148,0)</f>
        <v>0</v>
      </c>
      <c r="BI148" s="151">
        <f>IF(N148="nulová",J148,0)</f>
        <v>0</v>
      </c>
      <c r="BJ148" s="17" t="s">
        <v>81</v>
      </c>
      <c r="BK148" s="151">
        <f>ROUND(I148*H148,2)</f>
        <v>0</v>
      </c>
      <c r="BL148" s="17" t="s">
        <v>144</v>
      </c>
      <c r="BM148" s="150" t="s">
        <v>145</v>
      </c>
    </row>
    <row r="149" spans="2:65" s="12" customFormat="1">
      <c r="B149" s="152"/>
      <c r="D149" s="153" t="s">
        <v>146</v>
      </c>
      <c r="E149" s="154" t="s">
        <v>1</v>
      </c>
      <c r="F149" s="155" t="s">
        <v>147</v>
      </c>
      <c r="H149" s="156">
        <v>0.06</v>
      </c>
      <c r="L149" s="152"/>
      <c r="M149" s="157"/>
      <c r="N149" s="158"/>
      <c r="O149" s="158"/>
      <c r="P149" s="158"/>
      <c r="Q149" s="158"/>
      <c r="R149" s="158"/>
      <c r="S149" s="158"/>
      <c r="T149" s="159"/>
      <c r="AT149" s="154" t="s">
        <v>146</v>
      </c>
      <c r="AU149" s="154" t="s">
        <v>83</v>
      </c>
      <c r="AV149" s="12" t="s">
        <v>83</v>
      </c>
      <c r="AW149" s="12" t="s">
        <v>29</v>
      </c>
      <c r="AX149" s="12" t="s">
        <v>73</v>
      </c>
      <c r="AY149" s="154" t="s">
        <v>137</v>
      </c>
    </row>
    <row r="150" spans="2:65" s="13" customFormat="1">
      <c r="B150" s="160"/>
      <c r="D150" s="153" t="s">
        <v>146</v>
      </c>
      <c r="E150" s="161" t="s">
        <v>1</v>
      </c>
      <c r="F150" s="162" t="s">
        <v>148</v>
      </c>
      <c r="H150" s="163">
        <v>0.06</v>
      </c>
      <c r="L150" s="160"/>
      <c r="M150" s="164"/>
      <c r="N150" s="165"/>
      <c r="O150" s="165"/>
      <c r="P150" s="165"/>
      <c r="Q150" s="165"/>
      <c r="R150" s="165"/>
      <c r="S150" s="165"/>
      <c r="T150" s="166"/>
      <c r="AT150" s="161" t="s">
        <v>146</v>
      </c>
      <c r="AU150" s="161" t="s">
        <v>83</v>
      </c>
      <c r="AV150" s="13" t="s">
        <v>144</v>
      </c>
      <c r="AW150" s="13" t="s">
        <v>29</v>
      </c>
      <c r="AX150" s="13" t="s">
        <v>81</v>
      </c>
      <c r="AY150" s="161" t="s">
        <v>137</v>
      </c>
    </row>
    <row r="151" spans="2:65" s="1" customFormat="1" ht="24" customHeight="1">
      <c r="B151" s="111"/>
      <c r="C151" s="140" t="s">
        <v>83</v>
      </c>
      <c r="D151" s="140" t="s">
        <v>139</v>
      </c>
      <c r="E151" s="141" t="s">
        <v>149</v>
      </c>
      <c r="F151" s="142" t="s">
        <v>150</v>
      </c>
      <c r="G151" s="143" t="s">
        <v>151</v>
      </c>
      <c r="H151" s="144">
        <v>0.432</v>
      </c>
      <c r="I151" s="145"/>
      <c r="J151" s="145">
        <f>ROUND(I151*H151,2)</f>
        <v>0</v>
      </c>
      <c r="K151" s="142" t="s">
        <v>143</v>
      </c>
      <c r="L151" s="29"/>
      <c r="M151" s="146" t="s">
        <v>1</v>
      </c>
      <c r="N151" s="147" t="s">
        <v>38</v>
      </c>
      <c r="O151" s="148">
        <v>21.852</v>
      </c>
      <c r="P151" s="148">
        <f>O151*H151</f>
        <v>9.4400639999999996</v>
      </c>
      <c r="Q151" s="148">
        <v>2.8229799999999998</v>
      </c>
      <c r="R151" s="148">
        <f>Q151*H151</f>
        <v>1.2195273599999998</v>
      </c>
      <c r="S151" s="148">
        <v>0</v>
      </c>
      <c r="T151" s="149">
        <f>S151*H151</f>
        <v>0</v>
      </c>
      <c r="AR151" s="150" t="s">
        <v>144</v>
      </c>
      <c r="AT151" s="150" t="s">
        <v>139</v>
      </c>
      <c r="AU151" s="150" t="s">
        <v>83</v>
      </c>
      <c r="AY151" s="17" t="s">
        <v>137</v>
      </c>
      <c r="BE151" s="151">
        <f>IF(N151="základní",J151,0)</f>
        <v>0</v>
      </c>
      <c r="BF151" s="151">
        <f>IF(N151="snížená",J151,0)</f>
        <v>0</v>
      </c>
      <c r="BG151" s="151">
        <f>IF(N151="zákl. přenesená",J151,0)</f>
        <v>0</v>
      </c>
      <c r="BH151" s="151">
        <f>IF(N151="sníž. přenesená",J151,0)</f>
        <v>0</v>
      </c>
      <c r="BI151" s="151">
        <f>IF(N151="nulová",J151,0)</f>
        <v>0</v>
      </c>
      <c r="BJ151" s="17" t="s">
        <v>81</v>
      </c>
      <c r="BK151" s="151">
        <f>ROUND(I151*H151,2)</f>
        <v>0</v>
      </c>
      <c r="BL151" s="17" t="s">
        <v>144</v>
      </c>
      <c r="BM151" s="150" t="s">
        <v>152</v>
      </c>
    </row>
    <row r="152" spans="2:65" s="14" customFormat="1">
      <c r="B152" s="167"/>
      <c r="D152" s="153" t="s">
        <v>146</v>
      </c>
      <c r="E152" s="168" t="s">
        <v>1</v>
      </c>
      <c r="F152" s="169" t="s">
        <v>153</v>
      </c>
      <c r="H152" s="168" t="s">
        <v>1</v>
      </c>
      <c r="L152" s="167"/>
      <c r="M152" s="170"/>
      <c r="N152" s="171"/>
      <c r="O152" s="171"/>
      <c r="P152" s="171"/>
      <c r="Q152" s="171"/>
      <c r="R152" s="171"/>
      <c r="S152" s="171"/>
      <c r="T152" s="172"/>
      <c r="AT152" s="168" t="s">
        <v>146</v>
      </c>
      <c r="AU152" s="168" t="s">
        <v>83</v>
      </c>
      <c r="AV152" s="14" t="s">
        <v>81</v>
      </c>
      <c r="AW152" s="14" t="s">
        <v>29</v>
      </c>
      <c r="AX152" s="14" t="s">
        <v>73</v>
      </c>
      <c r="AY152" s="168" t="s">
        <v>137</v>
      </c>
    </row>
    <row r="153" spans="2:65" s="12" customFormat="1">
      <c r="B153" s="152"/>
      <c r="D153" s="153" t="s">
        <v>146</v>
      </c>
      <c r="E153" s="154" t="s">
        <v>1</v>
      </c>
      <c r="F153" s="155" t="s">
        <v>154</v>
      </c>
      <c r="H153" s="156">
        <v>0.216</v>
      </c>
      <c r="L153" s="152"/>
      <c r="M153" s="157"/>
      <c r="N153" s="158"/>
      <c r="O153" s="158"/>
      <c r="P153" s="158"/>
      <c r="Q153" s="158"/>
      <c r="R153" s="158"/>
      <c r="S153" s="158"/>
      <c r="T153" s="159"/>
      <c r="AT153" s="154" t="s">
        <v>146</v>
      </c>
      <c r="AU153" s="154" t="s">
        <v>83</v>
      </c>
      <c r="AV153" s="12" t="s">
        <v>83</v>
      </c>
      <c r="AW153" s="12" t="s">
        <v>29</v>
      </c>
      <c r="AX153" s="12" t="s">
        <v>73</v>
      </c>
      <c r="AY153" s="154" t="s">
        <v>137</v>
      </c>
    </row>
    <row r="154" spans="2:65" s="14" customFormat="1">
      <c r="B154" s="167"/>
      <c r="D154" s="153" t="s">
        <v>146</v>
      </c>
      <c r="E154" s="168" t="s">
        <v>1</v>
      </c>
      <c r="F154" s="169" t="s">
        <v>155</v>
      </c>
      <c r="H154" s="168" t="s">
        <v>1</v>
      </c>
      <c r="L154" s="167"/>
      <c r="M154" s="170"/>
      <c r="N154" s="171"/>
      <c r="O154" s="171"/>
      <c r="P154" s="171"/>
      <c r="Q154" s="171"/>
      <c r="R154" s="171"/>
      <c r="S154" s="171"/>
      <c r="T154" s="172"/>
      <c r="AT154" s="168" t="s">
        <v>146</v>
      </c>
      <c r="AU154" s="168" t="s">
        <v>83</v>
      </c>
      <c r="AV154" s="14" t="s">
        <v>81</v>
      </c>
      <c r="AW154" s="14" t="s">
        <v>29</v>
      </c>
      <c r="AX154" s="14" t="s">
        <v>73</v>
      </c>
      <c r="AY154" s="168" t="s">
        <v>137</v>
      </c>
    </row>
    <row r="155" spans="2:65" s="12" customFormat="1">
      <c r="B155" s="152"/>
      <c r="D155" s="153" t="s">
        <v>146</v>
      </c>
      <c r="E155" s="154" t="s">
        <v>1</v>
      </c>
      <c r="F155" s="155" t="s">
        <v>156</v>
      </c>
      <c r="H155" s="156">
        <v>0.108</v>
      </c>
      <c r="L155" s="152"/>
      <c r="M155" s="157"/>
      <c r="N155" s="158"/>
      <c r="O155" s="158"/>
      <c r="P155" s="158"/>
      <c r="Q155" s="158"/>
      <c r="R155" s="158"/>
      <c r="S155" s="158"/>
      <c r="T155" s="159"/>
      <c r="AT155" s="154" t="s">
        <v>146</v>
      </c>
      <c r="AU155" s="154" t="s">
        <v>83</v>
      </c>
      <c r="AV155" s="12" t="s">
        <v>83</v>
      </c>
      <c r="AW155" s="12" t="s">
        <v>29</v>
      </c>
      <c r="AX155" s="12" t="s">
        <v>73</v>
      </c>
      <c r="AY155" s="154" t="s">
        <v>137</v>
      </c>
    </row>
    <row r="156" spans="2:65" s="14" customFormat="1">
      <c r="B156" s="167"/>
      <c r="D156" s="153" t="s">
        <v>146</v>
      </c>
      <c r="E156" s="168" t="s">
        <v>1</v>
      </c>
      <c r="F156" s="169" t="s">
        <v>157</v>
      </c>
      <c r="H156" s="168" t="s">
        <v>1</v>
      </c>
      <c r="L156" s="167"/>
      <c r="M156" s="170"/>
      <c r="N156" s="171"/>
      <c r="O156" s="171"/>
      <c r="P156" s="171"/>
      <c r="Q156" s="171"/>
      <c r="R156" s="171"/>
      <c r="S156" s="171"/>
      <c r="T156" s="172"/>
      <c r="AT156" s="168" t="s">
        <v>146</v>
      </c>
      <c r="AU156" s="168" t="s">
        <v>83</v>
      </c>
      <c r="AV156" s="14" t="s">
        <v>81</v>
      </c>
      <c r="AW156" s="14" t="s">
        <v>29</v>
      </c>
      <c r="AX156" s="14" t="s">
        <v>73</v>
      </c>
      <c r="AY156" s="168" t="s">
        <v>137</v>
      </c>
    </row>
    <row r="157" spans="2:65" s="12" customFormat="1">
      <c r="B157" s="152"/>
      <c r="D157" s="153" t="s">
        <v>146</v>
      </c>
      <c r="E157" s="154" t="s">
        <v>1</v>
      </c>
      <c r="F157" s="155" t="s">
        <v>156</v>
      </c>
      <c r="H157" s="156">
        <v>0.108</v>
      </c>
      <c r="L157" s="152"/>
      <c r="M157" s="157"/>
      <c r="N157" s="158"/>
      <c r="O157" s="158"/>
      <c r="P157" s="158"/>
      <c r="Q157" s="158"/>
      <c r="R157" s="158"/>
      <c r="S157" s="158"/>
      <c r="T157" s="159"/>
      <c r="AT157" s="154" t="s">
        <v>146</v>
      </c>
      <c r="AU157" s="154" t="s">
        <v>83</v>
      </c>
      <c r="AV157" s="12" t="s">
        <v>83</v>
      </c>
      <c r="AW157" s="12" t="s">
        <v>29</v>
      </c>
      <c r="AX157" s="12" t="s">
        <v>73</v>
      </c>
      <c r="AY157" s="154" t="s">
        <v>137</v>
      </c>
    </row>
    <row r="158" spans="2:65" s="13" customFormat="1">
      <c r="B158" s="160"/>
      <c r="D158" s="153" t="s">
        <v>146</v>
      </c>
      <c r="E158" s="161" t="s">
        <v>1</v>
      </c>
      <c r="F158" s="162" t="s">
        <v>148</v>
      </c>
      <c r="H158" s="163">
        <v>0.432</v>
      </c>
      <c r="L158" s="160"/>
      <c r="M158" s="164"/>
      <c r="N158" s="165"/>
      <c r="O158" s="165"/>
      <c r="P158" s="165"/>
      <c r="Q158" s="165"/>
      <c r="R158" s="165"/>
      <c r="S158" s="165"/>
      <c r="T158" s="166"/>
      <c r="AT158" s="161" t="s">
        <v>146</v>
      </c>
      <c r="AU158" s="161" t="s">
        <v>83</v>
      </c>
      <c r="AV158" s="13" t="s">
        <v>144</v>
      </c>
      <c r="AW158" s="13" t="s">
        <v>29</v>
      </c>
      <c r="AX158" s="13" t="s">
        <v>81</v>
      </c>
      <c r="AY158" s="161" t="s">
        <v>137</v>
      </c>
    </row>
    <row r="159" spans="2:65" s="1" customFormat="1" ht="24" customHeight="1">
      <c r="B159" s="111"/>
      <c r="C159" s="140" t="s">
        <v>158</v>
      </c>
      <c r="D159" s="140" t="s">
        <v>139</v>
      </c>
      <c r="E159" s="141" t="s">
        <v>159</v>
      </c>
      <c r="F159" s="142" t="s">
        <v>160</v>
      </c>
      <c r="G159" s="143" t="s">
        <v>151</v>
      </c>
      <c r="H159" s="144">
        <v>1.218</v>
      </c>
      <c r="I159" s="145"/>
      <c r="J159" s="145">
        <f>ROUND(I159*H159,2)</f>
        <v>0</v>
      </c>
      <c r="K159" s="142" t="s">
        <v>143</v>
      </c>
      <c r="L159" s="29"/>
      <c r="M159" s="146" t="s">
        <v>1</v>
      </c>
      <c r="N159" s="147" t="s">
        <v>38</v>
      </c>
      <c r="O159" s="148">
        <v>11.868</v>
      </c>
      <c r="P159" s="148">
        <f>O159*H159</f>
        <v>14.455223999999999</v>
      </c>
      <c r="Q159" s="148">
        <v>2.6705100000000002</v>
      </c>
      <c r="R159" s="148">
        <f>Q159*H159</f>
        <v>3.2526811800000002</v>
      </c>
      <c r="S159" s="148">
        <v>0</v>
      </c>
      <c r="T159" s="149">
        <f>S159*H159</f>
        <v>0</v>
      </c>
      <c r="AR159" s="150" t="s">
        <v>144</v>
      </c>
      <c r="AT159" s="150" t="s">
        <v>139</v>
      </c>
      <c r="AU159" s="150" t="s">
        <v>83</v>
      </c>
      <c r="AY159" s="17" t="s">
        <v>137</v>
      </c>
      <c r="BE159" s="151">
        <f>IF(N159="základní",J159,0)</f>
        <v>0</v>
      </c>
      <c r="BF159" s="151">
        <f>IF(N159="snížená",J159,0)</f>
        <v>0</v>
      </c>
      <c r="BG159" s="151">
        <f>IF(N159="zákl. přenesená",J159,0)</f>
        <v>0</v>
      </c>
      <c r="BH159" s="151">
        <f>IF(N159="sníž. přenesená",J159,0)</f>
        <v>0</v>
      </c>
      <c r="BI159" s="151">
        <f>IF(N159="nulová",J159,0)</f>
        <v>0</v>
      </c>
      <c r="BJ159" s="17" t="s">
        <v>81</v>
      </c>
      <c r="BK159" s="151">
        <f>ROUND(I159*H159,2)</f>
        <v>0</v>
      </c>
      <c r="BL159" s="17" t="s">
        <v>144</v>
      </c>
      <c r="BM159" s="150" t="s">
        <v>161</v>
      </c>
    </row>
    <row r="160" spans="2:65" s="14" customFormat="1">
      <c r="B160" s="167"/>
      <c r="D160" s="153" t="s">
        <v>146</v>
      </c>
      <c r="E160" s="168" t="s">
        <v>1</v>
      </c>
      <c r="F160" s="169" t="s">
        <v>153</v>
      </c>
      <c r="H160" s="168" t="s">
        <v>1</v>
      </c>
      <c r="L160" s="167"/>
      <c r="M160" s="170"/>
      <c r="N160" s="171"/>
      <c r="O160" s="171"/>
      <c r="P160" s="171"/>
      <c r="Q160" s="171"/>
      <c r="R160" s="171"/>
      <c r="S160" s="171"/>
      <c r="T160" s="172"/>
      <c r="AT160" s="168" t="s">
        <v>146</v>
      </c>
      <c r="AU160" s="168" t="s">
        <v>83</v>
      </c>
      <c r="AV160" s="14" t="s">
        <v>81</v>
      </c>
      <c r="AW160" s="14" t="s">
        <v>29</v>
      </c>
      <c r="AX160" s="14" t="s">
        <v>73</v>
      </c>
      <c r="AY160" s="168" t="s">
        <v>137</v>
      </c>
    </row>
    <row r="161" spans="2:65" s="12" customFormat="1">
      <c r="B161" s="152"/>
      <c r="D161" s="153" t="s">
        <v>146</v>
      </c>
      <c r="E161" s="154" t="s">
        <v>1</v>
      </c>
      <c r="F161" s="155" t="s">
        <v>162</v>
      </c>
      <c r="H161" s="156">
        <v>0.27</v>
      </c>
      <c r="L161" s="152"/>
      <c r="M161" s="157"/>
      <c r="N161" s="158"/>
      <c r="O161" s="158"/>
      <c r="P161" s="158"/>
      <c r="Q161" s="158"/>
      <c r="R161" s="158"/>
      <c r="S161" s="158"/>
      <c r="T161" s="159"/>
      <c r="AT161" s="154" t="s">
        <v>146</v>
      </c>
      <c r="AU161" s="154" t="s">
        <v>83</v>
      </c>
      <c r="AV161" s="12" t="s">
        <v>83</v>
      </c>
      <c r="AW161" s="12" t="s">
        <v>29</v>
      </c>
      <c r="AX161" s="12" t="s">
        <v>73</v>
      </c>
      <c r="AY161" s="154" t="s">
        <v>137</v>
      </c>
    </row>
    <row r="162" spans="2:65" s="12" customFormat="1">
      <c r="B162" s="152"/>
      <c r="D162" s="153" t="s">
        <v>146</v>
      </c>
      <c r="E162" s="154" t="s">
        <v>1</v>
      </c>
      <c r="F162" s="155" t="s">
        <v>163</v>
      </c>
      <c r="H162" s="156">
        <v>0.318</v>
      </c>
      <c r="L162" s="152"/>
      <c r="M162" s="157"/>
      <c r="N162" s="158"/>
      <c r="O162" s="158"/>
      <c r="P162" s="158"/>
      <c r="Q162" s="158"/>
      <c r="R162" s="158"/>
      <c r="S162" s="158"/>
      <c r="T162" s="159"/>
      <c r="AT162" s="154" t="s">
        <v>146</v>
      </c>
      <c r="AU162" s="154" t="s">
        <v>83</v>
      </c>
      <c r="AV162" s="12" t="s">
        <v>83</v>
      </c>
      <c r="AW162" s="12" t="s">
        <v>29</v>
      </c>
      <c r="AX162" s="12" t="s">
        <v>73</v>
      </c>
      <c r="AY162" s="154" t="s">
        <v>137</v>
      </c>
    </row>
    <row r="163" spans="2:65" s="14" customFormat="1">
      <c r="B163" s="167"/>
      <c r="D163" s="153" t="s">
        <v>146</v>
      </c>
      <c r="E163" s="168" t="s">
        <v>1</v>
      </c>
      <c r="F163" s="169" t="s">
        <v>155</v>
      </c>
      <c r="H163" s="168" t="s">
        <v>1</v>
      </c>
      <c r="L163" s="167"/>
      <c r="M163" s="170"/>
      <c r="N163" s="171"/>
      <c r="O163" s="171"/>
      <c r="P163" s="171"/>
      <c r="Q163" s="171"/>
      <c r="R163" s="171"/>
      <c r="S163" s="171"/>
      <c r="T163" s="172"/>
      <c r="AT163" s="168" t="s">
        <v>146</v>
      </c>
      <c r="AU163" s="168" t="s">
        <v>83</v>
      </c>
      <c r="AV163" s="14" t="s">
        <v>81</v>
      </c>
      <c r="AW163" s="14" t="s">
        <v>29</v>
      </c>
      <c r="AX163" s="14" t="s">
        <v>73</v>
      </c>
      <c r="AY163" s="168" t="s">
        <v>137</v>
      </c>
    </row>
    <row r="164" spans="2:65" s="12" customFormat="1">
      <c r="B164" s="152"/>
      <c r="D164" s="153" t="s">
        <v>146</v>
      </c>
      <c r="E164" s="154" t="s">
        <v>1</v>
      </c>
      <c r="F164" s="155" t="s">
        <v>163</v>
      </c>
      <c r="H164" s="156">
        <v>0.318</v>
      </c>
      <c r="L164" s="152"/>
      <c r="M164" s="157"/>
      <c r="N164" s="158"/>
      <c r="O164" s="158"/>
      <c r="P164" s="158"/>
      <c r="Q164" s="158"/>
      <c r="R164" s="158"/>
      <c r="S164" s="158"/>
      <c r="T164" s="159"/>
      <c r="AT164" s="154" t="s">
        <v>146</v>
      </c>
      <c r="AU164" s="154" t="s">
        <v>83</v>
      </c>
      <c r="AV164" s="12" t="s">
        <v>83</v>
      </c>
      <c r="AW164" s="12" t="s">
        <v>29</v>
      </c>
      <c r="AX164" s="12" t="s">
        <v>73</v>
      </c>
      <c r="AY164" s="154" t="s">
        <v>137</v>
      </c>
    </row>
    <row r="165" spans="2:65" s="14" customFormat="1">
      <c r="B165" s="167"/>
      <c r="D165" s="153" t="s">
        <v>146</v>
      </c>
      <c r="E165" s="168" t="s">
        <v>1</v>
      </c>
      <c r="F165" s="169" t="s">
        <v>157</v>
      </c>
      <c r="H165" s="168" t="s">
        <v>1</v>
      </c>
      <c r="L165" s="167"/>
      <c r="M165" s="170"/>
      <c r="N165" s="171"/>
      <c r="O165" s="171"/>
      <c r="P165" s="171"/>
      <c r="Q165" s="171"/>
      <c r="R165" s="171"/>
      <c r="S165" s="171"/>
      <c r="T165" s="172"/>
      <c r="AT165" s="168" t="s">
        <v>146</v>
      </c>
      <c r="AU165" s="168" t="s">
        <v>83</v>
      </c>
      <c r="AV165" s="14" t="s">
        <v>81</v>
      </c>
      <c r="AW165" s="14" t="s">
        <v>29</v>
      </c>
      <c r="AX165" s="14" t="s">
        <v>73</v>
      </c>
      <c r="AY165" s="168" t="s">
        <v>137</v>
      </c>
    </row>
    <row r="166" spans="2:65" s="12" customFormat="1">
      <c r="B166" s="152"/>
      <c r="D166" s="153" t="s">
        <v>146</v>
      </c>
      <c r="E166" s="154" t="s">
        <v>1</v>
      </c>
      <c r="F166" s="155" t="s">
        <v>164</v>
      </c>
      <c r="H166" s="156">
        <v>0.312</v>
      </c>
      <c r="L166" s="152"/>
      <c r="M166" s="157"/>
      <c r="N166" s="158"/>
      <c r="O166" s="158"/>
      <c r="P166" s="158"/>
      <c r="Q166" s="158"/>
      <c r="R166" s="158"/>
      <c r="S166" s="158"/>
      <c r="T166" s="159"/>
      <c r="AT166" s="154" t="s">
        <v>146</v>
      </c>
      <c r="AU166" s="154" t="s">
        <v>83</v>
      </c>
      <c r="AV166" s="12" t="s">
        <v>83</v>
      </c>
      <c r="AW166" s="12" t="s">
        <v>29</v>
      </c>
      <c r="AX166" s="12" t="s">
        <v>73</v>
      </c>
      <c r="AY166" s="154" t="s">
        <v>137</v>
      </c>
    </row>
    <row r="167" spans="2:65" s="13" customFormat="1">
      <c r="B167" s="160"/>
      <c r="D167" s="153" t="s">
        <v>146</v>
      </c>
      <c r="E167" s="161" t="s">
        <v>1</v>
      </c>
      <c r="F167" s="162" t="s">
        <v>148</v>
      </c>
      <c r="H167" s="163">
        <v>1.2180000000000002</v>
      </c>
      <c r="L167" s="160"/>
      <c r="M167" s="164"/>
      <c r="N167" s="165"/>
      <c r="O167" s="165"/>
      <c r="P167" s="165"/>
      <c r="Q167" s="165"/>
      <c r="R167" s="165"/>
      <c r="S167" s="165"/>
      <c r="T167" s="166"/>
      <c r="AT167" s="161" t="s">
        <v>146</v>
      </c>
      <c r="AU167" s="161" t="s">
        <v>83</v>
      </c>
      <c r="AV167" s="13" t="s">
        <v>144</v>
      </c>
      <c r="AW167" s="13" t="s">
        <v>29</v>
      </c>
      <c r="AX167" s="13" t="s">
        <v>81</v>
      </c>
      <c r="AY167" s="161" t="s">
        <v>137</v>
      </c>
    </row>
    <row r="168" spans="2:65" s="11" customFormat="1" ht="22.9" customHeight="1">
      <c r="B168" s="128"/>
      <c r="D168" s="129" t="s">
        <v>72</v>
      </c>
      <c r="E168" s="138" t="s">
        <v>158</v>
      </c>
      <c r="F168" s="138" t="s">
        <v>165</v>
      </c>
      <c r="J168" s="139">
        <f>BK168</f>
        <v>0</v>
      </c>
      <c r="L168" s="128"/>
      <c r="M168" s="132"/>
      <c r="N168" s="133"/>
      <c r="O168" s="133"/>
      <c r="P168" s="134">
        <f>SUM(P169:P188)</f>
        <v>115.39309999999999</v>
      </c>
      <c r="Q168" s="133"/>
      <c r="R168" s="134">
        <f>SUM(R169:R188)</f>
        <v>1.67136</v>
      </c>
      <c r="S168" s="133"/>
      <c r="T168" s="135">
        <f>SUM(T169:T188)</f>
        <v>0</v>
      </c>
      <c r="AR168" s="129" t="s">
        <v>81</v>
      </c>
      <c r="AT168" s="136" t="s">
        <v>72</v>
      </c>
      <c r="AU168" s="136" t="s">
        <v>81</v>
      </c>
      <c r="AY168" s="129" t="s">
        <v>137</v>
      </c>
      <c r="BK168" s="137">
        <f>SUM(BK169:BK188)</f>
        <v>0</v>
      </c>
    </row>
    <row r="169" spans="2:65" s="1" customFormat="1" ht="24" customHeight="1">
      <c r="B169" s="111"/>
      <c r="C169" s="140" t="s">
        <v>144</v>
      </c>
      <c r="D169" s="140" t="s">
        <v>139</v>
      </c>
      <c r="E169" s="141" t="s">
        <v>166</v>
      </c>
      <c r="F169" s="142" t="s">
        <v>167</v>
      </c>
      <c r="G169" s="143" t="s">
        <v>142</v>
      </c>
      <c r="H169" s="144">
        <v>2.9000000000000001E-2</v>
      </c>
      <c r="I169" s="145"/>
      <c r="J169" s="145">
        <f>ROUND(I169*H169,2)</f>
        <v>0</v>
      </c>
      <c r="K169" s="142" t="s">
        <v>143</v>
      </c>
      <c r="L169" s="29"/>
      <c r="M169" s="146" t="s">
        <v>1</v>
      </c>
      <c r="N169" s="147" t="s">
        <v>38</v>
      </c>
      <c r="O169" s="148">
        <v>40.5</v>
      </c>
      <c r="P169" s="148">
        <f>O169*H169</f>
        <v>1.1745000000000001</v>
      </c>
      <c r="Q169" s="148">
        <v>1.0900000000000001</v>
      </c>
      <c r="R169" s="148">
        <f>Q169*H169</f>
        <v>3.1610000000000006E-2</v>
      </c>
      <c r="S169" s="148">
        <v>0</v>
      </c>
      <c r="T169" s="149">
        <f>S169*H169</f>
        <v>0</v>
      </c>
      <c r="AR169" s="150" t="s">
        <v>144</v>
      </c>
      <c r="AT169" s="150" t="s">
        <v>139</v>
      </c>
      <c r="AU169" s="150" t="s">
        <v>83</v>
      </c>
      <c r="AY169" s="17" t="s">
        <v>137</v>
      </c>
      <c r="BE169" s="151">
        <f>IF(N169="základní",J169,0)</f>
        <v>0</v>
      </c>
      <c r="BF169" s="151">
        <f>IF(N169="snížená",J169,0)</f>
        <v>0</v>
      </c>
      <c r="BG169" s="151">
        <f>IF(N169="zákl. přenesená",J169,0)</f>
        <v>0</v>
      </c>
      <c r="BH169" s="151">
        <f>IF(N169="sníž. přenesená",J169,0)</f>
        <v>0</v>
      </c>
      <c r="BI169" s="151">
        <f>IF(N169="nulová",J169,0)</f>
        <v>0</v>
      </c>
      <c r="BJ169" s="17" t="s">
        <v>81</v>
      </c>
      <c r="BK169" s="151">
        <f>ROUND(I169*H169,2)</f>
        <v>0</v>
      </c>
      <c r="BL169" s="17" t="s">
        <v>144</v>
      </c>
      <c r="BM169" s="150" t="s">
        <v>168</v>
      </c>
    </row>
    <row r="170" spans="2:65" s="14" customFormat="1">
      <c r="B170" s="167"/>
      <c r="D170" s="153" t="s">
        <v>146</v>
      </c>
      <c r="E170" s="168" t="s">
        <v>1</v>
      </c>
      <c r="F170" s="169" t="s">
        <v>169</v>
      </c>
      <c r="H170" s="168" t="s">
        <v>1</v>
      </c>
      <c r="L170" s="167"/>
      <c r="M170" s="170"/>
      <c r="N170" s="171"/>
      <c r="O170" s="171"/>
      <c r="P170" s="171"/>
      <c r="Q170" s="171"/>
      <c r="R170" s="171"/>
      <c r="S170" s="171"/>
      <c r="T170" s="172"/>
      <c r="AT170" s="168" t="s">
        <v>146</v>
      </c>
      <c r="AU170" s="168" t="s">
        <v>83</v>
      </c>
      <c r="AV170" s="14" t="s">
        <v>81</v>
      </c>
      <c r="AW170" s="14" t="s">
        <v>29</v>
      </c>
      <c r="AX170" s="14" t="s">
        <v>73</v>
      </c>
      <c r="AY170" s="168" t="s">
        <v>137</v>
      </c>
    </row>
    <row r="171" spans="2:65" s="12" customFormat="1">
      <c r="B171" s="152"/>
      <c r="D171" s="153" t="s">
        <v>146</v>
      </c>
      <c r="E171" s="154" t="s">
        <v>1</v>
      </c>
      <c r="F171" s="155" t="s">
        <v>170</v>
      </c>
      <c r="H171" s="156">
        <v>2.9000000000000001E-2</v>
      </c>
      <c r="L171" s="152"/>
      <c r="M171" s="157"/>
      <c r="N171" s="158"/>
      <c r="O171" s="158"/>
      <c r="P171" s="158"/>
      <c r="Q171" s="158"/>
      <c r="R171" s="158"/>
      <c r="S171" s="158"/>
      <c r="T171" s="159"/>
      <c r="AT171" s="154" t="s">
        <v>146</v>
      </c>
      <c r="AU171" s="154" t="s">
        <v>83</v>
      </c>
      <c r="AV171" s="12" t="s">
        <v>83</v>
      </c>
      <c r="AW171" s="12" t="s">
        <v>29</v>
      </c>
      <c r="AX171" s="12" t="s">
        <v>73</v>
      </c>
      <c r="AY171" s="154" t="s">
        <v>137</v>
      </c>
    </row>
    <row r="172" spans="2:65" s="13" customFormat="1">
      <c r="B172" s="160"/>
      <c r="D172" s="153" t="s">
        <v>146</v>
      </c>
      <c r="E172" s="161" t="s">
        <v>1</v>
      </c>
      <c r="F172" s="162" t="s">
        <v>148</v>
      </c>
      <c r="H172" s="163">
        <v>2.9000000000000001E-2</v>
      </c>
      <c r="L172" s="160"/>
      <c r="M172" s="164"/>
      <c r="N172" s="165"/>
      <c r="O172" s="165"/>
      <c r="P172" s="165"/>
      <c r="Q172" s="165"/>
      <c r="R172" s="165"/>
      <c r="S172" s="165"/>
      <c r="T172" s="166"/>
      <c r="AT172" s="161" t="s">
        <v>146</v>
      </c>
      <c r="AU172" s="161" t="s">
        <v>83</v>
      </c>
      <c r="AV172" s="13" t="s">
        <v>144</v>
      </c>
      <c r="AW172" s="13" t="s">
        <v>29</v>
      </c>
      <c r="AX172" s="13" t="s">
        <v>81</v>
      </c>
      <c r="AY172" s="161" t="s">
        <v>137</v>
      </c>
    </row>
    <row r="173" spans="2:65" s="1" customFormat="1" ht="24" customHeight="1">
      <c r="B173" s="111"/>
      <c r="C173" s="140" t="s">
        <v>171</v>
      </c>
      <c r="D173" s="140" t="s">
        <v>139</v>
      </c>
      <c r="E173" s="141" t="s">
        <v>172</v>
      </c>
      <c r="F173" s="142" t="s">
        <v>173</v>
      </c>
      <c r="G173" s="143" t="s">
        <v>174</v>
      </c>
      <c r="H173" s="144">
        <v>220</v>
      </c>
      <c r="I173" s="145"/>
      <c r="J173" s="145">
        <f>ROUND(I173*H173,2)</f>
        <v>0</v>
      </c>
      <c r="K173" s="142" t="s">
        <v>143</v>
      </c>
      <c r="L173" s="29"/>
      <c r="M173" s="146" t="s">
        <v>1</v>
      </c>
      <c r="N173" s="147" t="s">
        <v>38</v>
      </c>
      <c r="O173" s="148">
        <v>0.221</v>
      </c>
      <c r="P173" s="148">
        <f>O173*H173</f>
        <v>48.62</v>
      </c>
      <c r="Q173" s="148">
        <v>2.49E-3</v>
      </c>
      <c r="R173" s="148">
        <f>Q173*H173</f>
        <v>0.54779999999999995</v>
      </c>
      <c r="S173" s="148">
        <v>0</v>
      </c>
      <c r="T173" s="149">
        <f>S173*H173</f>
        <v>0</v>
      </c>
      <c r="AR173" s="150" t="s">
        <v>144</v>
      </c>
      <c r="AT173" s="150" t="s">
        <v>139</v>
      </c>
      <c r="AU173" s="150" t="s">
        <v>83</v>
      </c>
      <c r="AY173" s="17" t="s">
        <v>137</v>
      </c>
      <c r="BE173" s="151">
        <f>IF(N173="základní",J173,0)</f>
        <v>0</v>
      </c>
      <c r="BF173" s="151">
        <f>IF(N173="snížená",J173,0)</f>
        <v>0</v>
      </c>
      <c r="BG173" s="151">
        <f>IF(N173="zákl. přenesená",J173,0)</f>
        <v>0</v>
      </c>
      <c r="BH173" s="151">
        <f>IF(N173="sníž. přenesená",J173,0)</f>
        <v>0</v>
      </c>
      <c r="BI173" s="151">
        <f>IF(N173="nulová",J173,0)</f>
        <v>0</v>
      </c>
      <c r="BJ173" s="17" t="s">
        <v>81</v>
      </c>
      <c r="BK173" s="151">
        <f>ROUND(I173*H173,2)</f>
        <v>0</v>
      </c>
      <c r="BL173" s="17" t="s">
        <v>144</v>
      </c>
      <c r="BM173" s="150" t="s">
        <v>175</v>
      </c>
    </row>
    <row r="174" spans="2:65" s="14" customFormat="1">
      <c r="B174" s="167"/>
      <c r="D174" s="153" t="s">
        <v>146</v>
      </c>
      <c r="E174" s="168" t="s">
        <v>1</v>
      </c>
      <c r="F174" s="169" t="s">
        <v>176</v>
      </c>
      <c r="H174" s="168" t="s">
        <v>1</v>
      </c>
      <c r="L174" s="167"/>
      <c r="M174" s="170"/>
      <c r="N174" s="171"/>
      <c r="O174" s="171"/>
      <c r="P174" s="171"/>
      <c r="Q174" s="171"/>
      <c r="R174" s="171"/>
      <c r="S174" s="171"/>
      <c r="T174" s="172"/>
      <c r="AT174" s="168" t="s">
        <v>146</v>
      </c>
      <c r="AU174" s="168" t="s">
        <v>83</v>
      </c>
      <c r="AV174" s="14" t="s">
        <v>81</v>
      </c>
      <c r="AW174" s="14" t="s">
        <v>29</v>
      </c>
      <c r="AX174" s="14" t="s">
        <v>73</v>
      </c>
      <c r="AY174" s="168" t="s">
        <v>137</v>
      </c>
    </row>
    <row r="175" spans="2:65" s="12" customFormat="1">
      <c r="B175" s="152"/>
      <c r="D175" s="153" t="s">
        <v>146</v>
      </c>
      <c r="E175" s="154" t="s">
        <v>1</v>
      </c>
      <c r="F175" s="155" t="s">
        <v>177</v>
      </c>
      <c r="H175" s="156">
        <v>220</v>
      </c>
      <c r="L175" s="152"/>
      <c r="M175" s="157"/>
      <c r="N175" s="158"/>
      <c r="O175" s="158"/>
      <c r="P175" s="158"/>
      <c r="Q175" s="158"/>
      <c r="R175" s="158"/>
      <c r="S175" s="158"/>
      <c r="T175" s="159"/>
      <c r="AT175" s="154" t="s">
        <v>146</v>
      </c>
      <c r="AU175" s="154" t="s">
        <v>83</v>
      </c>
      <c r="AV175" s="12" t="s">
        <v>83</v>
      </c>
      <c r="AW175" s="12" t="s">
        <v>29</v>
      </c>
      <c r="AX175" s="12" t="s">
        <v>73</v>
      </c>
      <c r="AY175" s="154" t="s">
        <v>137</v>
      </c>
    </row>
    <row r="176" spans="2:65" s="13" customFormat="1">
      <c r="B176" s="160"/>
      <c r="D176" s="153" t="s">
        <v>146</v>
      </c>
      <c r="E176" s="161" t="s">
        <v>1</v>
      </c>
      <c r="F176" s="162" t="s">
        <v>148</v>
      </c>
      <c r="H176" s="163">
        <v>220</v>
      </c>
      <c r="L176" s="160"/>
      <c r="M176" s="164"/>
      <c r="N176" s="165"/>
      <c r="O176" s="165"/>
      <c r="P176" s="165"/>
      <c r="Q176" s="165"/>
      <c r="R176" s="165"/>
      <c r="S176" s="165"/>
      <c r="T176" s="166"/>
      <c r="AT176" s="161" t="s">
        <v>146</v>
      </c>
      <c r="AU176" s="161" t="s">
        <v>83</v>
      </c>
      <c r="AV176" s="13" t="s">
        <v>144</v>
      </c>
      <c r="AW176" s="13" t="s">
        <v>29</v>
      </c>
      <c r="AX176" s="13" t="s">
        <v>81</v>
      </c>
      <c r="AY176" s="161" t="s">
        <v>137</v>
      </c>
    </row>
    <row r="177" spans="2:65" s="1" customFormat="1" ht="24" customHeight="1">
      <c r="B177" s="111"/>
      <c r="C177" s="140" t="s">
        <v>178</v>
      </c>
      <c r="D177" s="140" t="s">
        <v>139</v>
      </c>
      <c r="E177" s="141" t="s">
        <v>179</v>
      </c>
      <c r="F177" s="142" t="s">
        <v>180</v>
      </c>
      <c r="G177" s="143" t="s">
        <v>181</v>
      </c>
      <c r="H177" s="144">
        <v>3</v>
      </c>
      <c r="I177" s="145"/>
      <c r="J177" s="145">
        <f>ROUND(I177*H177,2)</f>
        <v>0</v>
      </c>
      <c r="K177" s="142" t="s">
        <v>143</v>
      </c>
      <c r="L177" s="29"/>
      <c r="M177" s="146" t="s">
        <v>1</v>
      </c>
      <c r="N177" s="147" t="s">
        <v>38</v>
      </c>
      <c r="O177" s="148">
        <v>0.79900000000000004</v>
      </c>
      <c r="P177" s="148">
        <f>O177*H177</f>
        <v>2.3970000000000002</v>
      </c>
      <c r="Q177" s="148">
        <v>0.25364999999999999</v>
      </c>
      <c r="R177" s="148">
        <f>Q177*H177</f>
        <v>0.76095000000000002</v>
      </c>
      <c r="S177" s="148">
        <v>0</v>
      </c>
      <c r="T177" s="149">
        <f>S177*H177</f>
        <v>0</v>
      </c>
      <c r="AR177" s="150" t="s">
        <v>144</v>
      </c>
      <c r="AT177" s="150" t="s">
        <v>139</v>
      </c>
      <c r="AU177" s="150" t="s">
        <v>83</v>
      </c>
      <c r="AY177" s="17" t="s">
        <v>137</v>
      </c>
      <c r="BE177" s="151">
        <f>IF(N177="základní",J177,0)</f>
        <v>0</v>
      </c>
      <c r="BF177" s="151">
        <f>IF(N177="snížená",J177,0)</f>
        <v>0</v>
      </c>
      <c r="BG177" s="151">
        <f>IF(N177="zákl. přenesená",J177,0)</f>
        <v>0</v>
      </c>
      <c r="BH177" s="151">
        <f>IF(N177="sníž. přenesená",J177,0)</f>
        <v>0</v>
      </c>
      <c r="BI177" s="151">
        <f>IF(N177="nulová",J177,0)</f>
        <v>0</v>
      </c>
      <c r="BJ177" s="17" t="s">
        <v>81</v>
      </c>
      <c r="BK177" s="151">
        <f>ROUND(I177*H177,2)</f>
        <v>0</v>
      </c>
      <c r="BL177" s="17" t="s">
        <v>144</v>
      </c>
      <c r="BM177" s="150" t="s">
        <v>182</v>
      </c>
    </row>
    <row r="178" spans="2:65" s="14" customFormat="1">
      <c r="B178" s="167"/>
      <c r="D178" s="153" t="s">
        <v>146</v>
      </c>
      <c r="E178" s="168" t="s">
        <v>1</v>
      </c>
      <c r="F178" s="169" t="s">
        <v>183</v>
      </c>
      <c r="H178" s="168" t="s">
        <v>1</v>
      </c>
      <c r="L178" s="167"/>
      <c r="M178" s="170"/>
      <c r="N178" s="171"/>
      <c r="O178" s="171"/>
      <c r="P178" s="171"/>
      <c r="Q178" s="171"/>
      <c r="R178" s="171"/>
      <c r="S178" s="171"/>
      <c r="T178" s="172"/>
      <c r="AT178" s="168" t="s">
        <v>146</v>
      </c>
      <c r="AU178" s="168" t="s">
        <v>83</v>
      </c>
      <c r="AV178" s="14" t="s">
        <v>81</v>
      </c>
      <c r="AW178" s="14" t="s">
        <v>29</v>
      </c>
      <c r="AX178" s="14" t="s">
        <v>73</v>
      </c>
      <c r="AY178" s="168" t="s">
        <v>137</v>
      </c>
    </row>
    <row r="179" spans="2:65" s="12" customFormat="1">
      <c r="B179" s="152"/>
      <c r="D179" s="153" t="s">
        <v>146</v>
      </c>
      <c r="E179" s="154" t="s">
        <v>1</v>
      </c>
      <c r="F179" s="155" t="s">
        <v>184</v>
      </c>
      <c r="H179" s="156">
        <v>3</v>
      </c>
      <c r="L179" s="152"/>
      <c r="M179" s="157"/>
      <c r="N179" s="158"/>
      <c r="O179" s="158"/>
      <c r="P179" s="158"/>
      <c r="Q179" s="158"/>
      <c r="R179" s="158"/>
      <c r="S179" s="158"/>
      <c r="T179" s="159"/>
      <c r="AT179" s="154" t="s">
        <v>146</v>
      </c>
      <c r="AU179" s="154" t="s">
        <v>83</v>
      </c>
      <c r="AV179" s="12" t="s">
        <v>83</v>
      </c>
      <c r="AW179" s="12" t="s">
        <v>29</v>
      </c>
      <c r="AX179" s="12" t="s">
        <v>73</v>
      </c>
      <c r="AY179" s="154" t="s">
        <v>137</v>
      </c>
    </row>
    <row r="180" spans="2:65" s="13" customFormat="1">
      <c r="B180" s="160"/>
      <c r="D180" s="153" t="s">
        <v>146</v>
      </c>
      <c r="E180" s="161" t="s">
        <v>1</v>
      </c>
      <c r="F180" s="162" t="s">
        <v>148</v>
      </c>
      <c r="H180" s="163">
        <v>3</v>
      </c>
      <c r="L180" s="160"/>
      <c r="M180" s="164"/>
      <c r="N180" s="165"/>
      <c r="O180" s="165"/>
      <c r="P180" s="165"/>
      <c r="Q180" s="165"/>
      <c r="R180" s="165"/>
      <c r="S180" s="165"/>
      <c r="T180" s="166"/>
      <c r="AT180" s="161" t="s">
        <v>146</v>
      </c>
      <c r="AU180" s="161" t="s">
        <v>83</v>
      </c>
      <c r="AV180" s="13" t="s">
        <v>144</v>
      </c>
      <c r="AW180" s="13" t="s">
        <v>29</v>
      </c>
      <c r="AX180" s="13" t="s">
        <v>81</v>
      </c>
      <c r="AY180" s="161" t="s">
        <v>137</v>
      </c>
    </row>
    <row r="181" spans="2:65" s="1" customFormat="1" ht="24" customHeight="1">
      <c r="B181" s="111"/>
      <c r="C181" s="140" t="s">
        <v>185</v>
      </c>
      <c r="D181" s="140" t="s">
        <v>139</v>
      </c>
      <c r="E181" s="141" t="s">
        <v>186</v>
      </c>
      <c r="F181" s="142" t="s">
        <v>187</v>
      </c>
      <c r="G181" s="143" t="s">
        <v>188</v>
      </c>
      <c r="H181" s="144">
        <v>300.95999999999998</v>
      </c>
      <c r="I181" s="145"/>
      <c r="J181" s="145">
        <f>ROUND(I181*H181,2)</f>
        <v>0</v>
      </c>
      <c r="K181" s="142" t="s">
        <v>143</v>
      </c>
      <c r="L181" s="29"/>
      <c r="M181" s="146" t="s">
        <v>1</v>
      </c>
      <c r="N181" s="147" t="s">
        <v>38</v>
      </c>
      <c r="O181" s="148">
        <v>0.21</v>
      </c>
      <c r="P181" s="148">
        <f>O181*H181</f>
        <v>63.201599999999992</v>
      </c>
      <c r="Q181" s="148">
        <v>0</v>
      </c>
      <c r="R181" s="148">
        <f>Q181*H181</f>
        <v>0</v>
      </c>
      <c r="S181" s="148">
        <v>0</v>
      </c>
      <c r="T181" s="149">
        <f>S181*H181</f>
        <v>0</v>
      </c>
      <c r="AR181" s="150" t="s">
        <v>144</v>
      </c>
      <c r="AT181" s="150" t="s">
        <v>139</v>
      </c>
      <c r="AU181" s="150" t="s">
        <v>83</v>
      </c>
      <c r="AY181" s="17" t="s">
        <v>137</v>
      </c>
      <c r="BE181" s="151">
        <f>IF(N181="základní",J181,0)</f>
        <v>0</v>
      </c>
      <c r="BF181" s="151">
        <f>IF(N181="snížená",J181,0)</f>
        <v>0</v>
      </c>
      <c r="BG181" s="151">
        <f>IF(N181="zákl. přenesená",J181,0)</f>
        <v>0</v>
      </c>
      <c r="BH181" s="151">
        <f>IF(N181="sníž. přenesená",J181,0)</f>
        <v>0</v>
      </c>
      <c r="BI181" s="151">
        <f>IF(N181="nulová",J181,0)</f>
        <v>0</v>
      </c>
      <c r="BJ181" s="17" t="s">
        <v>81</v>
      </c>
      <c r="BK181" s="151">
        <f>ROUND(I181*H181,2)</f>
        <v>0</v>
      </c>
      <c r="BL181" s="17" t="s">
        <v>144</v>
      </c>
      <c r="BM181" s="150" t="s">
        <v>189</v>
      </c>
    </row>
    <row r="182" spans="2:65" s="14" customFormat="1">
      <c r="B182" s="167"/>
      <c r="D182" s="153" t="s">
        <v>146</v>
      </c>
      <c r="E182" s="168" t="s">
        <v>1</v>
      </c>
      <c r="F182" s="169" t="s">
        <v>190</v>
      </c>
      <c r="H182" s="168" t="s">
        <v>1</v>
      </c>
      <c r="L182" s="167"/>
      <c r="M182" s="170"/>
      <c r="N182" s="171"/>
      <c r="O182" s="171"/>
      <c r="P182" s="171"/>
      <c r="Q182" s="171"/>
      <c r="R182" s="171"/>
      <c r="S182" s="171"/>
      <c r="T182" s="172"/>
      <c r="AT182" s="168" t="s">
        <v>146</v>
      </c>
      <c r="AU182" s="168" t="s">
        <v>83</v>
      </c>
      <c r="AV182" s="14" t="s">
        <v>81</v>
      </c>
      <c r="AW182" s="14" t="s">
        <v>29</v>
      </c>
      <c r="AX182" s="14" t="s">
        <v>73</v>
      </c>
      <c r="AY182" s="168" t="s">
        <v>137</v>
      </c>
    </row>
    <row r="183" spans="2:65" s="12" customFormat="1">
      <c r="B183" s="152"/>
      <c r="D183" s="153" t="s">
        <v>146</v>
      </c>
      <c r="E183" s="154" t="s">
        <v>1</v>
      </c>
      <c r="F183" s="155" t="s">
        <v>191</v>
      </c>
      <c r="H183" s="156">
        <v>300.95999999999998</v>
      </c>
      <c r="L183" s="152"/>
      <c r="M183" s="157"/>
      <c r="N183" s="158"/>
      <c r="O183" s="158"/>
      <c r="P183" s="158"/>
      <c r="Q183" s="158"/>
      <c r="R183" s="158"/>
      <c r="S183" s="158"/>
      <c r="T183" s="159"/>
      <c r="AT183" s="154" t="s">
        <v>146</v>
      </c>
      <c r="AU183" s="154" t="s">
        <v>83</v>
      </c>
      <c r="AV183" s="12" t="s">
        <v>83</v>
      </c>
      <c r="AW183" s="12" t="s">
        <v>29</v>
      </c>
      <c r="AX183" s="12" t="s">
        <v>73</v>
      </c>
      <c r="AY183" s="154" t="s">
        <v>137</v>
      </c>
    </row>
    <row r="184" spans="2:65" s="13" customFormat="1">
      <c r="B184" s="160"/>
      <c r="D184" s="153" t="s">
        <v>146</v>
      </c>
      <c r="E184" s="161" t="s">
        <v>1</v>
      </c>
      <c r="F184" s="162" t="s">
        <v>148</v>
      </c>
      <c r="H184" s="163">
        <v>300.95999999999998</v>
      </c>
      <c r="L184" s="160"/>
      <c r="M184" s="164"/>
      <c r="N184" s="165"/>
      <c r="O184" s="165"/>
      <c r="P184" s="165"/>
      <c r="Q184" s="165"/>
      <c r="R184" s="165"/>
      <c r="S184" s="165"/>
      <c r="T184" s="166"/>
      <c r="AT184" s="161" t="s">
        <v>146</v>
      </c>
      <c r="AU184" s="161" t="s">
        <v>83</v>
      </c>
      <c r="AV184" s="13" t="s">
        <v>144</v>
      </c>
      <c r="AW184" s="13" t="s">
        <v>29</v>
      </c>
      <c r="AX184" s="13" t="s">
        <v>81</v>
      </c>
      <c r="AY184" s="161" t="s">
        <v>137</v>
      </c>
    </row>
    <row r="185" spans="2:65" s="1" customFormat="1" ht="16.5" customHeight="1">
      <c r="B185" s="111"/>
      <c r="C185" s="173" t="s">
        <v>192</v>
      </c>
      <c r="D185" s="173" t="s">
        <v>193</v>
      </c>
      <c r="E185" s="174" t="s">
        <v>194</v>
      </c>
      <c r="F185" s="175" t="s">
        <v>195</v>
      </c>
      <c r="G185" s="176" t="s">
        <v>142</v>
      </c>
      <c r="H185" s="177">
        <v>0.33100000000000002</v>
      </c>
      <c r="I185" s="178"/>
      <c r="J185" s="178">
        <f>ROUND(I185*H185,2)</f>
        <v>0</v>
      </c>
      <c r="K185" s="175" t="s">
        <v>143</v>
      </c>
      <c r="L185" s="179"/>
      <c r="M185" s="180" t="s">
        <v>1</v>
      </c>
      <c r="N185" s="181" t="s">
        <v>38</v>
      </c>
      <c r="O185" s="148">
        <v>0</v>
      </c>
      <c r="P185" s="148">
        <f>O185*H185</f>
        <v>0</v>
      </c>
      <c r="Q185" s="148">
        <v>1</v>
      </c>
      <c r="R185" s="148">
        <f>Q185*H185</f>
        <v>0.33100000000000002</v>
      </c>
      <c r="S185" s="148">
        <v>0</v>
      </c>
      <c r="T185" s="149">
        <f>S185*H185</f>
        <v>0</v>
      </c>
      <c r="AR185" s="150" t="s">
        <v>192</v>
      </c>
      <c r="AT185" s="150" t="s">
        <v>193</v>
      </c>
      <c r="AU185" s="150" t="s">
        <v>83</v>
      </c>
      <c r="AY185" s="17" t="s">
        <v>137</v>
      </c>
      <c r="BE185" s="151">
        <f>IF(N185="základní",J185,0)</f>
        <v>0</v>
      </c>
      <c r="BF185" s="151">
        <f>IF(N185="snížená",J185,0)</f>
        <v>0</v>
      </c>
      <c r="BG185" s="151">
        <f>IF(N185="zákl. přenesená",J185,0)</f>
        <v>0</v>
      </c>
      <c r="BH185" s="151">
        <f>IF(N185="sníž. přenesená",J185,0)</f>
        <v>0</v>
      </c>
      <c r="BI185" s="151">
        <f>IF(N185="nulová",J185,0)</f>
        <v>0</v>
      </c>
      <c r="BJ185" s="17" t="s">
        <v>81</v>
      </c>
      <c r="BK185" s="151">
        <f>ROUND(I185*H185,2)</f>
        <v>0</v>
      </c>
      <c r="BL185" s="17" t="s">
        <v>144</v>
      </c>
      <c r="BM185" s="150" t="s">
        <v>196</v>
      </c>
    </row>
    <row r="186" spans="2:65" s="14" customFormat="1">
      <c r="B186" s="167"/>
      <c r="D186" s="153" t="s">
        <v>146</v>
      </c>
      <c r="E186" s="168" t="s">
        <v>1</v>
      </c>
      <c r="F186" s="169" t="s">
        <v>190</v>
      </c>
      <c r="H186" s="168" t="s">
        <v>1</v>
      </c>
      <c r="L186" s="167"/>
      <c r="M186" s="170"/>
      <c r="N186" s="171"/>
      <c r="O186" s="171"/>
      <c r="P186" s="171"/>
      <c r="Q186" s="171"/>
      <c r="R186" s="171"/>
      <c r="S186" s="171"/>
      <c r="T186" s="172"/>
      <c r="AT186" s="168" t="s">
        <v>146</v>
      </c>
      <c r="AU186" s="168" t="s">
        <v>83</v>
      </c>
      <c r="AV186" s="14" t="s">
        <v>81</v>
      </c>
      <c r="AW186" s="14" t="s">
        <v>29</v>
      </c>
      <c r="AX186" s="14" t="s">
        <v>73</v>
      </c>
      <c r="AY186" s="168" t="s">
        <v>137</v>
      </c>
    </row>
    <row r="187" spans="2:65" s="12" customFormat="1">
      <c r="B187" s="152"/>
      <c r="D187" s="153" t="s">
        <v>146</v>
      </c>
      <c r="E187" s="154" t="s">
        <v>1</v>
      </c>
      <c r="F187" s="155" t="s">
        <v>197</v>
      </c>
      <c r="H187" s="156">
        <v>0.33100000000000002</v>
      </c>
      <c r="L187" s="152"/>
      <c r="M187" s="157"/>
      <c r="N187" s="158"/>
      <c r="O187" s="158"/>
      <c r="P187" s="158"/>
      <c r="Q187" s="158"/>
      <c r="R187" s="158"/>
      <c r="S187" s="158"/>
      <c r="T187" s="159"/>
      <c r="AT187" s="154" t="s">
        <v>146</v>
      </c>
      <c r="AU187" s="154" t="s">
        <v>83</v>
      </c>
      <c r="AV187" s="12" t="s">
        <v>83</v>
      </c>
      <c r="AW187" s="12" t="s">
        <v>29</v>
      </c>
      <c r="AX187" s="12" t="s">
        <v>73</v>
      </c>
      <c r="AY187" s="154" t="s">
        <v>137</v>
      </c>
    </row>
    <row r="188" spans="2:65" s="13" customFormat="1">
      <c r="B188" s="160"/>
      <c r="D188" s="153" t="s">
        <v>146</v>
      </c>
      <c r="E188" s="161" t="s">
        <v>1</v>
      </c>
      <c r="F188" s="162" t="s">
        <v>148</v>
      </c>
      <c r="H188" s="163">
        <v>0.33100000000000002</v>
      </c>
      <c r="L188" s="160"/>
      <c r="M188" s="164"/>
      <c r="N188" s="165"/>
      <c r="O188" s="165"/>
      <c r="P188" s="165"/>
      <c r="Q188" s="165"/>
      <c r="R188" s="165"/>
      <c r="S188" s="165"/>
      <c r="T188" s="166"/>
      <c r="AT188" s="161" t="s">
        <v>146</v>
      </c>
      <c r="AU188" s="161" t="s">
        <v>83</v>
      </c>
      <c r="AV188" s="13" t="s">
        <v>144</v>
      </c>
      <c r="AW188" s="13" t="s">
        <v>29</v>
      </c>
      <c r="AX188" s="13" t="s">
        <v>81</v>
      </c>
      <c r="AY188" s="161" t="s">
        <v>137</v>
      </c>
    </row>
    <row r="189" spans="2:65" s="11" customFormat="1" ht="22.9" customHeight="1">
      <c r="B189" s="128"/>
      <c r="D189" s="129" t="s">
        <v>72</v>
      </c>
      <c r="E189" s="138" t="s">
        <v>144</v>
      </c>
      <c r="F189" s="138" t="s">
        <v>198</v>
      </c>
      <c r="J189" s="139">
        <f>BK189</f>
        <v>0</v>
      </c>
      <c r="L189" s="128"/>
      <c r="M189" s="132"/>
      <c r="N189" s="133"/>
      <c r="O189" s="133"/>
      <c r="P189" s="134">
        <f>SUM(P190:P206)</f>
        <v>25.762549999999997</v>
      </c>
      <c r="Q189" s="133"/>
      <c r="R189" s="134">
        <f>SUM(R190:R206)</f>
        <v>3.6312780000000004</v>
      </c>
      <c r="S189" s="133"/>
      <c r="T189" s="135">
        <f>SUM(T190:T206)</f>
        <v>0</v>
      </c>
      <c r="AR189" s="129" t="s">
        <v>81</v>
      </c>
      <c r="AT189" s="136" t="s">
        <v>72</v>
      </c>
      <c r="AU189" s="136" t="s">
        <v>81</v>
      </c>
      <c r="AY189" s="129" t="s">
        <v>137</v>
      </c>
      <c r="BK189" s="137">
        <f>SUM(BK190:BK206)</f>
        <v>0</v>
      </c>
    </row>
    <row r="190" spans="2:65" s="1" customFormat="1" ht="24" customHeight="1">
      <c r="B190" s="111"/>
      <c r="C190" s="140" t="s">
        <v>199</v>
      </c>
      <c r="D190" s="140" t="s">
        <v>139</v>
      </c>
      <c r="E190" s="141" t="s">
        <v>200</v>
      </c>
      <c r="F190" s="142" t="s">
        <v>201</v>
      </c>
      <c r="G190" s="143" t="s">
        <v>151</v>
      </c>
      <c r="H190" s="144">
        <v>1.55</v>
      </c>
      <c r="I190" s="145"/>
      <c r="J190" s="145">
        <f>ROUND(I190*H190,2)</f>
        <v>0</v>
      </c>
      <c r="K190" s="142" t="s">
        <v>143</v>
      </c>
      <c r="L190" s="29"/>
      <c r="M190" s="146" t="s">
        <v>1</v>
      </c>
      <c r="N190" s="147" t="s">
        <v>38</v>
      </c>
      <c r="O190" s="148">
        <v>16.620999999999999</v>
      </c>
      <c r="P190" s="148">
        <f>O190*H190</f>
        <v>25.762549999999997</v>
      </c>
      <c r="Q190" s="148">
        <v>2.3427600000000002</v>
      </c>
      <c r="R190" s="148">
        <f>Q190*H190</f>
        <v>3.6312780000000004</v>
      </c>
      <c r="S190" s="148">
        <v>0</v>
      </c>
      <c r="T190" s="149">
        <f>S190*H190</f>
        <v>0</v>
      </c>
      <c r="AR190" s="150" t="s">
        <v>144</v>
      </c>
      <c r="AT190" s="150" t="s">
        <v>139</v>
      </c>
      <c r="AU190" s="150" t="s">
        <v>83</v>
      </c>
      <c r="AY190" s="17" t="s">
        <v>137</v>
      </c>
      <c r="BE190" s="151">
        <f>IF(N190="základní",J190,0)</f>
        <v>0</v>
      </c>
      <c r="BF190" s="151">
        <f>IF(N190="snížená",J190,0)</f>
        <v>0</v>
      </c>
      <c r="BG190" s="151">
        <f>IF(N190="zákl. přenesená",J190,0)</f>
        <v>0</v>
      </c>
      <c r="BH190" s="151">
        <f>IF(N190="sníž. přenesená",J190,0)</f>
        <v>0</v>
      </c>
      <c r="BI190" s="151">
        <f>IF(N190="nulová",J190,0)</f>
        <v>0</v>
      </c>
      <c r="BJ190" s="17" t="s">
        <v>81</v>
      </c>
      <c r="BK190" s="151">
        <f>ROUND(I190*H190,2)</f>
        <v>0</v>
      </c>
      <c r="BL190" s="17" t="s">
        <v>144</v>
      </c>
      <c r="BM190" s="150" t="s">
        <v>202</v>
      </c>
    </row>
    <row r="191" spans="2:65" s="14" customFormat="1">
      <c r="B191" s="167"/>
      <c r="D191" s="153" t="s">
        <v>146</v>
      </c>
      <c r="E191" s="168" t="s">
        <v>1</v>
      </c>
      <c r="F191" s="169" t="s">
        <v>203</v>
      </c>
      <c r="H191" s="168" t="s">
        <v>1</v>
      </c>
      <c r="L191" s="167"/>
      <c r="M191" s="170"/>
      <c r="N191" s="171"/>
      <c r="O191" s="171"/>
      <c r="P191" s="171"/>
      <c r="Q191" s="171"/>
      <c r="R191" s="171"/>
      <c r="S191" s="171"/>
      <c r="T191" s="172"/>
      <c r="AT191" s="168" t="s">
        <v>146</v>
      </c>
      <c r="AU191" s="168" t="s">
        <v>83</v>
      </c>
      <c r="AV191" s="14" t="s">
        <v>81</v>
      </c>
      <c r="AW191" s="14" t="s">
        <v>29</v>
      </c>
      <c r="AX191" s="14" t="s">
        <v>73</v>
      </c>
      <c r="AY191" s="168" t="s">
        <v>137</v>
      </c>
    </row>
    <row r="192" spans="2:65" s="12" customFormat="1">
      <c r="B192" s="152"/>
      <c r="D192" s="153" t="s">
        <v>146</v>
      </c>
      <c r="E192" s="154" t="s">
        <v>1</v>
      </c>
      <c r="F192" s="155" t="s">
        <v>204</v>
      </c>
      <c r="H192" s="156">
        <v>0.06</v>
      </c>
      <c r="L192" s="152"/>
      <c r="M192" s="157"/>
      <c r="N192" s="158"/>
      <c r="O192" s="158"/>
      <c r="P192" s="158"/>
      <c r="Q192" s="158"/>
      <c r="R192" s="158"/>
      <c r="S192" s="158"/>
      <c r="T192" s="159"/>
      <c r="AT192" s="154" t="s">
        <v>146</v>
      </c>
      <c r="AU192" s="154" t="s">
        <v>83</v>
      </c>
      <c r="AV192" s="12" t="s">
        <v>83</v>
      </c>
      <c r="AW192" s="12" t="s">
        <v>29</v>
      </c>
      <c r="AX192" s="12" t="s">
        <v>73</v>
      </c>
      <c r="AY192" s="154" t="s">
        <v>137</v>
      </c>
    </row>
    <row r="193" spans="2:65" s="14" customFormat="1">
      <c r="B193" s="167"/>
      <c r="D193" s="153" t="s">
        <v>146</v>
      </c>
      <c r="E193" s="168" t="s">
        <v>1</v>
      </c>
      <c r="F193" s="169" t="s">
        <v>205</v>
      </c>
      <c r="H193" s="168" t="s">
        <v>1</v>
      </c>
      <c r="L193" s="167"/>
      <c r="M193" s="170"/>
      <c r="N193" s="171"/>
      <c r="O193" s="171"/>
      <c r="P193" s="171"/>
      <c r="Q193" s="171"/>
      <c r="R193" s="171"/>
      <c r="S193" s="171"/>
      <c r="T193" s="172"/>
      <c r="AT193" s="168" t="s">
        <v>146</v>
      </c>
      <c r="AU193" s="168" t="s">
        <v>83</v>
      </c>
      <c r="AV193" s="14" t="s">
        <v>81</v>
      </c>
      <c r="AW193" s="14" t="s">
        <v>29</v>
      </c>
      <c r="AX193" s="14" t="s">
        <v>73</v>
      </c>
      <c r="AY193" s="168" t="s">
        <v>137</v>
      </c>
    </row>
    <row r="194" spans="2:65" s="12" customFormat="1">
      <c r="B194" s="152"/>
      <c r="D194" s="153" t="s">
        <v>146</v>
      </c>
      <c r="E194" s="154" t="s">
        <v>1</v>
      </c>
      <c r="F194" s="155" t="s">
        <v>206</v>
      </c>
      <c r="H194" s="156">
        <v>1</v>
      </c>
      <c r="L194" s="152"/>
      <c r="M194" s="157"/>
      <c r="N194" s="158"/>
      <c r="O194" s="158"/>
      <c r="P194" s="158"/>
      <c r="Q194" s="158"/>
      <c r="R194" s="158"/>
      <c r="S194" s="158"/>
      <c r="T194" s="159"/>
      <c r="AT194" s="154" t="s">
        <v>146</v>
      </c>
      <c r="AU194" s="154" t="s">
        <v>83</v>
      </c>
      <c r="AV194" s="12" t="s">
        <v>83</v>
      </c>
      <c r="AW194" s="12" t="s">
        <v>29</v>
      </c>
      <c r="AX194" s="12" t="s">
        <v>73</v>
      </c>
      <c r="AY194" s="154" t="s">
        <v>137</v>
      </c>
    </row>
    <row r="195" spans="2:65" s="14" customFormat="1">
      <c r="B195" s="167"/>
      <c r="D195" s="153" t="s">
        <v>146</v>
      </c>
      <c r="E195" s="168" t="s">
        <v>1</v>
      </c>
      <c r="F195" s="169" t="s">
        <v>207</v>
      </c>
      <c r="H195" s="168" t="s">
        <v>1</v>
      </c>
      <c r="L195" s="167"/>
      <c r="M195" s="170"/>
      <c r="N195" s="171"/>
      <c r="O195" s="171"/>
      <c r="P195" s="171"/>
      <c r="Q195" s="171"/>
      <c r="R195" s="171"/>
      <c r="S195" s="171"/>
      <c r="T195" s="172"/>
      <c r="AT195" s="168" t="s">
        <v>146</v>
      </c>
      <c r="AU195" s="168" t="s">
        <v>83</v>
      </c>
      <c r="AV195" s="14" t="s">
        <v>81</v>
      </c>
      <c r="AW195" s="14" t="s">
        <v>29</v>
      </c>
      <c r="AX195" s="14" t="s">
        <v>73</v>
      </c>
      <c r="AY195" s="168" t="s">
        <v>137</v>
      </c>
    </row>
    <row r="196" spans="2:65" s="12" customFormat="1">
      <c r="B196" s="152"/>
      <c r="D196" s="153" t="s">
        <v>146</v>
      </c>
      <c r="E196" s="154" t="s">
        <v>1</v>
      </c>
      <c r="F196" s="155" t="s">
        <v>208</v>
      </c>
      <c r="H196" s="156">
        <v>0.27500000000000002</v>
      </c>
      <c r="L196" s="152"/>
      <c r="M196" s="157"/>
      <c r="N196" s="158"/>
      <c r="O196" s="158"/>
      <c r="P196" s="158"/>
      <c r="Q196" s="158"/>
      <c r="R196" s="158"/>
      <c r="S196" s="158"/>
      <c r="T196" s="159"/>
      <c r="AT196" s="154" t="s">
        <v>146</v>
      </c>
      <c r="AU196" s="154" t="s">
        <v>83</v>
      </c>
      <c r="AV196" s="12" t="s">
        <v>83</v>
      </c>
      <c r="AW196" s="12" t="s">
        <v>29</v>
      </c>
      <c r="AX196" s="12" t="s">
        <v>73</v>
      </c>
      <c r="AY196" s="154" t="s">
        <v>137</v>
      </c>
    </row>
    <row r="197" spans="2:65" s="15" customFormat="1">
      <c r="B197" s="182"/>
      <c r="D197" s="153" t="s">
        <v>146</v>
      </c>
      <c r="E197" s="183" t="s">
        <v>1</v>
      </c>
      <c r="F197" s="184" t="s">
        <v>209</v>
      </c>
      <c r="H197" s="185">
        <v>1.335</v>
      </c>
      <c r="L197" s="182"/>
      <c r="M197" s="186"/>
      <c r="N197" s="187"/>
      <c r="O197" s="187"/>
      <c r="P197" s="187"/>
      <c r="Q197" s="187"/>
      <c r="R197" s="187"/>
      <c r="S197" s="187"/>
      <c r="T197" s="188"/>
      <c r="AT197" s="183" t="s">
        <v>146</v>
      </c>
      <c r="AU197" s="183" t="s">
        <v>83</v>
      </c>
      <c r="AV197" s="15" t="s">
        <v>158</v>
      </c>
      <c r="AW197" s="15" t="s">
        <v>29</v>
      </c>
      <c r="AX197" s="15" t="s">
        <v>73</v>
      </c>
      <c r="AY197" s="183" t="s">
        <v>137</v>
      </c>
    </row>
    <row r="198" spans="2:65" s="14" customFormat="1">
      <c r="B198" s="167"/>
      <c r="D198" s="153" t="s">
        <v>146</v>
      </c>
      <c r="E198" s="168" t="s">
        <v>1</v>
      </c>
      <c r="F198" s="169" t="s">
        <v>210</v>
      </c>
      <c r="H198" s="168" t="s">
        <v>1</v>
      </c>
      <c r="L198" s="167"/>
      <c r="M198" s="170"/>
      <c r="N198" s="171"/>
      <c r="O198" s="171"/>
      <c r="P198" s="171"/>
      <c r="Q198" s="171"/>
      <c r="R198" s="171"/>
      <c r="S198" s="171"/>
      <c r="T198" s="172"/>
      <c r="AT198" s="168" t="s">
        <v>146</v>
      </c>
      <c r="AU198" s="168" t="s">
        <v>83</v>
      </c>
      <c r="AV198" s="14" t="s">
        <v>81</v>
      </c>
      <c r="AW198" s="14" t="s">
        <v>29</v>
      </c>
      <c r="AX198" s="14" t="s">
        <v>73</v>
      </c>
      <c r="AY198" s="168" t="s">
        <v>137</v>
      </c>
    </row>
    <row r="199" spans="2:65" s="12" customFormat="1">
      <c r="B199" s="152"/>
      <c r="D199" s="153" t="s">
        <v>146</v>
      </c>
      <c r="E199" s="154" t="s">
        <v>1</v>
      </c>
      <c r="F199" s="155" t="s">
        <v>211</v>
      </c>
      <c r="H199" s="156">
        <v>0.125</v>
      </c>
      <c r="L199" s="152"/>
      <c r="M199" s="157"/>
      <c r="N199" s="158"/>
      <c r="O199" s="158"/>
      <c r="P199" s="158"/>
      <c r="Q199" s="158"/>
      <c r="R199" s="158"/>
      <c r="S199" s="158"/>
      <c r="T199" s="159"/>
      <c r="AT199" s="154" t="s">
        <v>146</v>
      </c>
      <c r="AU199" s="154" t="s">
        <v>83</v>
      </c>
      <c r="AV199" s="12" t="s">
        <v>83</v>
      </c>
      <c r="AW199" s="12" t="s">
        <v>29</v>
      </c>
      <c r="AX199" s="12" t="s">
        <v>73</v>
      </c>
      <c r="AY199" s="154" t="s">
        <v>137</v>
      </c>
    </row>
    <row r="200" spans="2:65" s="14" customFormat="1">
      <c r="B200" s="167"/>
      <c r="D200" s="153" t="s">
        <v>146</v>
      </c>
      <c r="E200" s="168" t="s">
        <v>1</v>
      </c>
      <c r="F200" s="169" t="s">
        <v>212</v>
      </c>
      <c r="H200" s="168" t="s">
        <v>1</v>
      </c>
      <c r="L200" s="167"/>
      <c r="M200" s="170"/>
      <c r="N200" s="171"/>
      <c r="O200" s="171"/>
      <c r="P200" s="171"/>
      <c r="Q200" s="171"/>
      <c r="R200" s="171"/>
      <c r="S200" s="171"/>
      <c r="T200" s="172"/>
      <c r="AT200" s="168" t="s">
        <v>146</v>
      </c>
      <c r="AU200" s="168" t="s">
        <v>83</v>
      </c>
      <c r="AV200" s="14" t="s">
        <v>81</v>
      </c>
      <c r="AW200" s="14" t="s">
        <v>29</v>
      </c>
      <c r="AX200" s="14" t="s">
        <v>73</v>
      </c>
      <c r="AY200" s="168" t="s">
        <v>137</v>
      </c>
    </row>
    <row r="201" spans="2:65" s="12" customFormat="1">
      <c r="B201" s="152"/>
      <c r="D201" s="153" t="s">
        <v>146</v>
      </c>
      <c r="E201" s="154" t="s">
        <v>1</v>
      </c>
      <c r="F201" s="155" t="s">
        <v>213</v>
      </c>
      <c r="H201" s="156">
        <v>0.09</v>
      </c>
      <c r="L201" s="152"/>
      <c r="M201" s="157"/>
      <c r="N201" s="158"/>
      <c r="O201" s="158"/>
      <c r="P201" s="158"/>
      <c r="Q201" s="158"/>
      <c r="R201" s="158"/>
      <c r="S201" s="158"/>
      <c r="T201" s="159"/>
      <c r="AT201" s="154" t="s">
        <v>146</v>
      </c>
      <c r="AU201" s="154" t="s">
        <v>83</v>
      </c>
      <c r="AV201" s="12" t="s">
        <v>83</v>
      </c>
      <c r="AW201" s="12" t="s">
        <v>29</v>
      </c>
      <c r="AX201" s="12" t="s">
        <v>73</v>
      </c>
      <c r="AY201" s="154" t="s">
        <v>137</v>
      </c>
    </row>
    <row r="202" spans="2:65" s="15" customFormat="1">
      <c r="B202" s="182"/>
      <c r="D202" s="153" t="s">
        <v>146</v>
      </c>
      <c r="E202" s="183" t="s">
        <v>1</v>
      </c>
      <c r="F202" s="184" t="s">
        <v>209</v>
      </c>
      <c r="H202" s="185">
        <v>0.215</v>
      </c>
      <c r="L202" s="182"/>
      <c r="M202" s="186"/>
      <c r="N202" s="187"/>
      <c r="O202" s="187"/>
      <c r="P202" s="187"/>
      <c r="Q202" s="187"/>
      <c r="R202" s="187"/>
      <c r="S202" s="187"/>
      <c r="T202" s="188"/>
      <c r="AT202" s="183" t="s">
        <v>146</v>
      </c>
      <c r="AU202" s="183" t="s">
        <v>83</v>
      </c>
      <c r="AV202" s="15" t="s">
        <v>158</v>
      </c>
      <c r="AW202" s="15" t="s">
        <v>29</v>
      </c>
      <c r="AX202" s="15" t="s">
        <v>73</v>
      </c>
      <c r="AY202" s="183" t="s">
        <v>137</v>
      </c>
    </row>
    <row r="203" spans="2:65" s="13" customFormat="1">
      <c r="B203" s="160"/>
      <c r="D203" s="153" t="s">
        <v>146</v>
      </c>
      <c r="E203" s="161" t="s">
        <v>1</v>
      </c>
      <c r="F203" s="162" t="s">
        <v>148</v>
      </c>
      <c r="H203" s="163">
        <v>1.55</v>
      </c>
      <c r="L203" s="160"/>
      <c r="M203" s="164"/>
      <c r="N203" s="165"/>
      <c r="O203" s="165"/>
      <c r="P203" s="165"/>
      <c r="Q203" s="165"/>
      <c r="R203" s="165"/>
      <c r="S203" s="165"/>
      <c r="T203" s="166"/>
      <c r="AT203" s="161" t="s">
        <v>146</v>
      </c>
      <c r="AU203" s="161" t="s">
        <v>83</v>
      </c>
      <c r="AV203" s="13" t="s">
        <v>144</v>
      </c>
      <c r="AW203" s="13" t="s">
        <v>29</v>
      </c>
      <c r="AX203" s="13" t="s">
        <v>81</v>
      </c>
      <c r="AY203" s="161" t="s">
        <v>137</v>
      </c>
    </row>
    <row r="204" spans="2:65" s="1" customFormat="1" ht="24" customHeight="1">
      <c r="B204" s="111"/>
      <c r="C204" s="140" t="s">
        <v>214</v>
      </c>
      <c r="D204" s="140" t="s">
        <v>139</v>
      </c>
      <c r="E204" s="141" t="s">
        <v>215</v>
      </c>
      <c r="F204" s="142" t="s">
        <v>216</v>
      </c>
      <c r="G204" s="143" t="s">
        <v>174</v>
      </c>
      <c r="H204" s="144">
        <v>30</v>
      </c>
      <c r="I204" s="145"/>
      <c r="J204" s="145">
        <f>ROUND(I204*H204,2)</f>
        <v>0</v>
      </c>
      <c r="K204" s="142" t="s">
        <v>1</v>
      </c>
      <c r="L204" s="29"/>
      <c r="M204" s="146" t="s">
        <v>1</v>
      </c>
      <c r="N204" s="147" t="s">
        <v>38</v>
      </c>
      <c r="O204" s="148">
        <v>0</v>
      </c>
      <c r="P204" s="148">
        <f>O204*H204</f>
        <v>0</v>
      </c>
      <c r="Q204" s="148">
        <v>0</v>
      </c>
      <c r="R204" s="148">
        <f>Q204*H204</f>
        <v>0</v>
      </c>
      <c r="S204" s="148">
        <v>0</v>
      </c>
      <c r="T204" s="149">
        <f>S204*H204</f>
        <v>0</v>
      </c>
      <c r="AR204" s="150" t="s">
        <v>144</v>
      </c>
      <c r="AT204" s="150" t="s">
        <v>139</v>
      </c>
      <c r="AU204" s="150" t="s">
        <v>83</v>
      </c>
      <c r="AY204" s="17" t="s">
        <v>137</v>
      </c>
      <c r="BE204" s="151">
        <f>IF(N204="základní",J204,0)</f>
        <v>0</v>
      </c>
      <c r="BF204" s="151">
        <f>IF(N204="snížená",J204,0)</f>
        <v>0</v>
      </c>
      <c r="BG204" s="151">
        <f>IF(N204="zákl. přenesená",J204,0)</f>
        <v>0</v>
      </c>
      <c r="BH204" s="151">
        <f>IF(N204="sníž. přenesená",J204,0)</f>
        <v>0</v>
      </c>
      <c r="BI204" s="151">
        <f>IF(N204="nulová",J204,0)</f>
        <v>0</v>
      </c>
      <c r="BJ204" s="17" t="s">
        <v>81</v>
      </c>
      <c r="BK204" s="151">
        <f>ROUND(I204*H204,2)</f>
        <v>0</v>
      </c>
      <c r="BL204" s="17" t="s">
        <v>144</v>
      </c>
      <c r="BM204" s="150" t="s">
        <v>217</v>
      </c>
    </row>
    <row r="205" spans="2:65" s="12" customFormat="1">
      <c r="B205" s="152"/>
      <c r="D205" s="153" t="s">
        <v>146</v>
      </c>
      <c r="E205" s="154" t="s">
        <v>1</v>
      </c>
      <c r="F205" s="155" t="s">
        <v>218</v>
      </c>
      <c r="H205" s="156">
        <v>30</v>
      </c>
      <c r="L205" s="152"/>
      <c r="M205" s="157"/>
      <c r="N205" s="158"/>
      <c r="O205" s="158"/>
      <c r="P205" s="158"/>
      <c r="Q205" s="158"/>
      <c r="R205" s="158"/>
      <c r="S205" s="158"/>
      <c r="T205" s="159"/>
      <c r="AT205" s="154" t="s">
        <v>146</v>
      </c>
      <c r="AU205" s="154" t="s">
        <v>83</v>
      </c>
      <c r="AV205" s="12" t="s">
        <v>83</v>
      </c>
      <c r="AW205" s="12" t="s">
        <v>29</v>
      </c>
      <c r="AX205" s="12" t="s">
        <v>73</v>
      </c>
      <c r="AY205" s="154" t="s">
        <v>137</v>
      </c>
    </row>
    <row r="206" spans="2:65" s="13" customFormat="1">
      <c r="B206" s="160"/>
      <c r="D206" s="153" t="s">
        <v>146</v>
      </c>
      <c r="E206" s="161" t="s">
        <v>1</v>
      </c>
      <c r="F206" s="162" t="s">
        <v>148</v>
      </c>
      <c r="H206" s="163">
        <v>30</v>
      </c>
      <c r="L206" s="160"/>
      <c r="M206" s="164"/>
      <c r="N206" s="165"/>
      <c r="O206" s="165"/>
      <c r="P206" s="165"/>
      <c r="Q206" s="165"/>
      <c r="R206" s="165"/>
      <c r="S206" s="165"/>
      <c r="T206" s="166"/>
      <c r="AT206" s="161" t="s">
        <v>146</v>
      </c>
      <c r="AU206" s="161" t="s">
        <v>83</v>
      </c>
      <c r="AV206" s="13" t="s">
        <v>144</v>
      </c>
      <c r="AW206" s="13" t="s">
        <v>29</v>
      </c>
      <c r="AX206" s="13" t="s">
        <v>81</v>
      </c>
      <c r="AY206" s="161" t="s">
        <v>137</v>
      </c>
    </row>
    <row r="207" spans="2:65" s="11" customFormat="1" ht="22.9" customHeight="1">
      <c r="B207" s="128"/>
      <c r="D207" s="129" t="s">
        <v>72</v>
      </c>
      <c r="E207" s="138" t="s">
        <v>178</v>
      </c>
      <c r="F207" s="138" t="s">
        <v>219</v>
      </c>
      <c r="J207" s="139">
        <f>BK207</f>
        <v>0</v>
      </c>
      <c r="L207" s="128"/>
      <c r="M207" s="132"/>
      <c r="N207" s="133"/>
      <c r="O207" s="133"/>
      <c r="P207" s="134">
        <f>SUM(P208:P219)</f>
        <v>156.23924</v>
      </c>
      <c r="Q207" s="133"/>
      <c r="R207" s="134">
        <f>SUM(R208:R219)</f>
        <v>2.7735043999999998</v>
      </c>
      <c r="S207" s="133"/>
      <c r="T207" s="135">
        <f>SUM(T208:T219)</f>
        <v>0</v>
      </c>
      <c r="AR207" s="129" t="s">
        <v>81</v>
      </c>
      <c r="AT207" s="136" t="s">
        <v>72</v>
      </c>
      <c r="AU207" s="136" t="s">
        <v>81</v>
      </c>
      <c r="AY207" s="129" t="s">
        <v>137</v>
      </c>
      <c r="BK207" s="137">
        <f>SUM(BK208:BK219)</f>
        <v>0</v>
      </c>
    </row>
    <row r="208" spans="2:65" s="1" customFormat="1" ht="24" customHeight="1">
      <c r="B208" s="111"/>
      <c r="C208" s="140" t="s">
        <v>220</v>
      </c>
      <c r="D208" s="140" t="s">
        <v>139</v>
      </c>
      <c r="E208" s="141" t="s">
        <v>221</v>
      </c>
      <c r="F208" s="142" t="s">
        <v>222</v>
      </c>
      <c r="G208" s="143" t="s">
        <v>181</v>
      </c>
      <c r="H208" s="144">
        <v>24.6</v>
      </c>
      <c r="I208" s="145"/>
      <c r="J208" s="145">
        <f>ROUND(I208*H208,2)</f>
        <v>0</v>
      </c>
      <c r="K208" s="142" t="s">
        <v>143</v>
      </c>
      <c r="L208" s="29"/>
      <c r="M208" s="146" t="s">
        <v>1</v>
      </c>
      <c r="N208" s="147" t="s">
        <v>38</v>
      </c>
      <c r="O208" s="148">
        <v>1.6910000000000001</v>
      </c>
      <c r="P208" s="148">
        <f>O208*H208</f>
        <v>41.598600000000005</v>
      </c>
      <c r="Q208" s="148">
        <v>4.0629999999999999E-2</v>
      </c>
      <c r="R208" s="148">
        <f>Q208*H208</f>
        <v>0.999498</v>
      </c>
      <c r="S208" s="148">
        <v>0</v>
      </c>
      <c r="T208" s="149">
        <f>S208*H208</f>
        <v>0</v>
      </c>
      <c r="AR208" s="150" t="s">
        <v>144</v>
      </c>
      <c r="AT208" s="150" t="s">
        <v>139</v>
      </c>
      <c r="AU208" s="150" t="s">
        <v>83</v>
      </c>
      <c r="AY208" s="17" t="s">
        <v>137</v>
      </c>
      <c r="BE208" s="151">
        <f>IF(N208="základní",J208,0)</f>
        <v>0</v>
      </c>
      <c r="BF208" s="151">
        <f>IF(N208="snížená",J208,0)</f>
        <v>0</v>
      </c>
      <c r="BG208" s="151">
        <f>IF(N208="zákl. přenesená",J208,0)</f>
        <v>0</v>
      </c>
      <c r="BH208" s="151">
        <f>IF(N208="sníž. přenesená",J208,0)</f>
        <v>0</v>
      </c>
      <c r="BI208" s="151">
        <f>IF(N208="nulová",J208,0)</f>
        <v>0</v>
      </c>
      <c r="BJ208" s="17" t="s">
        <v>81</v>
      </c>
      <c r="BK208" s="151">
        <f>ROUND(I208*H208,2)</f>
        <v>0</v>
      </c>
      <c r="BL208" s="17" t="s">
        <v>144</v>
      </c>
      <c r="BM208" s="150" t="s">
        <v>223</v>
      </c>
    </row>
    <row r="209" spans="2:65" s="14" customFormat="1">
      <c r="B209" s="167"/>
      <c r="D209" s="153" t="s">
        <v>146</v>
      </c>
      <c r="E209" s="168" t="s">
        <v>1</v>
      </c>
      <c r="F209" s="169" t="s">
        <v>224</v>
      </c>
      <c r="H209" s="168" t="s">
        <v>1</v>
      </c>
      <c r="L209" s="167"/>
      <c r="M209" s="170"/>
      <c r="N209" s="171"/>
      <c r="O209" s="171"/>
      <c r="P209" s="171"/>
      <c r="Q209" s="171"/>
      <c r="R209" s="171"/>
      <c r="S209" s="171"/>
      <c r="T209" s="172"/>
      <c r="AT209" s="168" t="s">
        <v>146</v>
      </c>
      <c r="AU209" s="168" t="s">
        <v>83</v>
      </c>
      <c r="AV209" s="14" t="s">
        <v>81</v>
      </c>
      <c r="AW209" s="14" t="s">
        <v>29</v>
      </c>
      <c r="AX209" s="14" t="s">
        <v>73</v>
      </c>
      <c r="AY209" s="168" t="s">
        <v>137</v>
      </c>
    </row>
    <row r="210" spans="2:65" s="12" customFormat="1">
      <c r="B210" s="152"/>
      <c r="D210" s="153" t="s">
        <v>146</v>
      </c>
      <c r="E210" s="154" t="s">
        <v>1</v>
      </c>
      <c r="F210" s="155" t="s">
        <v>225</v>
      </c>
      <c r="H210" s="156">
        <v>24.6</v>
      </c>
      <c r="L210" s="152"/>
      <c r="M210" s="157"/>
      <c r="N210" s="158"/>
      <c r="O210" s="158"/>
      <c r="P210" s="158"/>
      <c r="Q210" s="158"/>
      <c r="R210" s="158"/>
      <c r="S210" s="158"/>
      <c r="T210" s="159"/>
      <c r="AT210" s="154" t="s">
        <v>146</v>
      </c>
      <c r="AU210" s="154" t="s">
        <v>83</v>
      </c>
      <c r="AV210" s="12" t="s">
        <v>83</v>
      </c>
      <c r="AW210" s="12" t="s">
        <v>29</v>
      </c>
      <c r="AX210" s="12" t="s">
        <v>73</v>
      </c>
      <c r="AY210" s="154" t="s">
        <v>137</v>
      </c>
    </row>
    <row r="211" spans="2:65" s="13" customFormat="1">
      <c r="B211" s="160"/>
      <c r="D211" s="153" t="s">
        <v>146</v>
      </c>
      <c r="E211" s="161" t="s">
        <v>1</v>
      </c>
      <c r="F211" s="162" t="s">
        <v>148</v>
      </c>
      <c r="H211" s="163">
        <v>24.6</v>
      </c>
      <c r="L211" s="160"/>
      <c r="M211" s="164"/>
      <c r="N211" s="165"/>
      <c r="O211" s="165"/>
      <c r="P211" s="165"/>
      <c r="Q211" s="165"/>
      <c r="R211" s="165"/>
      <c r="S211" s="165"/>
      <c r="T211" s="166"/>
      <c r="AT211" s="161" t="s">
        <v>146</v>
      </c>
      <c r="AU211" s="161" t="s">
        <v>83</v>
      </c>
      <c r="AV211" s="13" t="s">
        <v>144</v>
      </c>
      <c r="AW211" s="13" t="s">
        <v>29</v>
      </c>
      <c r="AX211" s="13" t="s">
        <v>81</v>
      </c>
      <c r="AY211" s="161" t="s">
        <v>137</v>
      </c>
    </row>
    <row r="212" spans="2:65" s="1" customFormat="1" ht="24" customHeight="1">
      <c r="B212" s="111"/>
      <c r="C212" s="140" t="s">
        <v>226</v>
      </c>
      <c r="D212" s="140" t="s">
        <v>139</v>
      </c>
      <c r="E212" s="141" t="s">
        <v>227</v>
      </c>
      <c r="F212" s="142" t="s">
        <v>228</v>
      </c>
      <c r="G212" s="143" t="s">
        <v>181</v>
      </c>
      <c r="H212" s="144">
        <v>2.88</v>
      </c>
      <c r="I212" s="145"/>
      <c r="J212" s="145">
        <f>ROUND(I212*H212,2)</f>
        <v>0</v>
      </c>
      <c r="K212" s="142" t="s">
        <v>143</v>
      </c>
      <c r="L212" s="29"/>
      <c r="M212" s="146" t="s">
        <v>1</v>
      </c>
      <c r="N212" s="147" t="s">
        <v>38</v>
      </c>
      <c r="O212" s="148">
        <v>1.153</v>
      </c>
      <c r="P212" s="148">
        <f>O212*H212</f>
        <v>3.32064</v>
      </c>
      <c r="Q212" s="148">
        <v>4.1529999999999997E-2</v>
      </c>
      <c r="R212" s="148">
        <f>Q212*H212</f>
        <v>0.11960639999999999</v>
      </c>
      <c r="S212" s="148">
        <v>0</v>
      </c>
      <c r="T212" s="149">
        <f>S212*H212</f>
        <v>0</v>
      </c>
      <c r="AR212" s="150" t="s">
        <v>144</v>
      </c>
      <c r="AT212" s="150" t="s">
        <v>139</v>
      </c>
      <c r="AU212" s="150" t="s">
        <v>83</v>
      </c>
      <c r="AY212" s="17" t="s">
        <v>137</v>
      </c>
      <c r="BE212" s="151">
        <f>IF(N212="základní",J212,0)</f>
        <v>0</v>
      </c>
      <c r="BF212" s="151">
        <f>IF(N212="snížená",J212,0)</f>
        <v>0</v>
      </c>
      <c r="BG212" s="151">
        <f>IF(N212="zákl. přenesená",J212,0)</f>
        <v>0</v>
      </c>
      <c r="BH212" s="151">
        <f>IF(N212="sníž. přenesená",J212,0)</f>
        <v>0</v>
      </c>
      <c r="BI212" s="151">
        <f>IF(N212="nulová",J212,0)</f>
        <v>0</v>
      </c>
      <c r="BJ212" s="17" t="s">
        <v>81</v>
      </c>
      <c r="BK212" s="151">
        <f>ROUND(I212*H212,2)</f>
        <v>0</v>
      </c>
      <c r="BL212" s="17" t="s">
        <v>144</v>
      </c>
      <c r="BM212" s="150" t="s">
        <v>229</v>
      </c>
    </row>
    <row r="213" spans="2:65" s="14" customFormat="1">
      <c r="B213" s="167"/>
      <c r="D213" s="153" t="s">
        <v>146</v>
      </c>
      <c r="E213" s="168" t="s">
        <v>1</v>
      </c>
      <c r="F213" s="169" t="s">
        <v>169</v>
      </c>
      <c r="H213" s="168" t="s">
        <v>1</v>
      </c>
      <c r="L213" s="167"/>
      <c r="M213" s="170"/>
      <c r="N213" s="171"/>
      <c r="O213" s="171"/>
      <c r="P213" s="171"/>
      <c r="Q213" s="171"/>
      <c r="R213" s="171"/>
      <c r="S213" s="171"/>
      <c r="T213" s="172"/>
      <c r="AT213" s="168" t="s">
        <v>146</v>
      </c>
      <c r="AU213" s="168" t="s">
        <v>83</v>
      </c>
      <c r="AV213" s="14" t="s">
        <v>81</v>
      </c>
      <c r="AW213" s="14" t="s">
        <v>29</v>
      </c>
      <c r="AX213" s="14" t="s">
        <v>73</v>
      </c>
      <c r="AY213" s="168" t="s">
        <v>137</v>
      </c>
    </row>
    <row r="214" spans="2:65" s="12" customFormat="1">
      <c r="B214" s="152"/>
      <c r="D214" s="153" t="s">
        <v>146</v>
      </c>
      <c r="E214" s="154" t="s">
        <v>1</v>
      </c>
      <c r="F214" s="155" t="s">
        <v>230</v>
      </c>
      <c r="H214" s="156">
        <v>2.88</v>
      </c>
      <c r="L214" s="152"/>
      <c r="M214" s="157"/>
      <c r="N214" s="158"/>
      <c r="O214" s="158"/>
      <c r="P214" s="158"/>
      <c r="Q214" s="158"/>
      <c r="R214" s="158"/>
      <c r="S214" s="158"/>
      <c r="T214" s="159"/>
      <c r="AT214" s="154" t="s">
        <v>146</v>
      </c>
      <c r="AU214" s="154" t="s">
        <v>83</v>
      </c>
      <c r="AV214" s="12" t="s">
        <v>83</v>
      </c>
      <c r="AW214" s="12" t="s">
        <v>29</v>
      </c>
      <c r="AX214" s="12" t="s">
        <v>73</v>
      </c>
      <c r="AY214" s="154" t="s">
        <v>137</v>
      </c>
    </row>
    <row r="215" spans="2:65" s="13" customFormat="1">
      <c r="B215" s="160"/>
      <c r="D215" s="153" t="s">
        <v>146</v>
      </c>
      <c r="E215" s="161" t="s">
        <v>1</v>
      </c>
      <c r="F215" s="162" t="s">
        <v>148</v>
      </c>
      <c r="H215" s="163">
        <v>2.88</v>
      </c>
      <c r="L215" s="160"/>
      <c r="M215" s="164"/>
      <c r="N215" s="165"/>
      <c r="O215" s="165"/>
      <c r="P215" s="165"/>
      <c r="Q215" s="165"/>
      <c r="R215" s="165"/>
      <c r="S215" s="165"/>
      <c r="T215" s="166"/>
      <c r="AT215" s="161" t="s">
        <v>146</v>
      </c>
      <c r="AU215" s="161" t="s">
        <v>83</v>
      </c>
      <c r="AV215" s="13" t="s">
        <v>144</v>
      </c>
      <c r="AW215" s="13" t="s">
        <v>29</v>
      </c>
      <c r="AX215" s="13" t="s">
        <v>81</v>
      </c>
      <c r="AY215" s="161" t="s">
        <v>137</v>
      </c>
    </row>
    <row r="216" spans="2:65" s="1" customFormat="1" ht="24" customHeight="1">
      <c r="B216" s="111"/>
      <c r="C216" s="140" t="s">
        <v>231</v>
      </c>
      <c r="D216" s="140" t="s">
        <v>139</v>
      </c>
      <c r="E216" s="141" t="s">
        <v>232</v>
      </c>
      <c r="F216" s="142" t="s">
        <v>233</v>
      </c>
      <c r="G216" s="143" t="s">
        <v>174</v>
      </c>
      <c r="H216" s="144">
        <v>440</v>
      </c>
      <c r="I216" s="145"/>
      <c r="J216" s="145">
        <f>ROUND(I216*H216,2)</f>
        <v>0</v>
      </c>
      <c r="K216" s="142" t="s">
        <v>143</v>
      </c>
      <c r="L216" s="29"/>
      <c r="M216" s="146" t="s">
        <v>1</v>
      </c>
      <c r="N216" s="147" t="s">
        <v>38</v>
      </c>
      <c r="O216" s="148">
        <v>0.253</v>
      </c>
      <c r="P216" s="148">
        <f>O216*H216</f>
        <v>111.32000000000001</v>
      </c>
      <c r="Q216" s="148">
        <v>3.7599999999999999E-3</v>
      </c>
      <c r="R216" s="148">
        <f>Q216*H216</f>
        <v>1.6543999999999999</v>
      </c>
      <c r="S216" s="148">
        <v>0</v>
      </c>
      <c r="T216" s="149">
        <f>S216*H216</f>
        <v>0</v>
      </c>
      <c r="AR216" s="150" t="s">
        <v>144</v>
      </c>
      <c r="AT216" s="150" t="s">
        <v>139</v>
      </c>
      <c r="AU216" s="150" t="s">
        <v>83</v>
      </c>
      <c r="AY216" s="17" t="s">
        <v>137</v>
      </c>
      <c r="BE216" s="151">
        <f>IF(N216="základní",J216,0)</f>
        <v>0</v>
      </c>
      <c r="BF216" s="151">
        <f>IF(N216="snížená",J216,0)</f>
        <v>0</v>
      </c>
      <c r="BG216" s="151">
        <f>IF(N216="zákl. přenesená",J216,0)</f>
        <v>0</v>
      </c>
      <c r="BH216" s="151">
        <f>IF(N216="sníž. přenesená",J216,0)</f>
        <v>0</v>
      </c>
      <c r="BI216" s="151">
        <f>IF(N216="nulová",J216,0)</f>
        <v>0</v>
      </c>
      <c r="BJ216" s="17" t="s">
        <v>81</v>
      </c>
      <c r="BK216" s="151">
        <f>ROUND(I216*H216,2)</f>
        <v>0</v>
      </c>
      <c r="BL216" s="17" t="s">
        <v>144</v>
      </c>
      <c r="BM216" s="150" t="s">
        <v>234</v>
      </c>
    </row>
    <row r="217" spans="2:65" s="14" customFormat="1">
      <c r="B217" s="167"/>
      <c r="D217" s="153" t="s">
        <v>146</v>
      </c>
      <c r="E217" s="168" t="s">
        <v>1</v>
      </c>
      <c r="F217" s="169" t="s">
        <v>176</v>
      </c>
      <c r="H217" s="168" t="s">
        <v>1</v>
      </c>
      <c r="L217" s="167"/>
      <c r="M217" s="170"/>
      <c r="N217" s="171"/>
      <c r="O217" s="171"/>
      <c r="P217" s="171"/>
      <c r="Q217" s="171"/>
      <c r="R217" s="171"/>
      <c r="S217" s="171"/>
      <c r="T217" s="172"/>
      <c r="AT217" s="168" t="s">
        <v>146</v>
      </c>
      <c r="AU217" s="168" t="s">
        <v>83</v>
      </c>
      <c r="AV217" s="14" t="s">
        <v>81</v>
      </c>
      <c r="AW217" s="14" t="s">
        <v>29</v>
      </c>
      <c r="AX217" s="14" t="s">
        <v>73</v>
      </c>
      <c r="AY217" s="168" t="s">
        <v>137</v>
      </c>
    </row>
    <row r="218" spans="2:65" s="12" customFormat="1">
      <c r="B218" s="152"/>
      <c r="D218" s="153" t="s">
        <v>146</v>
      </c>
      <c r="E218" s="154" t="s">
        <v>1</v>
      </c>
      <c r="F218" s="155" t="s">
        <v>235</v>
      </c>
      <c r="H218" s="156">
        <v>440</v>
      </c>
      <c r="L218" s="152"/>
      <c r="M218" s="157"/>
      <c r="N218" s="158"/>
      <c r="O218" s="158"/>
      <c r="P218" s="158"/>
      <c r="Q218" s="158"/>
      <c r="R218" s="158"/>
      <c r="S218" s="158"/>
      <c r="T218" s="159"/>
      <c r="AT218" s="154" t="s">
        <v>146</v>
      </c>
      <c r="AU218" s="154" t="s">
        <v>83</v>
      </c>
      <c r="AV218" s="12" t="s">
        <v>83</v>
      </c>
      <c r="AW218" s="12" t="s">
        <v>29</v>
      </c>
      <c r="AX218" s="12" t="s">
        <v>73</v>
      </c>
      <c r="AY218" s="154" t="s">
        <v>137</v>
      </c>
    </row>
    <row r="219" spans="2:65" s="13" customFormat="1">
      <c r="B219" s="160"/>
      <c r="D219" s="153" t="s">
        <v>146</v>
      </c>
      <c r="E219" s="161" t="s">
        <v>1</v>
      </c>
      <c r="F219" s="162" t="s">
        <v>148</v>
      </c>
      <c r="H219" s="163">
        <v>440</v>
      </c>
      <c r="L219" s="160"/>
      <c r="M219" s="164"/>
      <c r="N219" s="165"/>
      <c r="O219" s="165"/>
      <c r="P219" s="165"/>
      <c r="Q219" s="165"/>
      <c r="R219" s="165"/>
      <c r="S219" s="165"/>
      <c r="T219" s="166"/>
      <c r="AT219" s="161" t="s">
        <v>146</v>
      </c>
      <c r="AU219" s="161" t="s">
        <v>83</v>
      </c>
      <c r="AV219" s="13" t="s">
        <v>144</v>
      </c>
      <c r="AW219" s="13" t="s">
        <v>29</v>
      </c>
      <c r="AX219" s="13" t="s">
        <v>81</v>
      </c>
      <c r="AY219" s="161" t="s">
        <v>137</v>
      </c>
    </row>
    <row r="220" spans="2:65" s="11" customFormat="1" ht="22.9" customHeight="1">
      <c r="B220" s="128"/>
      <c r="D220" s="129" t="s">
        <v>72</v>
      </c>
      <c r="E220" s="138" t="s">
        <v>199</v>
      </c>
      <c r="F220" s="138" t="s">
        <v>236</v>
      </c>
      <c r="J220" s="139">
        <f>BK220</f>
        <v>0</v>
      </c>
      <c r="L220" s="128"/>
      <c r="M220" s="132"/>
      <c r="N220" s="133"/>
      <c r="O220" s="133"/>
      <c r="P220" s="134">
        <f>SUM(P221:P277)</f>
        <v>1291.613994</v>
      </c>
      <c r="Q220" s="133"/>
      <c r="R220" s="134">
        <f>SUM(R221:R277)</f>
        <v>0.18086132000000002</v>
      </c>
      <c r="S220" s="133"/>
      <c r="T220" s="135">
        <f>SUM(T221:T277)</f>
        <v>10.574800000000002</v>
      </c>
      <c r="AR220" s="129" t="s">
        <v>81</v>
      </c>
      <c r="AT220" s="136" t="s">
        <v>72</v>
      </c>
      <c r="AU220" s="136" t="s">
        <v>81</v>
      </c>
      <c r="AY220" s="129" t="s">
        <v>137</v>
      </c>
      <c r="BK220" s="137">
        <f>SUM(BK221:BK277)</f>
        <v>0</v>
      </c>
    </row>
    <row r="221" spans="2:65" s="1" customFormat="1" ht="24" customHeight="1">
      <c r="B221" s="111"/>
      <c r="C221" s="140" t="s">
        <v>237</v>
      </c>
      <c r="D221" s="140" t="s">
        <v>139</v>
      </c>
      <c r="E221" s="141" t="s">
        <v>238</v>
      </c>
      <c r="F221" s="142" t="s">
        <v>239</v>
      </c>
      <c r="G221" s="143" t="s">
        <v>181</v>
      </c>
      <c r="H221" s="144">
        <v>271.60000000000002</v>
      </c>
      <c r="I221" s="145"/>
      <c r="J221" s="145">
        <f>ROUND(I221*H221,2)</f>
        <v>0</v>
      </c>
      <c r="K221" s="142" t="s">
        <v>143</v>
      </c>
      <c r="L221" s="29"/>
      <c r="M221" s="146" t="s">
        <v>1</v>
      </c>
      <c r="N221" s="147" t="s">
        <v>38</v>
      </c>
      <c r="O221" s="148">
        <v>0.105</v>
      </c>
      <c r="P221" s="148">
        <f>O221*H221</f>
        <v>28.518000000000001</v>
      </c>
      <c r="Q221" s="148">
        <v>1.2999999999999999E-4</v>
      </c>
      <c r="R221" s="148">
        <f>Q221*H221</f>
        <v>3.5307999999999999E-2</v>
      </c>
      <c r="S221" s="148">
        <v>0</v>
      </c>
      <c r="T221" s="149">
        <f>S221*H221</f>
        <v>0</v>
      </c>
      <c r="AR221" s="150" t="s">
        <v>144</v>
      </c>
      <c r="AT221" s="150" t="s">
        <v>139</v>
      </c>
      <c r="AU221" s="150" t="s">
        <v>83</v>
      </c>
      <c r="AY221" s="17" t="s">
        <v>137</v>
      </c>
      <c r="BE221" s="151">
        <f>IF(N221="základní",J221,0)</f>
        <v>0</v>
      </c>
      <c r="BF221" s="151">
        <f>IF(N221="snížená",J221,0)</f>
        <v>0</v>
      </c>
      <c r="BG221" s="151">
        <f>IF(N221="zákl. přenesená",J221,0)</f>
        <v>0</v>
      </c>
      <c r="BH221" s="151">
        <f>IF(N221="sníž. přenesená",J221,0)</f>
        <v>0</v>
      </c>
      <c r="BI221" s="151">
        <f>IF(N221="nulová",J221,0)</f>
        <v>0</v>
      </c>
      <c r="BJ221" s="17" t="s">
        <v>81</v>
      </c>
      <c r="BK221" s="151">
        <f>ROUND(I221*H221,2)</f>
        <v>0</v>
      </c>
      <c r="BL221" s="17" t="s">
        <v>144</v>
      </c>
      <c r="BM221" s="150" t="s">
        <v>240</v>
      </c>
    </row>
    <row r="222" spans="2:65" s="14" customFormat="1">
      <c r="B222" s="167"/>
      <c r="D222" s="153" t="s">
        <v>146</v>
      </c>
      <c r="E222" s="168" t="s">
        <v>1</v>
      </c>
      <c r="F222" s="169" t="s">
        <v>241</v>
      </c>
      <c r="H222" s="168" t="s">
        <v>1</v>
      </c>
      <c r="L222" s="167"/>
      <c r="M222" s="170"/>
      <c r="N222" s="171"/>
      <c r="O222" s="171"/>
      <c r="P222" s="171"/>
      <c r="Q222" s="171"/>
      <c r="R222" s="171"/>
      <c r="S222" s="171"/>
      <c r="T222" s="172"/>
      <c r="AT222" s="168" t="s">
        <v>146</v>
      </c>
      <c r="AU222" s="168" t="s">
        <v>83</v>
      </c>
      <c r="AV222" s="14" t="s">
        <v>81</v>
      </c>
      <c r="AW222" s="14" t="s">
        <v>29</v>
      </c>
      <c r="AX222" s="14" t="s">
        <v>73</v>
      </c>
      <c r="AY222" s="168" t="s">
        <v>137</v>
      </c>
    </row>
    <row r="223" spans="2:65" s="12" customFormat="1">
      <c r="B223" s="152"/>
      <c r="D223" s="153" t="s">
        <v>146</v>
      </c>
      <c r="E223" s="154" t="s">
        <v>1</v>
      </c>
      <c r="F223" s="155" t="s">
        <v>242</v>
      </c>
      <c r="H223" s="156">
        <v>271.60000000000002</v>
      </c>
      <c r="L223" s="152"/>
      <c r="M223" s="157"/>
      <c r="N223" s="158"/>
      <c r="O223" s="158"/>
      <c r="P223" s="158"/>
      <c r="Q223" s="158"/>
      <c r="R223" s="158"/>
      <c r="S223" s="158"/>
      <c r="T223" s="159"/>
      <c r="AT223" s="154" t="s">
        <v>146</v>
      </c>
      <c r="AU223" s="154" t="s">
        <v>83</v>
      </c>
      <c r="AV223" s="12" t="s">
        <v>83</v>
      </c>
      <c r="AW223" s="12" t="s">
        <v>29</v>
      </c>
      <c r="AX223" s="12" t="s">
        <v>73</v>
      </c>
      <c r="AY223" s="154" t="s">
        <v>137</v>
      </c>
    </row>
    <row r="224" spans="2:65" s="13" customFormat="1">
      <c r="B224" s="160"/>
      <c r="D224" s="153" t="s">
        <v>146</v>
      </c>
      <c r="E224" s="161" t="s">
        <v>1</v>
      </c>
      <c r="F224" s="162" t="s">
        <v>148</v>
      </c>
      <c r="H224" s="163">
        <v>271.60000000000002</v>
      </c>
      <c r="L224" s="160"/>
      <c r="M224" s="164"/>
      <c r="N224" s="165"/>
      <c r="O224" s="165"/>
      <c r="P224" s="165"/>
      <c r="Q224" s="165"/>
      <c r="R224" s="165"/>
      <c r="S224" s="165"/>
      <c r="T224" s="166"/>
      <c r="AT224" s="161" t="s">
        <v>146</v>
      </c>
      <c r="AU224" s="161" t="s">
        <v>83</v>
      </c>
      <c r="AV224" s="13" t="s">
        <v>144</v>
      </c>
      <c r="AW224" s="13" t="s">
        <v>29</v>
      </c>
      <c r="AX224" s="13" t="s">
        <v>81</v>
      </c>
      <c r="AY224" s="161" t="s">
        <v>137</v>
      </c>
    </row>
    <row r="225" spans="2:65" s="1" customFormat="1" ht="24" customHeight="1">
      <c r="B225" s="111"/>
      <c r="C225" s="140" t="s">
        <v>8</v>
      </c>
      <c r="D225" s="140" t="s">
        <v>139</v>
      </c>
      <c r="E225" s="141" t="s">
        <v>243</v>
      </c>
      <c r="F225" s="142" t="s">
        <v>244</v>
      </c>
      <c r="G225" s="143" t="s">
        <v>181</v>
      </c>
      <c r="H225" s="144">
        <v>510</v>
      </c>
      <c r="I225" s="145"/>
      <c r="J225" s="145">
        <f>ROUND(I225*H225,2)</f>
        <v>0</v>
      </c>
      <c r="K225" s="142" t="s">
        <v>143</v>
      </c>
      <c r="L225" s="29"/>
      <c r="M225" s="146" t="s">
        <v>1</v>
      </c>
      <c r="N225" s="147" t="s">
        <v>38</v>
      </c>
      <c r="O225" s="148">
        <v>0.126</v>
      </c>
      <c r="P225" s="148">
        <f>O225*H225</f>
        <v>64.260000000000005</v>
      </c>
      <c r="Q225" s="148">
        <v>2.1000000000000001E-4</v>
      </c>
      <c r="R225" s="148">
        <f>Q225*H225</f>
        <v>0.1071</v>
      </c>
      <c r="S225" s="148">
        <v>0</v>
      </c>
      <c r="T225" s="149">
        <f>S225*H225</f>
        <v>0</v>
      </c>
      <c r="AR225" s="150" t="s">
        <v>144</v>
      </c>
      <c r="AT225" s="150" t="s">
        <v>139</v>
      </c>
      <c r="AU225" s="150" t="s">
        <v>83</v>
      </c>
      <c r="AY225" s="17" t="s">
        <v>137</v>
      </c>
      <c r="BE225" s="151">
        <f>IF(N225="základní",J225,0)</f>
        <v>0</v>
      </c>
      <c r="BF225" s="151">
        <f>IF(N225="snížená",J225,0)</f>
        <v>0</v>
      </c>
      <c r="BG225" s="151">
        <f>IF(N225="zákl. přenesená",J225,0)</f>
        <v>0</v>
      </c>
      <c r="BH225" s="151">
        <f>IF(N225="sníž. přenesená",J225,0)</f>
        <v>0</v>
      </c>
      <c r="BI225" s="151">
        <f>IF(N225="nulová",J225,0)</f>
        <v>0</v>
      </c>
      <c r="BJ225" s="17" t="s">
        <v>81</v>
      </c>
      <c r="BK225" s="151">
        <f>ROUND(I225*H225,2)</f>
        <v>0</v>
      </c>
      <c r="BL225" s="17" t="s">
        <v>144</v>
      </c>
      <c r="BM225" s="150" t="s">
        <v>245</v>
      </c>
    </row>
    <row r="226" spans="2:65" s="14" customFormat="1">
      <c r="B226" s="167"/>
      <c r="D226" s="153" t="s">
        <v>146</v>
      </c>
      <c r="E226" s="168" t="s">
        <v>1</v>
      </c>
      <c r="F226" s="169" t="s">
        <v>246</v>
      </c>
      <c r="H226" s="168" t="s">
        <v>1</v>
      </c>
      <c r="L226" s="167"/>
      <c r="M226" s="170"/>
      <c r="N226" s="171"/>
      <c r="O226" s="171"/>
      <c r="P226" s="171"/>
      <c r="Q226" s="171"/>
      <c r="R226" s="171"/>
      <c r="S226" s="171"/>
      <c r="T226" s="172"/>
      <c r="AT226" s="168" t="s">
        <v>146</v>
      </c>
      <c r="AU226" s="168" t="s">
        <v>83</v>
      </c>
      <c r="AV226" s="14" t="s">
        <v>81</v>
      </c>
      <c r="AW226" s="14" t="s">
        <v>29</v>
      </c>
      <c r="AX226" s="14" t="s">
        <v>73</v>
      </c>
      <c r="AY226" s="168" t="s">
        <v>137</v>
      </c>
    </row>
    <row r="227" spans="2:65" s="12" customFormat="1">
      <c r="B227" s="152"/>
      <c r="D227" s="153" t="s">
        <v>146</v>
      </c>
      <c r="E227" s="154" t="s">
        <v>1</v>
      </c>
      <c r="F227" s="155" t="s">
        <v>247</v>
      </c>
      <c r="H227" s="156">
        <v>320</v>
      </c>
      <c r="L227" s="152"/>
      <c r="M227" s="157"/>
      <c r="N227" s="158"/>
      <c r="O227" s="158"/>
      <c r="P227" s="158"/>
      <c r="Q227" s="158"/>
      <c r="R227" s="158"/>
      <c r="S227" s="158"/>
      <c r="T227" s="159"/>
      <c r="AT227" s="154" t="s">
        <v>146</v>
      </c>
      <c r="AU227" s="154" t="s">
        <v>83</v>
      </c>
      <c r="AV227" s="12" t="s">
        <v>83</v>
      </c>
      <c r="AW227" s="12" t="s">
        <v>29</v>
      </c>
      <c r="AX227" s="12" t="s">
        <v>73</v>
      </c>
      <c r="AY227" s="154" t="s">
        <v>137</v>
      </c>
    </row>
    <row r="228" spans="2:65" s="12" customFormat="1">
      <c r="B228" s="152"/>
      <c r="D228" s="153" t="s">
        <v>146</v>
      </c>
      <c r="E228" s="154" t="s">
        <v>1</v>
      </c>
      <c r="F228" s="155" t="s">
        <v>248</v>
      </c>
      <c r="H228" s="156">
        <v>190</v>
      </c>
      <c r="L228" s="152"/>
      <c r="M228" s="157"/>
      <c r="N228" s="158"/>
      <c r="O228" s="158"/>
      <c r="P228" s="158"/>
      <c r="Q228" s="158"/>
      <c r="R228" s="158"/>
      <c r="S228" s="158"/>
      <c r="T228" s="159"/>
      <c r="AT228" s="154" t="s">
        <v>146</v>
      </c>
      <c r="AU228" s="154" t="s">
        <v>83</v>
      </c>
      <c r="AV228" s="12" t="s">
        <v>83</v>
      </c>
      <c r="AW228" s="12" t="s">
        <v>29</v>
      </c>
      <c r="AX228" s="12" t="s">
        <v>73</v>
      </c>
      <c r="AY228" s="154" t="s">
        <v>137</v>
      </c>
    </row>
    <row r="229" spans="2:65" s="13" customFormat="1">
      <c r="B229" s="160"/>
      <c r="D229" s="153" t="s">
        <v>146</v>
      </c>
      <c r="E229" s="161" t="s">
        <v>1</v>
      </c>
      <c r="F229" s="162" t="s">
        <v>148</v>
      </c>
      <c r="H229" s="163">
        <v>510</v>
      </c>
      <c r="L229" s="160"/>
      <c r="M229" s="164"/>
      <c r="N229" s="165"/>
      <c r="O229" s="165"/>
      <c r="P229" s="165"/>
      <c r="Q229" s="165"/>
      <c r="R229" s="165"/>
      <c r="S229" s="165"/>
      <c r="T229" s="166"/>
      <c r="AT229" s="161" t="s">
        <v>146</v>
      </c>
      <c r="AU229" s="161" t="s">
        <v>83</v>
      </c>
      <c r="AV229" s="13" t="s">
        <v>144</v>
      </c>
      <c r="AW229" s="13" t="s">
        <v>29</v>
      </c>
      <c r="AX229" s="13" t="s">
        <v>81</v>
      </c>
      <c r="AY229" s="161" t="s">
        <v>137</v>
      </c>
    </row>
    <row r="230" spans="2:65" s="1" customFormat="1" ht="24" customHeight="1">
      <c r="B230" s="111"/>
      <c r="C230" s="140" t="s">
        <v>249</v>
      </c>
      <c r="D230" s="140" t="s">
        <v>139</v>
      </c>
      <c r="E230" s="141" t="s">
        <v>250</v>
      </c>
      <c r="F230" s="142" t="s">
        <v>251</v>
      </c>
      <c r="G230" s="143" t="s">
        <v>181</v>
      </c>
      <c r="H230" s="144">
        <v>433.33300000000003</v>
      </c>
      <c r="I230" s="145"/>
      <c r="J230" s="145">
        <f>ROUND(I230*H230,2)</f>
        <v>0</v>
      </c>
      <c r="K230" s="142" t="s">
        <v>143</v>
      </c>
      <c r="L230" s="29"/>
      <c r="M230" s="146" t="s">
        <v>1</v>
      </c>
      <c r="N230" s="147" t="s">
        <v>38</v>
      </c>
      <c r="O230" s="148">
        <v>0.308</v>
      </c>
      <c r="P230" s="148">
        <f>O230*H230</f>
        <v>133.46656400000001</v>
      </c>
      <c r="Q230" s="148">
        <v>4.0000000000000003E-5</v>
      </c>
      <c r="R230" s="148">
        <f>Q230*H230</f>
        <v>1.7333320000000003E-2</v>
      </c>
      <c r="S230" s="148">
        <v>0</v>
      </c>
      <c r="T230" s="149">
        <f>S230*H230</f>
        <v>0</v>
      </c>
      <c r="AR230" s="150" t="s">
        <v>144</v>
      </c>
      <c r="AT230" s="150" t="s">
        <v>139</v>
      </c>
      <c r="AU230" s="150" t="s">
        <v>83</v>
      </c>
      <c r="AY230" s="17" t="s">
        <v>137</v>
      </c>
      <c r="BE230" s="151">
        <f>IF(N230="základní",J230,0)</f>
        <v>0</v>
      </c>
      <c r="BF230" s="151">
        <f>IF(N230="snížená",J230,0)</f>
        <v>0</v>
      </c>
      <c r="BG230" s="151">
        <f>IF(N230="zákl. přenesená",J230,0)</f>
        <v>0</v>
      </c>
      <c r="BH230" s="151">
        <f>IF(N230="sníž. přenesená",J230,0)</f>
        <v>0</v>
      </c>
      <c r="BI230" s="151">
        <f>IF(N230="nulová",J230,0)</f>
        <v>0</v>
      </c>
      <c r="BJ230" s="17" t="s">
        <v>81</v>
      </c>
      <c r="BK230" s="151">
        <f>ROUND(I230*H230,2)</f>
        <v>0</v>
      </c>
      <c r="BL230" s="17" t="s">
        <v>144</v>
      </c>
      <c r="BM230" s="150" t="s">
        <v>252</v>
      </c>
    </row>
    <row r="231" spans="2:65" s="14" customFormat="1">
      <c r="B231" s="167"/>
      <c r="D231" s="153" t="s">
        <v>146</v>
      </c>
      <c r="E231" s="168" t="s">
        <v>1</v>
      </c>
      <c r="F231" s="169" t="s">
        <v>253</v>
      </c>
      <c r="H231" s="168" t="s">
        <v>1</v>
      </c>
      <c r="L231" s="167"/>
      <c r="M231" s="170"/>
      <c r="N231" s="171"/>
      <c r="O231" s="171"/>
      <c r="P231" s="171"/>
      <c r="Q231" s="171"/>
      <c r="R231" s="171"/>
      <c r="S231" s="171"/>
      <c r="T231" s="172"/>
      <c r="AT231" s="168" t="s">
        <v>146</v>
      </c>
      <c r="AU231" s="168" t="s">
        <v>83</v>
      </c>
      <c r="AV231" s="14" t="s">
        <v>81</v>
      </c>
      <c r="AW231" s="14" t="s">
        <v>29</v>
      </c>
      <c r="AX231" s="14" t="s">
        <v>73</v>
      </c>
      <c r="AY231" s="168" t="s">
        <v>137</v>
      </c>
    </row>
    <row r="232" spans="2:65" s="12" customFormat="1">
      <c r="B232" s="152"/>
      <c r="D232" s="153" t="s">
        <v>146</v>
      </c>
      <c r="E232" s="154" t="s">
        <v>1</v>
      </c>
      <c r="F232" s="155" t="s">
        <v>254</v>
      </c>
      <c r="H232" s="156">
        <v>433.33300000000003</v>
      </c>
      <c r="L232" s="152"/>
      <c r="M232" s="157"/>
      <c r="N232" s="158"/>
      <c r="O232" s="158"/>
      <c r="P232" s="158"/>
      <c r="Q232" s="158"/>
      <c r="R232" s="158"/>
      <c r="S232" s="158"/>
      <c r="T232" s="159"/>
      <c r="AT232" s="154" t="s">
        <v>146</v>
      </c>
      <c r="AU232" s="154" t="s">
        <v>83</v>
      </c>
      <c r="AV232" s="12" t="s">
        <v>83</v>
      </c>
      <c r="AW232" s="12" t="s">
        <v>29</v>
      </c>
      <c r="AX232" s="12" t="s">
        <v>73</v>
      </c>
      <c r="AY232" s="154" t="s">
        <v>137</v>
      </c>
    </row>
    <row r="233" spans="2:65" s="13" customFormat="1">
      <c r="B233" s="160"/>
      <c r="D233" s="153" t="s">
        <v>146</v>
      </c>
      <c r="E233" s="161" t="s">
        <v>1</v>
      </c>
      <c r="F233" s="162" t="s">
        <v>148</v>
      </c>
      <c r="H233" s="163">
        <v>433.33300000000003</v>
      </c>
      <c r="L233" s="160"/>
      <c r="M233" s="164"/>
      <c r="N233" s="165"/>
      <c r="O233" s="165"/>
      <c r="P233" s="165"/>
      <c r="Q233" s="165"/>
      <c r="R233" s="165"/>
      <c r="S233" s="165"/>
      <c r="T233" s="166"/>
      <c r="AT233" s="161" t="s">
        <v>146</v>
      </c>
      <c r="AU233" s="161" t="s">
        <v>83</v>
      </c>
      <c r="AV233" s="13" t="s">
        <v>144</v>
      </c>
      <c r="AW233" s="13" t="s">
        <v>29</v>
      </c>
      <c r="AX233" s="13" t="s">
        <v>81</v>
      </c>
      <c r="AY233" s="161" t="s">
        <v>137</v>
      </c>
    </row>
    <row r="234" spans="2:65" s="1" customFormat="1" ht="24" customHeight="1">
      <c r="B234" s="111"/>
      <c r="C234" s="140" t="s">
        <v>255</v>
      </c>
      <c r="D234" s="140" t="s">
        <v>139</v>
      </c>
      <c r="E234" s="141" t="s">
        <v>256</v>
      </c>
      <c r="F234" s="142" t="s">
        <v>257</v>
      </c>
      <c r="G234" s="143" t="s">
        <v>151</v>
      </c>
      <c r="H234" s="144">
        <v>3.48</v>
      </c>
      <c r="I234" s="145"/>
      <c r="J234" s="145">
        <f>ROUND(I234*H234,2)</f>
        <v>0</v>
      </c>
      <c r="K234" s="142" t="s">
        <v>143</v>
      </c>
      <c r="L234" s="29"/>
      <c r="M234" s="146" t="s">
        <v>1</v>
      </c>
      <c r="N234" s="147" t="s">
        <v>38</v>
      </c>
      <c r="O234" s="148">
        <v>2.7130000000000001</v>
      </c>
      <c r="P234" s="148">
        <f>O234*H234</f>
        <v>9.4412400000000005</v>
      </c>
      <c r="Q234" s="148">
        <v>0</v>
      </c>
      <c r="R234" s="148">
        <f>Q234*H234</f>
        <v>0</v>
      </c>
      <c r="S234" s="148">
        <v>1.8</v>
      </c>
      <c r="T234" s="149">
        <f>S234*H234</f>
        <v>6.2640000000000002</v>
      </c>
      <c r="AR234" s="150" t="s">
        <v>144</v>
      </c>
      <c r="AT234" s="150" t="s">
        <v>139</v>
      </c>
      <c r="AU234" s="150" t="s">
        <v>83</v>
      </c>
      <c r="AY234" s="17" t="s">
        <v>137</v>
      </c>
      <c r="BE234" s="151">
        <f>IF(N234="základní",J234,0)</f>
        <v>0</v>
      </c>
      <c r="BF234" s="151">
        <f>IF(N234="snížená",J234,0)</f>
        <v>0</v>
      </c>
      <c r="BG234" s="151">
        <f>IF(N234="zákl. přenesená",J234,0)</f>
        <v>0</v>
      </c>
      <c r="BH234" s="151">
        <f>IF(N234="sníž. přenesená",J234,0)</f>
        <v>0</v>
      </c>
      <c r="BI234" s="151">
        <f>IF(N234="nulová",J234,0)</f>
        <v>0</v>
      </c>
      <c r="BJ234" s="17" t="s">
        <v>81</v>
      </c>
      <c r="BK234" s="151">
        <f>ROUND(I234*H234,2)</f>
        <v>0</v>
      </c>
      <c r="BL234" s="17" t="s">
        <v>144</v>
      </c>
      <c r="BM234" s="150" t="s">
        <v>258</v>
      </c>
    </row>
    <row r="235" spans="2:65" s="14" customFormat="1">
      <c r="B235" s="167"/>
      <c r="D235" s="153" t="s">
        <v>146</v>
      </c>
      <c r="E235" s="168" t="s">
        <v>1</v>
      </c>
      <c r="F235" s="169" t="s">
        <v>259</v>
      </c>
      <c r="H235" s="168" t="s">
        <v>1</v>
      </c>
      <c r="L235" s="167"/>
      <c r="M235" s="170"/>
      <c r="N235" s="171"/>
      <c r="O235" s="171"/>
      <c r="P235" s="171"/>
      <c r="Q235" s="171"/>
      <c r="R235" s="171"/>
      <c r="S235" s="171"/>
      <c r="T235" s="172"/>
      <c r="AT235" s="168" t="s">
        <v>146</v>
      </c>
      <c r="AU235" s="168" t="s">
        <v>83</v>
      </c>
      <c r="AV235" s="14" t="s">
        <v>81</v>
      </c>
      <c r="AW235" s="14" t="s">
        <v>29</v>
      </c>
      <c r="AX235" s="14" t="s">
        <v>73</v>
      </c>
      <c r="AY235" s="168" t="s">
        <v>137</v>
      </c>
    </row>
    <row r="236" spans="2:65" s="12" customFormat="1">
      <c r="B236" s="152"/>
      <c r="D236" s="153" t="s">
        <v>146</v>
      </c>
      <c r="E236" s="154" t="s">
        <v>1</v>
      </c>
      <c r="F236" s="155" t="s">
        <v>260</v>
      </c>
      <c r="H236" s="156">
        <v>3</v>
      </c>
      <c r="L236" s="152"/>
      <c r="M236" s="157"/>
      <c r="N236" s="158"/>
      <c r="O236" s="158"/>
      <c r="P236" s="158"/>
      <c r="Q236" s="158"/>
      <c r="R236" s="158"/>
      <c r="S236" s="158"/>
      <c r="T236" s="159"/>
      <c r="AT236" s="154" t="s">
        <v>146</v>
      </c>
      <c r="AU236" s="154" t="s">
        <v>83</v>
      </c>
      <c r="AV236" s="12" t="s">
        <v>83</v>
      </c>
      <c r="AW236" s="12" t="s">
        <v>29</v>
      </c>
      <c r="AX236" s="12" t="s">
        <v>73</v>
      </c>
      <c r="AY236" s="154" t="s">
        <v>137</v>
      </c>
    </row>
    <row r="237" spans="2:65" s="14" customFormat="1">
      <c r="B237" s="167"/>
      <c r="D237" s="153" t="s">
        <v>146</v>
      </c>
      <c r="E237" s="168" t="s">
        <v>1</v>
      </c>
      <c r="F237" s="169" t="s">
        <v>183</v>
      </c>
      <c r="H237" s="168" t="s">
        <v>1</v>
      </c>
      <c r="L237" s="167"/>
      <c r="M237" s="170"/>
      <c r="N237" s="171"/>
      <c r="O237" s="171"/>
      <c r="P237" s="171"/>
      <c r="Q237" s="171"/>
      <c r="R237" s="171"/>
      <c r="S237" s="171"/>
      <c r="T237" s="172"/>
      <c r="AT237" s="168" t="s">
        <v>146</v>
      </c>
      <c r="AU237" s="168" t="s">
        <v>83</v>
      </c>
      <c r="AV237" s="14" t="s">
        <v>81</v>
      </c>
      <c r="AW237" s="14" t="s">
        <v>29</v>
      </c>
      <c r="AX237" s="14" t="s">
        <v>73</v>
      </c>
      <c r="AY237" s="168" t="s">
        <v>137</v>
      </c>
    </row>
    <row r="238" spans="2:65" s="12" customFormat="1">
      <c r="B238" s="152"/>
      <c r="D238" s="153" t="s">
        <v>146</v>
      </c>
      <c r="E238" s="154" t="s">
        <v>1</v>
      </c>
      <c r="F238" s="155" t="s">
        <v>261</v>
      </c>
      <c r="H238" s="156">
        <v>0.48</v>
      </c>
      <c r="L238" s="152"/>
      <c r="M238" s="157"/>
      <c r="N238" s="158"/>
      <c r="O238" s="158"/>
      <c r="P238" s="158"/>
      <c r="Q238" s="158"/>
      <c r="R238" s="158"/>
      <c r="S238" s="158"/>
      <c r="T238" s="159"/>
      <c r="AT238" s="154" t="s">
        <v>146</v>
      </c>
      <c r="AU238" s="154" t="s">
        <v>83</v>
      </c>
      <c r="AV238" s="12" t="s">
        <v>83</v>
      </c>
      <c r="AW238" s="12" t="s">
        <v>29</v>
      </c>
      <c r="AX238" s="12" t="s">
        <v>73</v>
      </c>
      <c r="AY238" s="154" t="s">
        <v>137</v>
      </c>
    </row>
    <row r="239" spans="2:65" s="13" customFormat="1">
      <c r="B239" s="160"/>
      <c r="D239" s="153" t="s">
        <v>146</v>
      </c>
      <c r="E239" s="161" t="s">
        <v>1</v>
      </c>
      <c r="F239" s="162" t="s">
        <v>148</v>
      </c>
      <c r="H239" s="163">
        <v>3.48</v>
      </c>
      <c r="L239" s="160"/>
      <c r="M239" s="164"/>
      <c r="N239" s="165"/>
      <c r="O239" s="165"/>
      <c r="P239" s="165"/>
      <c r="Q239" s="165"/>
      <c r="R239" s="165"/>
      <c r="S239" s="165"/>
      <c r="T239" s="166"/>
      <c r="AT239" s="161" t="s">
        <v>146</v>
      </c>
      <c r="AU239" s="161" t="s">
        <v>83</v>
      </c>
      <c r="AV239" s="13" t="s">
        <v>144</v>
      </c>
      <c r="AW239" s="13" t="s">
        <v>29</v>
      </c>
      <c r="AX239" s="13" t="s">
        <v>81</v>
      </c>
      <c r="AY239" s="161" t="s">
        <v>137</v>
      </c>
    </row>
    <row r="240" spans="2:65" s="1" customFormat="1" ht="24" customHeight="1">
      <c r="B240" s="111"/>
      <c r="C240" s="140" t="s">
        <v>262</v>
      </c>
      <c r="D240" s="140" t="s">
        <v>139</v>
      </c>
      <c r="E240" s="141" t="s">
        <v>263</v>
      </c>
      <c r="F240" s="142" t="s">
        <v>264</v>
      </c>
      <c r="G240" s="143" t="s">
        <v>174</v>
      </c>
      <c r="H240" s="144">
        <v>28</v>
      </c>
      <c r="I240" s="145"/>
      <c r="J240" s="145">
        <f>ROUND(I240*H240,2)</f>
        <v>0</v>
      </c>
      <c r="K240" s="142" t="s">
        <v>1</v>
      </c>
      <c r="L240" s="29"/>
      <c r="M240" s="146" t="s">
        <v>1</v>
      </c>
      <c r="N240" s="147" t="s">
        <v>38</v>
      </c>
      <c r="O240" s="148">
        <v>1.2549999999999999</v>
      </c>
      <c r="P240" s="148">
        <f>O240*H240</f>
        <v>35.14</v>
      </c>
      <c r="Q240" s="148">
        <v>0</v>
      </c>
      <c r="R240" s="148">
        <f>Q240*H240</f>
        <v>0</v>
      </c>
      <c r="S240" s="148">
        <v>0.09</v>
      </c>
      <c r="T240" s="149">
        <f>S240*H240</f>
        <v>2.52</v>
      </c>
      <c r="AR240" s="150" t="s">
        <v>144</v>
      </c>
      <c r="AT240" s="150" t="s">
        <v>139</v>
      </c>
      <c r="AU240" s="150" t="s">
        <v>83</v>
      </c>
      <c r="AY240" s="17" t="s">
        <v>137</v>
      </c>
      <c r="BE240" s="151">
        <f>IF(N240="základní",J240,0)</f>
        <v>0</v>
      </c>
      <c r="BF240" s="151">
        <f>IF(N240="snížená",J240,0)</f>
        <v>0</v>
      </c>
      <c r="BG240" s="151">
        <f>IF(N240="zákl. přenesená",J240,0)</f>
        <v>0</v>
      </c>
      <c r="BH240" s="151">
        <f>IF(N240="sníž. přenesená",J240,0)</f>
        <v>0</v>
      </c>
      <c r="BI240" s="151">
        <f>IF(N240="nulová",J240,0)</f>
        <v>0</v>
      </c>
      <c r="BJ240" s="17" t="s">
        <v>81</v>
      </c>
      <c r="BK240" s="151">
        <f>ROUND(I240*H240,2)</f>
        <v>0</v>
      </c>
      <c r="BL240" s="17" t="s">
        <v>144</v>
      </c>
      <c r="BM240" s="150" t="s">
        <v>265</v>
      </c>
    </row>
    <row r="241" spans="2:65" s="14" customFormat="1">
      <c r="B241" s="167"/>
      <c r="D241" s="153" t="s">
        <v>146</v>
      </c>
      <c r="E241" s="168" t="s">
        <v>1</v>
      </c>
      <c r="F241" s="169" t="s">
        <v>203</v>
      </c>
      <c r="H241" s="168" t="s">
        <v>1</v>
      </c>
      <c r="L241" s="167"/>
      <c r="M241" s="170"/>
      <c r="N241" s="171"/>
      <c r="O241" s="171"/>
      <c r="P241" s="171"/>
      <c r="Q241" s="171"/>
      <c r="R241" s="171"/>
      <c r="S241" s="171"/>
      <c r="T241" s="172"/>
      <c r="AT241" s="168" t="s">
        <v>146</v>
      </c>
      <c r="AU241" s="168" t="s">
        <v>83</v>
      </c>
      <c r="AV241" s="14" t="s">
        <v>81</v>
      </c>
      <c r="AW241" s="14" t="s">
        <v>29</v>
      </c>
      <c r="AX241" s="14" t="s">
        <v>73</v>
      </c>
      <c r="AY241" s="168" t="s">
        <v>137</v>
      </c>
    </row>
    <row r="242" spans="2:65" s="12" customFormat="1">
      <c r="B242" s="152"/>
      <c r="D242" s="153" t="s">
        <v>146</v>
      </c>
      <c r="E242" s="154" t="s">
        <v>1</v>
      </c>
      <c r="F242" s="155" t="s">
        <v>83</v>
      </c>
      <c r="H242" s="156">
        <v>2</v>
      </c>
      <c r="L242" s="152"/>
      <c r="M242" s="157"/>
      <c r="N242" s="158"/>
      <c r="O242" s="158"/>
      <c r="P242" s="158"/>
      <c r="Q242" s="158"/>
      <c r="R242" s="158"/>
      <c r="S242" s="158"/>
      <c r="T242" s="159"/>
      <c r="AT242" s="154" t="s">
        <v>146</v>
      </c>
      <c r="AU242" s="154" t="s">
        <v>83</v>
      </c>
      <c r="AV242" s="12" t="s">
        <v>83</v>
      </c>
      <c r="AW242" s="12" t="s">
        <v>29</v>
      </c>
      <c r="AX242" s="12" t="s">
        <v>73</v>
      </c>
      <c r="AY242" s="154" t="s">
        <v>137</v>
      </c>
    </row>
    <row r="243" spans="2:65" s="14" customFormat="1">
      <c r="B243" s="167"/>
      <c r="D243" s="153" t="s">
        <v>146</v>
      </c>
      <c r="E243" s="168" t="s">
        <v>1</v>
      </c>
      <c r="F243" s="169" t="s">
        <v>205</v>
      </c>
      <c r="H243" s="168" t="s">
        <v>1</v>
      </c>
      <c r="L243" s="167"/>
      <c r="M243" s="170"/>
      <c r="N243" s="171"/>
      <c r="O243" s="171"/>
      <c r="P243" s="171"/>
      <c r="Q243" s="171"/>
      <c r="R243" s="171"/>
      <c r="S243" s="171"/>
      <c r="T243" s="172"/>
      <c r="AT243" s="168" t="s">
        <v>146</v>
      </c>
      <c r="AU243" s="168" t="s">
        <v>83</v>
      </c>
      <c r="AV243" s="14" t="s">
        <v>81</v>
      </c>
      <c r="AW243" s="14" t="s">
        <v>29</v>
      </c>
      <c r="AX243" s="14" t="s">
        <v>73</v>
      </c>
      <c r="AY243" s="168" t="s">
        <v>137</v>
      </c>
    </row>
    <row r="244" spans="2:65" s="12" customFormat="1">
      <c r="B244" s="152"/>
      <c r="D244" s="153" t="s">
        <v>146</v>
      </c>
      <c r="E244" s="154" t="s">
        <v>1</v>
      </c>
      <c r="F244" s="155" t="s">
        <v>249</v>
      </c>
      <c r="H244" s="156">
        <v>16</v>
      </c>
      <c r="L244" s="152"/>
      <c r="M244" s="157"/>
      <c r="N244" s="158"/>
      <c r="O244" s="158"/>
      <c r="P244" s="158"/>
      <c r="Q244" s="158"/>
      <c r="R244" s="158"/>
      <c r="S244" s="158"/>
      <c r="T244" s="159"/>
      <c r="AT244" s="154" t="s">
        <v>146</v>
      </c>
      <c r="AU244" s="154" t="s">
        <v>83</v>
      </c>
      <c r="AV244" s="12" t="s">
        <v>83</v>
      </c>
      <c r="AW244" s="12" t="s">
        <v>29</v>
      </c>
      <c r="AX244" s="12" t="s">
        <v>73</v>
      </c>
      <c r="AY244" s="154" t="s">
        <v>137</v>
      </c>
    </row>
    <row r="245" spans="2:65" s="14" customFormat="1">
      <c r="B245" s="167"/>
      <c r="D245" s="153" t="s">
        <v>146</v>
      </c>
      <c r="E245" s="168" t="s">
        <v>1</v>
      </c>
      <c r="F245" s="169" t="s">
        <v>207</v>
      </c>
      <c r="H245" s="168" t="s">
        <v>1</v>
      </c>
      <c r="L245" s="167"/>
      <c r="M245" s="170"/>
      <c r="N245" s="171"/>
      <c r="O245" s="171"/>
      <c r="P245" s="171"/>
      <c r="Q245" s="171"/>
      <c r="R245" s="171"/>
      <c r="S245" s="171"/>
      <c r="T245" s="172"/>
      <c r="AT245" s="168" t="s">
        <v>146</v>
      </c>
      <c r="AU245" s="168" t="s">
        <v>83</v>
      </c>
      <c r="AV245" s="14" t="s">
        <v>81</v>
      </c>
      <c r="AW245" s="14" t="s">
        <v>29</v>
      </c>
      <c r="AX245" s="14" t="s">
        <v>73</v>
      </c>
      <c r="AY245" s="168" t="s">
        <v>137</v>
      </c>
    </row>
    <row r="246" spans="2:65" s="12" customFormat="1">
      <c r="B246" s="152"/>
      <c r="D246" s="153" t="s">
        <v>146</v>
      </c>
      <c r="E246" s="154" t="s">
        <v>1</v>
      </c>
      <c r="F246" s="155" t="s">
        <v>214</v>
      </c>
      <c r="H246" s="156">
        <v>10</v>
      </c>
      <c r="L246" s="152"/>
      <c r="M246" s="157"/>
      <c r="N246" s="158"/>
      <c r="O246" s="158"/>
      <c r="P246" s="158"/>
      <c r="Q246" s="158"/>
      <c r="R246" s="158"/>
      <c r="S246" s="158"/>
      <c r="T246" s="159"/>
      <c r="AT246" s="154" t="s">
        <v>146</v>
      </c>
      <c r="AU246" s="154" t="s">
        <v>83</v>
      </c>
      <c r="AV246" s="12" t="s">
        <v>83</v>
      </c>
      <c r="AW246" s="12" t="s">
        <v>29</v>
      </c>
      <c r="AX246" s="12" t="s">
        <v>73</v>
      </c>
      <c r="AY246" s="154" t="s">
        <v>137</v>
      </c>
    </row>
    <row r="247" spans="2:65" s="13" customFormat="1">
      <c r="B247" s="160"/>
      <c r="D247" s="153" t="s">
        <v>146</v>
      </c>
      <c r="E247" s="161" t="s">
        <v>1</v>
      </c>
      <c r="F247" s="162" t="s">
        <v>148</v>
      </c>
      <c r="H247" s="163">
        <v>28</v>
      </c>
      <c r="L247" s="160"/>
      <c r="M247" s="164"/>
      <c r="N247" s="165"/>
      <c r="O247" s="165"/>
      <c r="P247" s="165"/>
      <c r="Q247" s="165"/>
      <c r="R247" s="165"/>
      <c r="S247" s="165"/>
      <c r="T247" s="166"/>
      <c r="AT247" s="161" t="s">
        <v>146</v>
      </c>
      <c r="AU247" s="161" t="s">
        <v>83</v>
      </c>
      <c r="AV247" s="13" t="s">
        <v>144</v>
      </c>
      <c r="AW247" s="13" t="s">
        <v>29</v>
      </c>
      <c r="AX247" s="13" t="s">
        <v>81</v>
      </c>
      <c r="AY247" s="161" t="s">
        <v>137</v>
      </c>
    </row>
    <row r="248" spans="2:65" s="1" customFormat="1" ht="24" customHeight="1">
      <c r="B248" s="111"/>
      <c r="C248" s="140" t="s">
        <v>266</v>
      </c>
      <c r="D248" s="140" t="s">
        <v>139</v>
      </c>
      <c r="E248" s="141" t="s">
        <v>267</v>
      </c>
      <c r="F248" s="142" t="s">
        <v>268</v>
      </c>
      <c r="G248" s="143" t="s">
        <v>151</v>
      </c>
      <c r="H248" s="144">
        <v>0.215</v>
      </c>
      <c r="I248" s="145"/>
      <c r="J248" s="145">
        <f>ROUND(I248*H248,2)</f>
        <v>0</v>
      </c>
      <c r="K248" s="142" t="s">
        <v>143</v>
      </c>
      <c r="L248" s="29"/>
      <c r="M248" s="146" t="s">
        <v>1</v>
      </c>
      <c r="N248" s="147" t="s">
        <v>38</v>
      </c>
      <c r="O248" s="148">
        <v>23.265999999999998</v>
      </c>
      <c r="P248" s="148">
        <f>O248*H248</f>
        <v>5.0021899999999997</v>
      </c>
      <c r="Q248" s="148">
        <v>0</v>
      </c>
      <c r="R248" s="148">
        <f>Q248*H248</f>
        <v>0</v>
      </c>
      <c r="S248" s="148">
        <v>2.4</v>
      </c>
      <c r="T248" s="149">
        <f>S248*H248</f>
        <v>0.51600000000000001</v>
      </c>
      <c r="AR248" s="150" t="s">
        <v>144</v>
      </c>
      <c r="AT248" s="150" t="s">
        <v>139</v>
      </c>
      <c r="AU248" s="150" t="s">
        <v>83</v>
      </c>
      <c r="AY248" s="17" t="s">
        <v>137</v>
      </c>
      <c r="BE248" s="151">
        <f>IF(N248="základní",J248,0)</f>
        <v>0</v>
      </c>
      <c r="BF248" s="151">
        <f>IF(N248="snížená",J248,0)</f>
        <v>0</v>
      </c>
      <c r="BG248" s="151">
        <f>IF(N248="zákl. přenesená",J248,0)</f>
        <v>0</v>
      </c>
      <c r="BH248" s="151">
        <f>IF(N248="sníž. přenesená",J248,0)</f>
        <v>0</v>
      </c>
      <c r="BI248" s="151">
        <f>IF(N248="nulová",J248,0)</f>
        <v>0</v>
      </c>
      <c r="BJ248" s="17" t="s">
        <v>81</v>
      </c>
      <c r="BK248" s="151">
        <f>ROUND(I248*H248,2)</f>
        <v>0</v>
      </c>
      <c r="BL248" s="17" t="s">
        <v>144</v>
      </c>
      <c r="BM248" s="150" t="s">
        <v>269</v>
      </c>
    </row>
    <row r="249" spans="2:65" s="14" customFormat="1">
      <c r="B249" s="167"/>
      <c r="D249" s="153" t="s">
        <v>146</v>
      </c>
      <c r="E249" s="168" t="s">
        <v>1</v>
      </c>
      <c r="F249" s="169" t="s">
        <v>210</v>
      </c>
      <c r="H249" s="168" t="s">
        <v>1</v>
      </c>
      <c r="L249" s="167"/>
      <c r="M249" s="170"/>
      <c r="N249" s="171"/>
      <c r="O249" s="171"/>
      <c r="P249" s="171"/>
      <c r="Q249" s="171"/>
      <c r="R249" s="171"/>
      <c r="S249" s="171"/>
      <c r="T249" s="172"/>
      <c r="AT249" s="168" t="s">
        <v>146</v>
      </c>
      <c r="AU249" s="168" t="s">
        <v>83</v>
      </c>
      <c r="AV249" s="14" t="s">
        <v>81</v>
      </c>
      <c r="AW249" s="14" t="s">
        <v>29</v>
      </c>
      <c r="AX249" s="14" t="s">
        <v>73</v>
      </c>
      <c r="AY249" s="168" t="s">
        <v>137</v>
      </c>
    </row>
    <row r="250" spans="2:65" s="12" customFormat="1">
      <c r="B250" s="152"/>
      <c r="D250" s="153" t="s">
        <v>146</v>
      </c>
      <c r="E250" s="154" t="s">
        <v>1</v>
      </c>
      <c r="F250" s="155" t="s">
        <v>211</v>
      </c>
      <c r="H250" s="156">
        <v>0.125</v>
      </c>
      <c r="L250" s="152"/>
      <c r="M250" s="157"/>
      <c r="N250" s="158"/>
      <c r="O250" s="158"/>
      <c r="P250" s="158"/>
      <c r="Q250" s="158"/>
      <c r="R250" s="158"/>
      <c r="S250" s="158"/>
      <c r="T250" s="159"/>
      <c r="AT250" s="154" t="s">
        <v>146</v>
      </c>
      <c r="AU250" s="154" t="s">
        <v>83</v>
      </c>
      <c r="AV250" s="12" t="s">
        <v>83</v>
      </c>
      <c r="AW250" s="12" t="s">
        <v>29</v>
      </c>
      <c r="AX250" s="12" t="s">
        <v>73</v>
      </c>
      <c r="AY250" s="154" t="s">
        <v>137</v>
      </c>
    </row>
    <row r="251" spans="2:65" s="14" customFormat="1">
      <c r="B251" s="167"/>
      <c r="D251" s="153" t="s">
        <v>146</v>
      </c>
      <c r="E251" s="168" t="s">
        <v>1</v>
      </c>
      <c r="F251" s="169" t="s">
        <v>212</v>
      </c>
      <c r="H251" s="168" t="s">
        <v>1</v>
      </c>
      <c r="L251" s="167"/>
      <c r="M251" s="170"/>
      <c r="N251" s="171"/>
      <c r="O251" s="171"/>
      <c r="P251" s="171"/>
      <c r="Q251" s="171"/>
      <c r="R251" s="171"/>
      <c r="S251" s="171"/>
      <c r="T251" s="172"/>
      <c r="AT251" s="168" t="s">
        <v>146</v>
      </c>
      <c r="AU251" s="168" t="s">
        <v>83</v>
      </c>
      <c r="AV251" s="14" t="s">
        <v>81</v>
      </c>
      <c r="AW251" s="14" t="s">
        <v>29</v>
      </c>
      <c r="AX251" s="14" t="s">
        <v>73</v>
      </c>
      <c r="AY251" s="168" t="s">
        <v>137</v>
      </c>
    </row>
    <row r="252" spans="2:65" s="12" customFormat="1">
      <c r="B252" s="152"/>
      <c r="D252" s="153" t="s">
        <v>146</v>
      </c>
      <c r="E252" s="154" t="s">
        <v>1</v>
      </c>
      <c r="F252" s="155" t="s">
        <v>213</v>
      </c>
      <c r="H252" s="156">
        <v>0.09</v>
      </c>
      <c r="L252" s="152"/>
      <c r="M252" s="157"/>
      <c r="N252" s="158"/>
      <c r="O252" s="158"/>
      <c r="P252" s="158"/>
      <c r="Q252" s="158"/>
      <c r="R252" s="158"/>
      <c r="S252" s="158"/>
      <c r="T252" s="159"/>
      <c r="AT252" s="154" t="s">
        <v>146</v>
      </c>
      <c r="AU252" s="154" t="s">
        <v>83</v>
      </c>
      <c r="AV252" s="12" t="s">
        <v>83</v>
      </c>
      <c r="AW252" s="12" t="s">
        <v>29</v>
      </c>
      <c r="AX252" s="12" t="s">
        <v>73</v>
      </c>
      <c r="AY252" s="154" t="s">
        <v>137</v>
      </c>
    </row>
    <row r="253" spans="2:65" s="13" customFormat="1">
      <c r="B253" s="160"/>
      <c r="D253" s="153" t="s">
        <v>146</v>
      </c>
      <c r="E253" s="161" t="s">
        <v>1</v>
      </c>
      <c r="F253" s="162" t="s">
        <v>148</v>
      </c>
      <c r="H253" s="163">
        <v>0.215</v>
      </c>
      <c r="L253" s="160"/>
      <c r="M253" s="164"/>
      <c r="N253" s="165"/>
      <c r="O253" s="165"/>
      <c r="P253" s="165"/>
      <c r="Q253" s="165"/>
      <c r="R253" s="165"/>
      <c r="S253" s="165"/>
      <c r="T253" s="166"/>
      <c r="AT253" s="161" t="s">
        <v>146</v>
      </c>
      <c r="AU253" s="161" t="s">
        <v>83</v>
      </c>
      <c r="AV253" s="13" t="s">
        <v>144</v>
      </c>
      <c r="AW253" s="13" t="s">
        <v>29</v>
      </c>
      <c r="AX253" s="13" t="s">
        <v>81</v>
      </c>
      <c r="AY253" s="161" t="s">
        <v>137</v>
      </c>
    </row>
    <row r="254" spans="2:65" s="1" customFormat="1" ht="16.5" customHeight="1">
      <c r="B254" s="111"/>
      <c r="C254" s="140" t="s">
        <v>270</v>
      </c>
      <c r="D254" s="140" t="s">
        <v>139</v>
      </c>
      <c r="E254" s="141" t="s">
        <v>271</v>
      </c>
      <c r="F254" s="142" t="s">
        <v>272</v>
      </c>
      <c r="G254" s="143" t="s">
        <v>273</v>
      </c>
      <c r="H254" s="144">
        <v>1</v>
      </c>
      <c r="I254" s="145"/>
      <c r="J254" s="145">
        <f>ROUND(I254*H254,2)</f>
        <v>0</v>
      </c>
      <c r="K254" s="142" t="s">
        <v>1</v>
      </c>
      <c r="L254" s="29"/>
      <c r="M254" s="146" t="s">
        <v>1</v>
      </c>
      <c r="N254" s="147" t="s">
        <v>38</v>
      </c>
      <c r="O254" s="148">
        <v>23.265999999999998</v>
      </c>
      <c r="P254" s="148">
        <f>O254*H254</f>
        <v>23.265999999999998</v>
      </c>
      <c r="Q254" s="148">
        <v>0</v>
      </c>
      <c r="R254" s="148">
        <f>Q254*H254</f>
        <v>0</v>
      </c>
      <c r="S254" s="148">
        <v>0</v>
      </c>
      <c r="T254" s="149">
        <f>S254*H254</f>
        <v>0</v>
      </c>
      <c r="AR254" s="150" t="s">
        <v>144</v>
      </c>
      <c r="AT254" s="150" t="s">
        <v>139</v>
      </c>
      <c r="AU254" s="150" t="s">
        <v>83</v>
      </c>
      <c r="AY254" s="17" t="s">
        <v>137</v>
      </c>
      <c r="BE254" s="151">
        <f>IF(N254="základní",J254,0)</f>
        <v>0</v>
      </c>
      <c r="BF254" s="151">
        <f>IF(N254="snížená",J254,0)</f>
        <v>0</v>
      </c>
      <c r="BG254" s="151">
        <f>IF(N254="zákl. přenesená",J254,0)</f>
        <v>0</v>
      </c>
      <c r="BH254" s="151">
        <f>IF(N254="sníž. přenesená",J254,0)</f>
        <v>0</v>
      </c>
      <c r="BI254" s="151">
        <f>IF(N254="nulová",J254,0)</f>
        <v>0</v>
      </c>
      <c r="BJ254" s="17" t="s">
        <v>81</v>
      </c>
      <c r="BK254" s="151">
        <f>ROUND(I254*H254,2)</f>
        <v>0</v>
      </c>
      <c r="BL254" s="17" t="s">
        <v>144</v>
      </c>
      <c r="BM254" s="150" t="s">
        <v>274</v>
      </c>
    </row>
    <row r="255" spans="2:65" s="12" customFormat="1">
      <c r="B255" s="152"/>
      <c r="D255" s="153" t="s">
        <v>146</v>
      </c>
      <c r="E255" s="154" t="s">
        <v>1</v>
      </c>
      <c r="F255" s="155" t="s">
        <v>81</v>
      </c>
      <c r="H255" s="156">
        <v>1</v>
      </c>
      <c r="L255" s="152"/>
      <c r="M255" s="157"/>
      <c r="N255" s="158"/>
      <c r="O255" s="158"/>
      <c r="P255" s="158"/>
      <c r="Q255" s="158"/>
      <c r="R255" s="158"/>
      <c r="S255" s="158"/>
      <c r="T255" s="159"/>
      <c r="AT255" s="154" t="s">
        <v>146</v>
      </c>
      <c r="AU255" s="154" t="s">
        <v>83</v>
      </c>
      <c r="AV255" s="12" t="s">
        <v>83</v>
      </c>
      <c r="AW255" s="12" t="s">
        <v>29</v>
      </c>
      <c r="AX255" s="12" t="s">
        <v>73</v>
      </c>
      <c r="AY255" s="154" t="s">
        <v>137</v>
      </c>
    </row>
    <row r="256" spans="2:65" s="13" customFormat="1">
      <c r="B256" s="160"/>
      <c r="D256" s="153" t="s">
        <v>146</v>
      </c>
      <c r="E256" s="161" t="s">
        <v>1</v>
      </c>
      <c r="F256" s="162" t="s">
        <v>148</v>
      </c>
      <c r="H256" s="163">
        <v>1</v>
      </c>
      <c r="L256" s="160"/>
      <c r="M256" s="164"/>
      <c r="N256" s="165"/>
      <c r="O256" s="165"/>
      <c r="P256" s="165"/>
      <c r="Q256" s="165"/>
      <c r="R256" s="165"/>
      <c r="S256" s="165"/>
      <c r="T256" s="166"/>
      <c r="AT256" s="161" t="s">
        <v>146</v>
      </c>
      <c r="AU256" s="161" t="s">
        <v>83</v>
      </c>
      <c r="AV256" s="13" t="s">
        <v>144</v>
      </c>
      <c r="AW256" s="13" t="s">
        <v>29</v>
      </c>
      <c r="AX256" s="13" t="s">
        <v>81</v>
      </c>
      <c r="AY256" s="161" t="s">
        <v>137</v>
      </c>
    </row>
    <row r="257" spans="2:65" s="1" customFormat="1" ht="16.5" customHeight="1">
      <c r="B257" s="111"/>
      <c r="C257" s="140" t="s">
        <v>7</v>
      </c>
      <c r="D257" s="140" t="s">
        <v>139</v>
      </c>
      <c r="E257" s="141" t="s">
        <v>275</v>
      </c>
      <c r="F257" s="142" t="s">
        <v>276</v>
      </c>
      <c r="G257" s="143" t="s">
        <v>273</v>
      </c>
      <c r="H257" s="144">
        <v>1</v>
      </c>
      <c r="I257" s="145"/>
      <c r="J257" s="145">
        <f>ROUND(I257*H257,2)</f>
        <v>0</v>
      </c>
      <c r="K257" s="142" t="s">
        <v>1</v>
      </c>
      <c r="L257" s="29"/>
      <c r="M257" s="146" t="s">
        <v>1</v>
      </c>
      <c r="N257" s="147" t="s">
        <v>38</v>
      </c>
      <c r="O257" s="148">
        <v>23.265999999999998</v>
      </c>
      <c r="P257" s="148">
        <f>O257*H257</f>
        <v>23.265999999999998</v>
      </c>
      <c r="Q257" s="148">
        <v>0</v>
      </c>
      <c r="R257" s="148">
        <f>Q257*H257</f>
        <v>0</v>
      </c>
      <c r="S257" s="148">
        <v>0</v>
      </c>
      <c r="T257" s="149">
        <f>S257*H257</f>
        <v>0</v>
      </c>
      <c r="AR257" s="150" t="s">
        <v>144</v>
      </c>
      <c r="AT257" s="150" t="s">
        <v>139</v>
      </c>
      <c r="AU257" s="150" t="s">
        <v>83</v>
      </c>
      <c r="AY257" s="17" t="s">
        <v>137</v>
      </c>
      <c r="BE257" s="151">
        <f>IF(N257="základní",J257,0)</f>
        <v>0</v>
      </c>
      <c r="BF257" s="151">
        <f>IF(N257="snížená",J257,0)</f>
        <v>0</v>
      </c>
      <c r="BG257" s="151">
        <f>IF(N257="zákl. přenesená",J257,0)</f>
        <v>0</v>
      </c>
      <c r="BH257" s="151">
        <f>IF(N257="sníž. přenesená",J257,0)</f>
        <v>0</v>
      </c>
      <c r="BI257" s="151">
        <f>IF(N257="nulová",J257,0)</f>
        <v>0</v>
      </c>
      <c r="BJ257" s="17" t="s">
        <v>81</v>
      </c>
      <c r="BK257" s="151">
        <f>ROUND(I257*H257,2)</f>
        <v>0</v>
      </c>
      <c r="BL257" s="17" t="s">
        <v>144</v>
      </c>
      <c r="BM257" s="150" t="s">
        <v>277</v>
      </c>
    </row>
    <row r="258" spans="2:65" s="12" customFormat="1">
      <c r="B258" s="152"/>
      <c r="D258" s="153" t="s">
        <v>146</v>
      </c>
      <c r="E258" s="154" t="s">
        <v>1</v>
      </c>
      <c r="F258" s="155" t="s">
        <v>81</v>
      </c>
      <c r="H258" s="156">
        <v>1</v>
      </c>
      <c r="L258" s="152"/>
      <c r="M258" s="157"/>
      <c r="N258" s="158"/>
      <c r="O258" s="158"/>
      <c r="P258" s="158"/>
      <c r="Q258" s="158"/>
      <c r="R258" s="158"/>
      <c r="S258" s="158"/>
      <c r="T258" s="159"/>
      <c r="AT258" s="154" t="s">
        <v>146</v>
      </c>
      <c r="AU258" s="154" t="s">
        <v>83</v>
      </c>
      <c r="AV258" s="12" t="s">
        <v>83</v>
      </c>
      <c r="AW258" s="12" t="s">
        <v>29</v>
      </c>
      <c r="AX258" s="12" t="s">
        <v>73</v>
      </c>
      <c r="AY258" s="154" t="s">
        <v>137</v>
      </c>
    </row>
    <row r="259" spans="2:65" s="13" customFormat="1">
      <c r="B259" s="160"/>
      <c r="D259" s="153" t="s">
        <v>146</v>
      </c>
      <c r="E259" s="161" t="s">
        <v>1</v>
      </c>
      <c r="F259" s="162" t="s">
        <v>148</v>
      </c>
      <c r="H259" s="163">
        <v>1</v>
      </c>
      <c r="L259" s="160"/>
      <c r="M259" s="164"/>
      <c r="N259" s="165"/>
      <c r="O259" s="165"/>
      <c r="P259" s="165"/>
      <c r="Q259" s="165"/>
      <c r="R259" s="165"/>
      <c r="S259" s="165"/>
      <c r="T259" s="166"/>
      <c r="AT259" s="161" t="s">
        <v>146</v>
      </c>
      <c r="AU259" s="161" t="s">
        <v>83</v>
      </c>
      <c r="AV259" s="13" t="s">
        <v>144</v>
      </c>
      <c r="AW259" s="13" t="s">
        <v>29</v>
      </c>
      <c r="AX259" s="13" t="s">
        <v>81</v>
      </c>
      <c r="AY259" s="161" t="s">
        <v>137</v>
      </c>
    </row>
    <row r="260" spans="2:65" s="1" customFormat="1" ht="16.5" customHeight="1">
      <c r="B260" s="111"/>
      <c r="C260" s="140" t="s">
        <v>278</v>
      </c>
      <c r="D260" s="140" t="s">
        <v>139</v>
      </c>
      <c r="E260" s="141" t="s">
        <v>279</v>
      </c>
      <c r="F260" s="142" t="s">
        <v>280</v>
      </c>
      <c r="G260" s="143" t="s">
        <v>174</v>
      </c>
      <c r="H260" s="144">
        <v>22</v>
      </c>
      <c r="I260" s="145"/>
      <c r="J260" s="145">
        <f>ROUND(I260*H260,2)</f>
        <v>0</v>
      </c>
      <c r="K260" s="142" t="s">
        <v>1</v>
      </c>
      <c r="L260" s="29"/>
      <c r="M260" s="146" t="s">
        <v>1</v>
      </c>
      <c r="N260" s="147" t="s">
        <v>38</v>
      </c>
      <c r="O260" s="148">
        <v>23.265999999999998</v>
      </c>
      <c r="P260" s="148">
        <f>O260*H260</f>
        <v>511.85199999999998</v>
      </c>
      <c r="Q260" s="148">
        <v>0</v>
      </c>
      <c r="R260" s="148">
        <f>Q260*H260</f>
        <v>0</v>
      </c>
      <c r="S260" s="148">
        <v>0</v>
      </c>
      <c r="T260" s="149">
        <f>S260*H260</f>
        <v>0</v>
      </c>
      <c r="AR260" s="150" t="s">
        <v>144</v>
      </c>
      <c r="AT260" s="150" t="s">
        <v>139</v>
      </c>
      <c r="AU260" s="150" t="s">
        <v>83</v>
      </c>
      <c r="AY260" s="17" t="s">
        <v>137</v>
      </c>
      <c r="BE260" s="151">
        <f>IF(N260="základní",J260,0)</f>
        <v>0</v>
      </c>
      <c r="BF260" s="151">
        <f>IF(N260="snížená",J260,0)</f>
        <v>0</v>
      </c>
      <c r="BG260" s="151">
        <f>IF(N260="zákl. přenesená",J260,0)</f>
        <v>0</v>
      </c>
      <c r="BH260" s="151">
        <f>IF(N260="sníž. přenesená",J260,0)</f>
        <v>0</v>
      </c>
      <c r="BI260" s="151">
        <f>IF(N260="nulová",J260,0)</f>
        <v>0</v>
      </c>
      <c r="BJ260" s="17" t="s">
        <v>81</v>
      </c>
      <c r="BK260" s="151">
        <f>ROUND(I260*H260,2)</f>
        <v>0</v>
      </c>
      <c r="BL260" s="17" t="s">
        <v>144</v>
      </c>
      <c r="BM260" s="150" t="s">
        <v>281</v>
      </c>
    </row>
    <row r="261" spans="2:65" s="12" customFormat="1">
      <c r="B261" s="152"/>
      <c r="D261" s="153" t="s">
        <v>146</v>
      </c>
      <c r="E261" s="154" t="s">
        <v>1</v>
      </c>
      <c r="F261" s="155" t="s">
        <v>278</v>
      </c>
      <c r="H261" s="156">
        <v>22</v>
      </c>
      <c r="L261" s="152"/>
      <c r="M261" s="157"/>
      <c r="N261" s="158"/>
      <c r="O261" s="158"/>
      <c r="P261" s="158"/>
      <c r="Q261" s="158"/>
      <c r="R261" s="158"/>
      <c r="S261" s="158"/>
      <c r="T261" s="159"/>
      <c r="AT261" s="154" t="s">
        <v>146</v>
      </c>
      <c r="AU261" s="154" t="s">
        <v>83</v>
      </c>
      <c r="AV261" s="12" t="s">
        <v>83</v>
      </c>
      <c r="AW261" s="12" t="s">
        <v>29</v>
      </c>
      <c r="AX261" s="12" t="s">
        <v>73</v>
      </c>
      <c r="AY261" s="154" t="s">
        <v>137</v>
      </c>
    </row>
    <row r="262" spans="2:65" s="13" customFormat="1">
      <c r="B262" s="160"/>
      <c r="D262" s="153" t="s">
        <v>146</v>
      </c>
      <c r="E262" s="161" t="s">
        <v>1</v>
      </c>
      <c r="F262" s="162" t="s">
        <v>148</v>
      </c>
      <c r="H262" s="163">
        <v>22</v>
      </c>
      <c r="L262" s="160"/>
      <c r="M262" s="164"/>
      <c r="N262" s="165"/>
      <c r="O262" s="165"/>
      <c r="P262" s="165"/>
      <c r="Q262" s="165"/>
      <c r="R262" s="165"/>
      <c r="S262" s="165"/>
      <c r="T262" s="166"/>
      <c r="AT262" s="161" t="s">
        <v>146</v>
      </c>
      <c r="AU262" s="161" t="s">
        <v>83</v>
      </c>
      <c r="AV262" s="13" t="s">
        <v>144</v>
      </c>
      <c r="AW262" s="13" t="s">
        <v>29</v>
      </c>
      <c r="AX262" s="13" t="s">
        <v>81</v>
      </c>
      <c r="AY262" s="161" t="s">
        <v>137</v>
      </c>
    </row>
    <row r="263" spans="2:65" s="1" customFormat="1" ht="16.5" customHeight="1">
      <c r="B263" s="111"/>
      <c r="C263" s="140" t="s">
        <v>282</v>
      </c>
      <c r="D263" s="140" t="s">
        <v>139</v>
      </c>
      <c r="E263" s="141" t="s">
        <v>283</v>
      </c>
      <c r="F263" s="142" t="s">
        <v>284</v>
      </c>
      <c r="G263" s="143" t="s">
        <v>174</v>
      </c>
      <c r="H263" s="144">
        <v>16</v>
      </c>
      <c r="I263" s="145"/>
      <c r="J263" s="145">
        <f>ROUND(I263*H263,2)</f>
        <v>0</v>
      </c>
      <c r="K263" s="142" t="s">
        <v>1</v>
      </c>
      <c r="L263" s="29"/>
      <c r="M263" s="146" t="s">
        <v>1</v>
      </c>
      <c r="N263" s="147" t="s">
        <v>38</v>
      </c>
      <c r="O263" s="148">
        <v>23.265999999999998</v>
      </c>
      <c r="P263" s="148">
        <f>O263*H263</f>
        <v>372.25599999999997</v>
      </c>
      <c r="Q263" s="148">
        <v>0</v>
      </c>
      <c r="R263" s="148">
        <f>Q263*H263</f>
        <v>0</v>
      </c>
      <c r="S263" s="148">
        <v>0</v>
      </c>
      <c r="T263" s="149">
        <f>S263*H263</f>
        <v>0</v>
      </c>
      <c r="AR263" s="150" t="s">
        <v>144</v>
      </c>
      <c r="AT263" s="150" t="s">
        <v>139</v>
      </c>
      <c r="AU263" s="150" t="s">
        <v>83</v>
      </c>
      <c r="AY263" s="17" t="s">
        <v>137</v>
      </c>
      <c r="BE263" s="151">
        <f>IF(N263="základní",J263,0)</f>
        <v>0</v>
      </c>
      <c r="BF263" s="151">
        <f>IF(N263="snížená",J263,0)</f>
        <v>0</v>
      </c>
      <c r="BG263" s="151">
        <f>IF(N263="zákl. přenesená",J263,0)</f>
        <v>0</v>
      </c>
      <c r="BH263" s="151">
        <f>IF(N263="sníž. přenesená",J263,0)</f>
        <v>0</v>
      </c>
      <c r="BI263" s="151">
        <f>IF(N263="nulová",J263,0)</f>
        <v>0</v>
      </c>
      <c r="BJ263" s="17" t="s">
        <v>81</v>
      </c>
      <c r="BK263" s="151">
        <f>ROUND(I263*H263,2)</f>
        <v>0</v>
      </c>
      <c r="BL263" s="17" t="s">
        <v>144</v>
      </c>
      <c r="BM263" s="150" t="s">
        <v>285</v>
      </c>
    </row>
    <row r="264" spans="2:65" s="12" customFormat="1">
      <c r="B264" s="152"/>
      <c r="D264" s="153" t="s">
        <v>146</v>
      </c>
      <c r="E264" s="154" t="s">
        <v>1</v>
      </c>
      <c r="F264" s="155" t="s">
        <v>249</v>
      </c>
      <c r="H264" s="156">
        <v>16</v>
      </c>
      <c r="L264" s="152"/>
      <c r="M264" s="157"/>
      <c r="N264" s="158"/>
      <c r="O264" s="158"/>
      <c r="P264" s="158"/>
      <c r="Q264" s="158"/>
      <c r="R264" s="158"/>
      <c r="S264" s="158"/>
      <c r="T264" s="159"/>
      <c r="AT264" s="154" t="s">
        <v>146</v>
      </c>
      <c r="AU264" s="154" t="s">
        <v>83</v>
      </c>
      <c r="AV264" s="12" t="s">
        <v>83</v>
      </c>
      <c r="AW264" s="12" t="s">
        <v>29</v>
      </c>
      <c r="AX264" s="12" t="s">
        <v>73</v>
      </c>
      <c r="AY264" s="154" t="s">
        <v>137</v>
      </c>
    </row>
    <row r="265" spans="2:65" s="13" customFormat="1">
      <c r="B265" s="160"/>
      <c r="D265" s="153" t="s">
        <v>146</v>
      </c>
      <c r="E265" s="161" t="s">
        <v>1</v>
      </c>
      <c r="F265" s="162" t="s">
        <v>148</v>
      </c>
      <c r="H265" s="163">
        <v>16</v>
      </c>
      <c r="L265" s="160"/>
      <c r="M265" s="164"/>
      <c r="N265" s="165"/>
      <c r="O265" s="165"/>
      <c r="P265" s="165"/>
      <c r="Q265" s="165"/>
      <c r="R265" s="165"/>
      <c r="S265" s="165"/>
      <c r="T265" s="166"/>
      <c r="AT265" s="161" t="s">
        <v>146</v>
      </c>
      <c r="AU265" s="161" t="s">
        <v>83</v>
      </c>
      <c r="AV265" s="13" t="s">
        <v>144</v>
      </c>
      <c r="AW265" s="13" t="s">
        <v>29</v>
      </c>
      <c r="AX265" s="13" t="s">
        <v>81</v>
      </c>
      <c r="AY265" s="161" t="s">
        <v>137</v>
      </c>
    </row>
    <row r="266" spans="2:65" s="1" customFormat="1" ht="24" customHeight="1">
      <c r="B266" s="111"/>
      <c r="C266" s="140" t="s">
        <v>286</v>
      </c>
      <c r="D266" s="140" t="s">
        <v>139</v>
      </c>
      <c r="E266" s="141" t="s">
        <v>287</v>
      </c>
      <c r="F266" s="142" t="s">
        <v>288</v>
      </c>
      <c r="G266" s="143" t="s">
        <v>289</v>
      </c>
      <c r="H266" s="144">
        <v>246</v>
      </c>
      <c r="I266" s="145"/>
      <c r="J266" s="145">
        <f>ROUND(I266*H266,2)</f>
        <v>0</v>
      </c>
      <c r="K266" s="142" t="s">
        <v>143</v>
      </c>
      <c r="L266" s="29"/>
      <c r="M266" s="146" t="s">
        <v>1</v>
      </c>
      <c r="N266" s="147" t="s">
        <v>38</v>
      </c>
      <c r="O266" s="148">
        <v>0.20499999999999999</v>
      </c>
      <c r="P266" s="148">
        <f>O266*H266</f>
        <v>50.43</v>
      </c>
      <c r="Q266" s="148">
        <v>0</v>
      </c>
      <c r="R266" s="148">
        <f>Q266*H266</f>
        <v>0</v>
      </c>
      <c r="S266" s="148">
        <v>2E-3</v>
      </c>
      <c r="T266" s="149">
        <f>S266*H266</f>
        <v>0.49199999999999999</v>
      </c>
      <c r="AR266" s="150" t="s">
        <v>144</v>
      </c>
      <c r="AT266" s="150" t="s">
        <v>139</v>
      </c>
      <c r="AU266" s="150" t="s">
        <v>83</v>
      </c>
      <c r="AY266" s="17" t="s">
        <v>137</v>
      </c>
      <c r="BE266" s="151">
        <f>IF(N266="základní",J266,0)</f>
        <v>0</v>
      </c>
      <c r="BF266" s="151">
        <f>IF(N266="snížená",J266,0)</f>
        <v>0</v>
      </c>
      <c r="BG266" s="151">
        <f>IF(N266="zákl. přenesená",J266,0)</f>
        <v>0</v>
      </c>
      <c r="BH266" s="151">
        <f>IF(N266="sníž. přenesená",J266,0)</f>
        <v>0</v>
      </c>
      <c r="BI266" s="151">
        <f>IF(N266="nulová",J266,0)</f>
        <v>0</v>
      </c>
      <c r="BJ266" s="17" t="s">
        <v>81</v>
      </c>
      <c r="BK266" s="151">
        <f>ROUND(I266*H266,2)</f>
        <v>0</v>
      </c>
      <c r="BL266" s="17" t="s">
        <v>144</v>
      </c>
      <c r="BM266" s="150" t="s">
        <v>290</v>
      </c>
    </row>
    <row r="267" spans="2:65" s="14" customFormat="1">
      <c r="B267" s="167"/>
      <c r="D267" s="153" t="s">
        <v>146</v>
      </c>
      <c r="E267" s="168" t="s">
        <v>1</v>
      </c>
      <c r="F267" s="169" t="s">
        <v>224</v>
      </c>
      <c r="H267" s="168" t="s">
        <v>1</v>
      </c>
      <c r="L267" s="167"/>
      <c r="M267" s="170"/>
      <c r="N267" s="171"/>
      <c r="O267" s="171"/>
      <c r="P267" s="171"/>
      <c r="Q267" s="171"/>
      <c r="R267" s="171"/>
      <c r="S267" s="171"/>
      <c r="T267" s="172"/>
      <c r="AT267" s="168" t="s">
        <v>146</v>
      </c>
      <c r="AU267" s="168" t="s">
        <v>83</v>
      </c>
      <c r="AV267" s="14" t="s">
        <v>81</v>
      </c>
      <c r="AW267" s="14" t="s">
        <v>29</v>
      </c>
      <c r="AX267" s="14" t="s">
        <v>73</v>
      </c>
      <c r="AY267" s="168" t="s">
        <v>137</v>
      </c>
    </row>
    <row r="268" spans="2:65" s="12" customFormat="1">
      <c r="B268" s="152"/>
      <c r="D268" s="153" t="s">
        <v>146</v>
      </c>
      <c r="E268" s="154" t="s">
        <v>1</v>
      </c>
      <c r="F268" s="155" t="s">
        <v>291</v>
      </c>
      <c r="H268" s="156">
        <v>246</v>
      </c>
      <c r="L268" s="152"/>
      <c r="M268" s="157"/>
      <c r="N268" s="158"/>
      <c r="O268" s="158"/>
      <c r="P268" s="158"/>
      <c r="Q268" s="158"/>
      <c r="R268" s="158"/>
      <c r="S268" s="158"/>
      <c r="T268" s="159"/>
      <c r="AT268" s="154" t="s">
        <v>146</v>
      </c>
      <c r="AU268" s="154" t="s">
        <v>83</v>
      </c>
      <c r="AV268" s="12" t="s">
        <v>83</v>
      </c>
      <c r="AW268" s="12" t="s">
        <v>29</v>
      </c>
      <c r="AX268" s="12" t="s">
        <v>73</v>
      </c>
      <c r="AY268" s="154" t="s">
        <v>137</v>
      </c>
    </row>
    <row r="269" spans="2:65" s="13" customFormat="1">
      <c r="B269" s="160"/>
      <c r="D269" s="153" t="s">
        <v>146</v>
      </c>
      <c r="E269" s="161" t="s">
        <v>1</v>
      </c>
      <c r="F269" s="162" t="s">
        <v>148</v>
      </c>
      <c r="H269" s="163">
        <v>246</v>
      </c>
      <c r="L269" s="160"/>
      <c r="M269" s="164"/>
      <c r="N269" s="165"/>
      <c r="O269" s="165"/>
      <c r="P269" s="165"/>
      <c r="Q269" s="165"/>
      <c r="R269" s="165"/>
      <c r="S269" s="165"/>
      <c r="T269" s="166"/>
      <c r="AT269" s="161" t="s">
        <v>146</v>
      </c>
      <c r="AU269" s="161" t="s">
        <v>83</v>
      </c>
      <c r="AV269" s="13" t="s">
        <v>144</v>
      </c>
      <c r="AW269" s="13" t="s">
        <v>29</v>
      </c>
      <c r="AX269" s="13" t="s">
        <v>81</v>
      </c>
      <c r="AY269" s="161" t="s">
        <v>137</v>
      </c>
    </row>
    <row r="270" spans="2:65" s="1" customFormat="1" ht="24" customHeight="1">
      <c r="B270" s="111"/>
      <c r="C270" s="140" t="s">
        <v>292</v>
      </c>
      <c r="D270" s="140" t="s">
        <v>139</v>
      </c>
      <c r="E270" s="141" t="s">
        <v>293</v>
      </c>
      <c r="F270" s="142" t="s">
        <v>294</v>
      </c>
      <c r="G270" s="143" t="s">
        <v>289</v>
      </c>
      <c r="H270" s="144">
        <v>2.4</v>
      </c>
      <c r="I270" s="145"/>
      <c r="J270" s="145">
        <f>ROUND(I270*H270,2)</f>
        <v>0</v>
      </c>
      <c r="K270" s="142" t="s">
        <v>143</v>
      </c>
      <c r="L270" s="29"/>
      <c r="M270" s="146" t="s">
        <v>1</v>
      </c>
      <c r="N270" s="147" t="s">
        <v>38</v>
      </c>
      <c r="O270" s="148">
        <v>0.71499999999999997</v>
      </c>
      <c r="P270" s="148">
        <f>O270*H270</f>
        <v>1.716</v>
      </c>
      <c r="Q270" s="148">
        <v>0</v>
      </c>
      <c r="R270" s="148">
        <f>Q270*H270</f>
        <v>0</v>
      </c>
      <c r="S270" s="148">
        <v>4.2000000000000003E-2</v>
      </c>
      <c r="T270" s="149">
        <f>S270*H270</f>
        <v>0.1008</v>
      </c>
      <c r="AR270" s="150" t="s">
        <v>144</v>
      </c>
      <c r="AT270" s="150" t="s">
        <v>139</v>
      </c>
      <c r="AU270" s="150" t="s">
        <v>83</v>
      </c>
      <c r="AY270" s="17" t="s">
        <v>137</v>
      </c>
      <c r="BE270" s="151">
        <f>IF(N270="základní",J270,0)</f>
        <v>0</v>
      </c>
      <c r="BF270" s="151">
        <f>IF(N270="snížená",J270,0)</f>
        <v>0</v>
      </c>
      <c r="BG270" s="151">
        <f>IF(N270="zákl. přenesená",J270,0)</f>
        <v>0</v>
      </c>
      <c r="BH270" s="151">
        <f>IF(N270="sníž. přenesená",J270,0)</f>
        <v>0</v>
      </c>
      <c r="BI270" s="151">
        <f>IF(N270="nulová",J270,0)</f>
        <v>0</v>
      </c>
      <c r="BJ270" s="17" t="s">
        <v>81</v>
      </c>
      <c r="BK270" s="151">
        <f>ROUND(I270*H270,2)</f>
        <v>0</v>
      </c>
      <c r="BL270" s="17" t="s">
        <v>144</v>
      </c>
      <c r="BM270" s="150" t="s">
        <v>295</v>
      </c>
    </row>
    <row r="271" spans="2:65" s="14" customFormat="1">
      <c r="B271" s="167"/>
      <c r="D271" s="153" t="s">
        <v>146</v>
      </c>
      <c r="E271" s="168" t="s">
        <v>1</v>
      </c>
      <c r="F271" s="169" t="s">
        <v>296</v>
      </c>
      <c r="H271" s="168" t="s">
        <v>1</v>
      </c>
      <c r="L271" s="167"/>
      <c r="M271" s="170"/>
      <c r="N271" s="171"/>
      <c r="O271" s="171"/>
      <c r="P271" s="171"/>
      <c r="Q271" s="171"/>
      <c r="R271" s="171"/>
      <c r="S271" s="171"/>
      <c r="T271" s="172"/>
      <c r="AT271" s="168" t="s">
        <v>146</v>
      </c>
      <c r="AU271" s="168" t="s">
        <v>83</v>
      </c>
      <c r="AV271" s="14" t="s">
        <v>81</v>
      </c>
      <c r="AW271" s="14" t="s">
        <v>29</v>
      </c>
      <c r="AX271" s="14" t="s">
        <v>73</v>
      </c>
      <c r="AY271" s="168" t="s">
        <v>137</v>
      </c>
    </row>
    <row r="272" spans="2:65" s="12" customFormat="1">
      <c r="B272" s="152"/>
      <c r="D272" s="153" t="s">
        <v>146</v>
      </c>
      <c r="E272" s="154" t="s">
        <v>1</v>
      </c>
      <c r="F272" s="155" t="s">
        <v>297</v>
      </c>
      <c r="H272" s="156">
        <v>2.4</v>
      </c>
      <c r="L272" s="152"/>
      <c r="M272" s="157"/>
      <c r="N272" s="158"/>
      <c r="O272" s="158"/>
      <c r="P272" s="158"/>
      <c r="Q272" s="158"/>
      <c r="R272" s="158"/>
      <c r="S272" s="158"/>
      <c r="T272" s="159"/>
      <c r="AT272" s="154" t="s">
        <v>146</v>
      </c>
      <c r="AU272" s="154" t="s">
        <v>83</v>
      </c>
      <c r="AV272" s="12" t="s">
        <v>83</v>
      </c>
      <c r="AW272" s="12" t="s">
        <v>29</v>
      </c>
      <c r="AX272" s="12" t="s">
        <v>73</v>
      </c>
      <c r="AY272" s="154" t="s">
        <v>137</v>
      </c>
    </row>
    <row r="273" spans="2:65" s="13" customFormat="1">
      <c r="B273" s="160"/>
      <c r="D273" s="153" t="s">
        <v>146</v>
      </c>
      <c r="E273" s="161" t="s">
        <v>1</v>
      </c>
      <c r="F273" s="162" t="s">
        <v>148</v>
      </c>
      <c r="H273" s="163">
        <v>2.4</v>
      </c>
      <c r="L273" s="160"/>
      <c r="M273" s="164"/>
      <c r="N273" s="165"/>
      <c r="O273" s="165"/>
      <c r="P273" s="165"/>
      <c r="Q273" s="165"/>
      <c r="R273" s="165"/>
      <c r="S273" s="165"/>
      <c r="T273" s="166"/>
      <c r="AT273" s="161" t="s">
        <v>146</v>
      </c>
      <c r="AU273" s="161" t="s">
        <v>83</v>
      </c>
      <c r="AV273" s="13" t="s">
        <v>144</v>
      </c>
      <c r="AW273" s="13" t="s">
        <v>29</v>
      </c>
      <c r="AX273" s="13" t="s">
        <v>81</v>
      </c>
      <c r="AY273" s="161" t="s">
        <v>137</v>
      </c>
    </row>
    <row r="274" spans="2:65" s="1" customFormat="1" ht="24" customHeight="1">
      <c r="B274" s="111"/>
      <c r="C274" s="140" t="s">
        <v>298</v>
      </c>
      <c r="D274" s="140" t="s">
        <v>139</v>
      </c>
      <c r="E274" s="141" t="s">
        <v>299</v>
      </c>
      <c r="F274" s="142" t="s">
        <v>300</v>
      </c>
      <c r="G274" s="143" t="s">
        <v>289</v>
      </c>
      <c r="H274" s="144">
        <v>22</v>
      </c>
      <c r="I274" s="145"/>
      <c r="J274" s="145">
        <f>ROUND(I274*H274,2)</f>
        <v>0</v>
      </c>
      <c r="K274" s="142" t="s">
        <v>143</v>
      </c>
      <c r="L274" s="29"/>
      <c r="M274" s="146" t="s">
        <v>1</v>
      </c>
      <c r="N274" s="147" t="s">
        <v>38</v>
      </c>
      <c r="O274" s="148">
        <v>1.5</v>
      </c>
      <c r="P274" s="148">
        <f>O274*H274</f>
        <v>33</v>
      </c>
      <c r="Q274" s="148">
        <v>9.6000000000000002E-4</v>
      </c>
      <c r="R274" s="148">
        <f>Q274*H274</f>
        <v>2.112E-2</v>
      </c>
      <c r="S274" s="148">
        <v>3.1E-2</v>
      </c>
      <c r="T274" s="149">
        <f>S274*H274</f>
        <v>0.68199999999999994</v>
      </c>
      <c r="AR274" s="150" t="s">
        <v>144</v>
      </c>
      <c r="AT274" s="150" t="s">
        <v>139</v>
      </c>
      <c r="AU274" s="150" t="s">
        <v>83</v>
      </c>
      <c r="AY274" s="17" t="s">
        <v>137</v>
      </c>
      <c r="BE274" s="151">
        <f>IF(N274="základní",J274,0)</f>
        <v>0</v>
      </c>
      <c r="BF274" s="151">
        <f>IF(N274="snížená",J274,0)</f>
        <v>0</v>
      </c>
      <c r="BG274" s="151">
        <f>IF(N274="zákl. přenesená",J274,0)</f>
        <v>0</v>
      </c>
      <c r="BH274" s="151">
        <f>IF(N274="sníž. přenesená",J274,0)</f>
        <v>0</v>
      </c>
      <c r="BI274" s="151">
        <f>IF(N274="nulová",J274,0)</f>
        <v>0</v>
      </c>
      <c r="BJ274" s="17" t="s">
        <v>81</v>
      </c>
      <c r="BK274" s="151">
        <f>ROUND(I274*H274,2)</f>
        <v>0</v>
      </c>
      <c r="BL274" s="17" t="s">
        <v>144</v>
      </c>
      <c r="BM274" s="150" t="s">
        <v>301</v>
      </c>
    </row>
    <row r="275" spans="2:65" s="14" customFormat="1" ht="22.5">
      <c r="B275" s="167"/>
      <c r="D275" s="153" t="s">
        <v>146</v>
      </c>
      <c r="E275" s="168" t="s">
        <v>1</v>
      </c>
      <c r="F275" s="169" t="s">
        <v>302</v>
      </c>
      <c r="H275" s="168" t="s">
        <v>1</v>
      </c>
      <c r="L275" s="167"/>
      <c r="M275" s="170"/>
      <c r="N275" s="171"/>
      <c r="O275" s="171"/>
      <c r="P275" s="171"/>
      <c r="Q275" s="171"/>
      <c r="R275" s="171"/>
      <c r="S275" s="171"/>
      <c r="T275" s="172"/>
      <c r="AT275" s="168" t="s">
        <v>146</v>
      </c>
      <c r="AU275" s="168" t="s">
        <v>83</v>
      </c>
      <c r="AV275" s="14" t="s">
        <v>81</v>
      </c>
      <c r="AW275" s="14" t="s">
        <v>29</v>
      </c>
      <c r="AX275" s="14" t="s">
        <v>73</v>
      </c>
      <c r="AY275" s="168" t="s">
        <v>137</v>
      </c>
    </row>
    <row r="276" spans="2:65" s="12" customFormat="1">
      <c r="B276" s="152"/>
      <c r="D276" s="153" t="s">
        <v>146</v>
      </c>
      <c r="E276" s="154" t="s">
        <v>1</v>
      </c>
      <c r="F276" s="155" t="s">
        <v>303</v>
      </c>
      <c r="H276" s="156">
        <v>22</v>
      </c>
      <c r="L276" s="152"/>
      <c r="M276" s="157"/>
      <c r="N276" s="158"/>
      <c r="O276" s="158"/>
      <c r="P276" s="158"/>
      <c r="Q276" s="158"/>
      <c r="R276" s="158"/>
      <c r="S276" s="158"/>
      <c r="T276" s="159"/>
      <c r="AT276" s="154" t="s">
        <v>146</v>
      </c>
      <c r="AU276" s="154" t="s">
        <v>83</v>
      </c>
      <c r="AV276" s="12" t="s">
        <v>83</v>
      </c>
      <c r="AW276" s="12" t="s">
        <v>29</v>
      </c>
      <c r="AX276" s="12" t="s">
        <v>73</v>
      </c>
      <c r="AY276" s="154" t="s">
        <v>137</v>
      </c>
    </row>
    <row r="277" spans="2:65" s="13" customFormat="1">
      <c r="B277" s="160"/>
      <c r="D277" s="153" t="s">
        <v>146</v>
      </c>
      <c r="E277" s="161" t="s">
        <v>1</v>
      </c>
      <c r="F277" s="162" t="s">
        <v>148</v>
      </c>
      <c r="H277" s="163">
        <v>22</v>
      </c>
      <c r="L277" s="160"/>
      <c r="M277" s="164"/>
      <c r="N277" s="165"/>
      <c r="O277" s="165"/>
      <c r="P277" s="165"/>
      <c r="Q277" s="165"/>
      <c r="R277" s="165"/>
      <c r="S277" s="165"/>
      <c r="T277" s="166"/>
      <c r="AT277" s="161" t="s">
        <v>146</v>
      </c>
      <c r="AU277" s="161" t="s">
        <v>83</v>
      </c>
      <c r="AV277" s="13" t="s">
        <v>144</v>
      </c>
      <c r="AW277" s="13" t="s">
        <v>29</v>
      </c>
      <c r="AX277" s="13" t="s">
        <v>81</v>
      </c>
      <c r="AY277" s="161" t="s">
        <v>137</v>
      </c>
    </row>
    <row r="278" spans="2:65" s="11" customFormat="1" ht="22.9" customHeight="1">
      <c r="B278" s="128"/>
      <c r="D278" s="129" t="s">
        <v>72</v>
      </c>
      <c r="E278" s="138" t="s">
        <v>304</v>
      </c>
      <c r="F278" s="138" t="s">
        <v>305</v>
      </c>
      <c r="J278" s="139">
        <f>BK278</f>
        <v>0</v>
      </c>
      <c r="L278" s="128"/>
      <c r="M278" s="132"/>
      <c r="N278" s="133"/>
      <c r="O278" s="133"/>
      <c r="P278" s="134">
        <f>SUM(P279:P286)</f>
        <v>87.070049999999995</v>
      </c>
      <c r="Q278" s="133"/>
      <c r="R278" s="134">
        <f>SUM(R279:R286)</f>
        <v>0</v>
      </c>
      <c r="S278" s="133"/>
      <c r="T278" s="135">
        <f>SUM(T279:T286)</f>
        <v>0</v>
      </c>
      <c r="AR278" s="129" t="s">
        <v>81</v>
      </c>
      <c r="AT278" s="136" t="s">
        <v>72</v>
      </c>
      <c r="AU278" s="136" t="s">
        <v>81</v>
      </c>
      <c r="AY278" s="129" t="s">
        <v>137</v>
      </c>
      <c r="BK278" s="137">
        <f>SUM(BK279:BK286)</f>
        <v>0</v>
      </c>
    </row>
    <row r="279" spans="2:65" s="1" customFormat="1" ht="24" customHeight="1">
      <c r="B279" s="111"/>
      <c r="C279" s="140" t="s">
        <v>306</v>
      </c>
      <c r="D279" s="140" t="s">
        <v>139</v>
      </c>
      <c r="E279" s="141" t="s">
        <v>307</v>
      </c>
      <c r="F279" s="142" t="s">
        <v>308</v>
      </c>
      <c r="G279" s="143" t="s">
        <v>142</v>
      </c>
      <c r="H279" s="144">
        <v>10.69</v>
      </c>
      <c r="I279" s="145"/>
      <c r="J279" s="145">
        <f>ROUND(I279*H279,2)</f>
        <v>0</v>
      </c>
      <c r="K279" s="142" t="s">
        <v>143</v>
      </c>
      <c r="L279" s="29"/>
      <c r="M279" s="146" t="s">
        <v>1</v>
      </c>
      <c r="N279" s="147" t="s">
        <v>38</v>
      </c>
      <c r="O279" s="148">
        <v>7.9</v>
      </c>
      <c r="P279" s="148">
        <f>O279*H279</f>
        <v>84.450999999999993</v>
      </c>
      <c r="Q279" s="148">
        <v>0</v>
      </c>
      <c r="R279" s="148">
        <f>Q279*H279</f>
        <v>0</v>
      </c>
      <c r="S279" s="148">
        <v>0</v>
      </c>
      <c r="T279" s="149">
        <f>S279*H279</f>
        <v>0</v>
      </c>
      <c r="AR279" s="150" t="s">
        <v>144</v>
      </c>
      <c r="AT279" s="150" t="s">
        <v>139</v>
      </c>
      <c r="AU279" s="150" t="s">
        <v>83</v>
      </c>
      <c r="AY279" s="17" t="s">
        <v>137</v>
      </c>
      <c r="BE279" s="151">
        <f>IF(N279="základní",J279,0)</f>
        <v>0</v>
      </c>
      <c r="BF279" s="151">
        <f>IF(N279="snížená",J279,0)</f>
        <v>0</v>
      </c>
      <c r="BG279" s="151">
        <f>IF(N279="zákl. přenesená",J279,0)</f>
        <v>0</v>
      </c>
      <c r="BH279" s="151">
        <f>IF(N279="sníž. přenesená",J279,0)</f>
        <v>0</v>
      </c>
      <c r="BI279" s="151">
        <f>IF(N279="nulová",J279,0)</f>
        <v>0</v>
      </c>
      <c r="BJ279" s="17" t="s">
        <v>81</v>
      </c>
      <c r="BK279" s="151">
        <f>ROUND(I279*H279,2)</f>
        <v>0</v>
      </c>
      <c r="BL279" s="17" t="s">
        <v>144</v>
      </c>
      <c r="BM279" s="150" t="s">
        <v>309</v>
      </c>
    </row>
    <row r="280" spans="2:65" s="1" customFormat="1" ht="24" customHeight="1">
      <c r="B280" s="111"/>
      <c r="C280" s="140" t="s">
        <v>310</v>
      </c>
      <c r="D280" s="140" t="s">
        <v>139</v>
      </c>
      <c r="E280" s="141" t="s">
        <v>311</v>
      </c>
      <c r="F280" s="142" t="s">
        <v>312</v>
      </c>
      <c r="G280" s="143" t="s">
        <v>142</v>
      </c>
      <c r="H280" s="144">
        <v>10.69</v>
      </c>
      <c r="I280" s="145"/>
      <c r="J280" s="145">
        <f>ROUND(I280*H280,2)</f>
        <v>0</v>
      </c>
      <c r="K280" s="142" t="s">
        <v>143</v>
      </c>
      <c r="L280" s="29"/>
      <c r="M280" s="146" t="s">
        <v>1</v>
      </c>
      <c r="N280" s="147" t="s">
        <v>38</v>
      </c>
      <c r="O280" s="148">
        <v>0.125</v>
      </c>
      <c r="P280" s="148">
        <f>O280*H280</f>
        <v>1.3362499999999999</v>
      </c>
      <c r="Q280" s="148">
        <v>0</v>
      </c>
      <c r="R280" s="148">
        <f>Q280*H280</f>
        <v>0</v>
      </c>
      <c r="S280" s="148">
        <v>0</v>
      </c>
      <c r="T280" s="149">
        <f>S280*H280</f>
        <v>0</v>
      </c>
      <c r="AR280" s="150" t="s">
        <v>144</v>
      </c>
      <c r="AT280" s="150" t="s">
        <v>139</v>
      </c>
      <c r="AU280" s="150" t="s">
        <v>83</v>
      </c>
      <c r="AY280" s="17" t="s">
        <v>137</v>
      </c>
      <c r="BE280" s="151">
        <f>IF(N280="základní",J280,0)</f>
        <v>0</v>
      </c>
      <c r="BF280" s="151">
        <f>IF(N280="snížená",J280,0)</f>
        <v>0</v>
      </c>
      <c r="BG280" s="151">
        <f>IF(N280="zákl. přenesená",J280,0)</f>
        <v>0</v>
      </c>
      <c r="BH280" s="151">
        <f>IF(N280="sníž. přenesená",J280,0)</f>
        <v>0</v>
      </c>
      <c r="BI280" s="151">
        <f>IF(N280="nulová",J280,0)</f>
        <v>0</v>
      </c>
      <c r="BJ280" s="17" t="s">
        <v>81</v>
      </c>
      <c r="BK280" s="151">
        <f>ROUND(I280*H280,2)</f>
        <v>0</v>
      </c>
      <c r="BL280" s="17" t="s">
        <v>144</v>
      </c>
      <c r="BM280" s="150" t="s">
        <v>313</v>
      </c>
    </row>
    <row r="281" spans="2:65" s="1" customFormat="1" ht="24" customHeight="1">
      <c r="B281" s="111"/>
      <c r="C281" s="140" t="s">
        <v>314</v>
      </c>
      <c r="D281" s="140" t="s">
        <v>139</v>
      </c>
      <c r="E281" s="141" t="s">
        <v>315</v>
      </c>
      <c r="F281" s="142" t="s">
        <v>316</v>
      </c>
      <c r="G281" s="143" t="s">
        <v>142</v>
      </c>
      <c r="H281" s="144">
        <v>213.8</v>
      </c>
      <c r="I281" s="145"/>
      <c r="J281" s="145">
        <f>ROUND(I281*H281,2)</f>
        <v>0</v>
      </c>
      <c r="K281" s="142" t="s">
        <v>143</v>
      </c>
      <c r="L281" s="29"/>
      <c r="M281" s="146" t="s">
        <v>1</v>
      </c>
      <c r="N281" s="147" t="s">
        <v>38</v>
      </c>
      <c r="O281" s="148">
        <v>6.0000000000000001E-3</v>
      </c>
      <c r="P281" s="148">
        <f>O281*H281</f>
        <v>1.2828000000000002</v>
      </c>
      <c r="Q281" s="148">
        <v>0</v>
      </c>
      <c r="R281" s="148">
        <f>Q281*H281</f>
        <v>0</v>
      </c>
      <c r="S281" s="148">
        <v>0</v>
      </c>
      <c r="T281" s="149">
        <f>S281*H281</f>
        <v>0</v>
      </c>
      <c r="AR281" s="150" t="s">
        <v>144</v>
      </c>
      <c r="AT281" s="150" t="s">
        <v>139</v>
      </c>
      <c r="AU281" s="150" t="s">
        <v>83</v>
      </c>
      <c r="AY281" s="17" t="s">
        <v>137</v>
      </c>
      <c r="BE281" s="151">
        <f>IF(N281="základní",J281,0)</f>
        <v>0</v>
      </c>
      <c r="BF281" s="151">
        <f>IF(N281="snížená",J281,0)</f>
        <v>0</v>
      </c>
      <c r="BG281" s="151">
        <f>IF(N281="zákl. přenesená",J281,0)</f>
        <v>0</v>
      </c>
      <c r="BH281" s="151">
        <f>IF(N281="sníž. přenesená",J281,0)</f>
        <v>0</v>
      </c>
      <c r="BI281" s="151">
        <f>IF(N281="nulová",J281,0)</f>
        <v>0</v>
      </c>
      <c r="BJ281" s="17" t="s">
        <v>81</v>
      </c>
      <c r="BK281" s="151">
        <f>ROUND(I281*H281,2)</f>
        <v>0</v>
      </c>
      <c r="BL281" s="17" t="s">
        <v>144</v>
      </c>
      <c r="BM281" s="150" t="s">
        <v>317</v>
      </c>
    </row>
    <row r="282" spans="2:65" s="12" customFormat="1">
      <c r="B282" s="152"/>
      <c r="D282" s="153" t="s">
        <v>146</v>
      </c>
      <c r="F282" s="155" t="s">
        <v>318</v>
      </c>
      <c r="H282" s="156">
        <v>213.8</v>
      </c>
      <c r="L282" s="152"/>
      <c r="M282" s="157"/>
      <c r="N282" s="158"/>
      <c r="O282" s="158"/>
      <c r="P282" s="158"/>
      <c r="Q282" s="158"/>
      <c r="R282" s="158"/>
      <c r="S282" s="158"/>
      <c r="T282" s="159"/>
      <c r="AT282" s="154" t="s">
        <v>146</v>
      </c>
      <c r="AU282" s="154" t="s">
        <v>83</v>
      </c>
      <c r="AV282" s="12" t="s">
        <v>83</v>
      </c>
      <c r="AW282" s="12" t="s">
        <v>3</v>
      </c>
      <c r="AX282" s="12" t="s">
        <v>81</v>
      </c>
      <c r="AY282" s="154" t="s">
        <v>137</v>
      </c>
    </row>
    <row r="283" spans="2:65" s="1" customFormat="1" ht="36" customHeight="1">
      <c r="B283" s="111"/>
      <c r="C283" s="140" t="s">
        <v>319</v>
      </c>
      <c r="D283" s="140" t="s">
        <v>139</v>
      </c>
      <c r="E283" s="141" t="s">
        <v>320</v>
      </c>
      <c r="F283" s="142" t="s">
        <v>321</v>
      </c>
      <c r="G283" s="143" t="s">
        <v>142</v>
      </c>
      <c r="H283" s="144">
        <v>7.4999999999999997E-2</v>
      </c>
      <c r="I283" s="145"/>
      <c r="J283" s="145">
        <f>ROUND(I283*H283,2)</f>
        <v>0</v>
      </c>
      <c r="K283" s="142" t="s">
        <v>143</v>
      </c>
      <c r="L283" s="29"/>
      <c r="M283" s="146" t="s">
        <v>1</v>
      </c>
      <c r="N283" s="147" t="s">
        <v>38</v>
      </c>
      <c r="O283" s="148">
        <v>0</v>
      </c>
      <c r="P283" s="148">
        <f>O283*H283</f>
        <v>0</v>
      </c>
      <c r="Q283" s="148">
        <v>0</v>
      </c>
      <c r="R283" s="148">
        <f>Q283*H283</f>
        <v>0</v>
      </c>
      <c r="S283" s="148">
        <v>0</v>
      </c>
      <c r="T283" s="149">
        <f>S283*H283</f>
        <v>0</v>
      </c>
      <c r="AR283" s="150" t="s">
        <v>144</v>
      </c>
      <c r="AT283" s="150" t="s">
        <v>139</v>
      </c>
      <c r="AU283" s="150" t="s">
        <v>83</v>
      </c>
      <c r="AY283" s="17" t="s">
        <v>137</v>
      </c>
      <c r="BE283" s="151">
        <f>IF(N283="základní",J283,0)</f>
        <v>0</v>
      </c>
      <c r="BF283" s="151">
        <f>IF(N283="snížená",J283,0)</f>
        <v>0</v>
      </c>
      <c r="BG283" s="151">
        <f>IF(N283="zákl. přenesená",J283,0)</f>
        <v>0</v>
      </c>
      <c r="BH283" s="151">
        <f>IF(N283="sníž. přenesená",J283,0)</f>
        <v>0</v>
      </c>
      <c r="BI283" s="151">
        <f>IF(N283="nulová",J283,0)</f>
        <v>0</v>
      </c>
      <c r="BJ283" s="17" t="s">
        <v>81</v>
      </c>
      <c r="BK283" s="151">
        <f>ROUND(I283*H283,2)</f>
        <v>0</v>
      </c>
      <c r="BL283" s="17" t="s">
        <v>144</v>
      </c>
      <c r="BM283" s="150" t="s">
        <v>322</v>
      </c>
    </row>
    <row r="284" spans="2:65" s="12" customFormat="1">
      <c r="B284" s="152"/>
      <c r="D284" s="153" t="s">
        <v>146</v>
      </c>
      <c r="E284" s="154" t="s">
        <v>1</v>
      </c>
      <c r="F284" s="155" t="s">
        <v>323</v>
      </c>
      <c r="H284" s="156">
        <v>7.4999999999999997E-2</v>
      </c>
      <c r="L284" s="152"/>
      <c r="M284" s="157"/>
      <c r="N284" s="158"/>
      <c r="O284" s="158"/>
      <c r="P284" s="158"/>
      <c r="Q284" s="158"/>
      <c r="R284" s="158"/>
      <c r="S284" s="158"/>
      <c r="T284" s="159"/>
      <c r="AT284" s="154" t="s">
        <v>146</v>
      </c>
      <c r="AU284" s="154" t="s">
        <v>83</v>
      </c>
      <c r="AV284" s="12" t="s">
        <v>83</v>
      </c>
      <c r="AW284" s="12" t="s">
        <v>29</v>
      </c>
      <c r="AX284" s="12" t="s">
        <v>73</v>
      </c>
      <c r="AY284" s="154" t="s">
        <v>137</v>
      </c>
    </row>
    <row r="285" spans="2:65" s="13" customFormat="1">
      <c r="B285" s="160"/>
      <c r="D285" s="153" t="s">
        <v>146</v>
      </c>
      <c r="E285" s="161" t="s">
        <v>1</v>
      </c>
      <c r="F285" s="162" t="s">
        <v>148</v>
      </c>
      <c r="H285" s="163">
        <v>7.4999999999999997E-2</v>
      </c>
      <c r="L285" s="160"/>
      <c r="M285" s="164"/>
      <c r="N285" s="165"/>
      <c r="O285" s="165"/>
      <c r="P285" s="165"/>
      <c r="Q285" s="165"/>
      <c r="R285" s="165"/>
      <c r="S285" s="165"/>
      <c r="T285" s="166"/>
      <c r="AT285" s="161" t="s">
        <v>146</v>
      </c>
      <c r="AU285" s="161" t="s">
        <v>83</v>
      </c>
      <c r="AV285" s="13" t="s">
        <v>144</v>
      </c>
      <c r="AW285" s="13" t="s">
        <v>29</v>
      </c>
      <c r="AX285" s="13" t="s">
        <v>81</v>
      </c>
      <c r="AY285" s="161" t="s">
        <v>137</v>
      </c>
    </row>
    <row r="286" spans="2:65" s="1" customFormat="1" ht="24" customHeight="1">
      <c r="B286" s="111"/>
      <c r="C286" s="140" t="s">
        <v>324</v>
      </c>
      <c r="D286" s="140" t="s">
        <v>139</v>
      </c>
      <c r="E286" s="141" t="s">
        <v>325</v>
      </c>
      <c r="F286" s="142" t="s">
        <v>326</v>
      </c>
      <c r="G286" s="143" t="s">
        <v>142</v>
      </c>
      <c r="H286" s="144">
        <v>10.69</v>
      </c>
      <c r="I286" s="145"/>
      <c r="J286" s="145">
        <f>ROUND(I286*H286,2)</f>
        <v>0</v>
      </c>
      <c r="K286" s="142" t="s">
        <v>143</v>
      </c>
      <c r="L286" s="29"/>
      <c r="M286" s="146" t="s">
        <v>1</v>
      </c>
      <c r="N286" s="147" t="s">
        <v>38</v>
      </c>
      <c r="O286" s="148">
        <v>0</v>
      </c>
      <c r="P286" s="148">
        <f>O286*H286</f>
        <v>0</v>
      </c>
      <c r="Q286" s="148">
        <v>0</v>
      </c>
      <c r="R286" s="148">
        <f>Q286*H286</f>
        <v>0</v>
      </c>
      <c r="S286" s="148">
        <v>0</v>
      </c>
      <c r="T286" s="149">
        <f>S286*H286</f>
        <v>0</v>
      </c>
      <c r="AR286" s="150" t="s">
        <v>144</v>
      </c>
      <c r="AT286" s="150" t="s">
        <v>139</v>
      </c>
      <c r="AU286" s="150" t="s">
        <v>83</v>
      </c>
      <c r="AY286" s="17" t="s">
        <v>137</v>
      </c>
      <c r="BE286" s="151">
        <f>IF(N286="základní",J286,0)</f>
        <v>0</v>
      </c>
      <c r="BF286" s="151">
        <f>IF(N286="snížená",J286,0)</f>
        <v>0</v>
      </c>
      <c r="BG286" s="151">
        <f>IF(N286="zákl. přenesená",J286,0)</f>
        <v>0</v>
      </c>
      <c r="BH286" s="151">
        <f>IF(N286="sníž. přenesená",J286,0)</f>
        <v>0</v>
      </c>
      <c r="BI286" s="151">
        <f>IF(N286="nulová",J286,0)</f>
        <v>0</v>
      </c>
      <c r="BJ286" s="17" t="s">
        <v>81</v>
      </c>
      <c r="BK286" s="151">
        <f>ROUND(I286*H286,2)</f>
        <v>0</v>
      </c>
      <c r="BL286" s="17" t="s">
        <v>144</v>
      </c>
      <c r="BM286" s="150" t="s">
        <v>327</v>
      </c>
    </row>
    <row r="287" spans="2:65" s="11" customFormat="1" ht="22.9" customHeight="1">
      <c r="B287" s="128"/>
      <c r="D287" s="129" t="s">
        <v>72</v>
      </c>
      <c r="E287" s="138" t="s">
        <v>328</v>
      </c>
      <c r="F287" s="138" t="s">
        <v>329</v>
      </c>
      <c r="J287" s="139">
        <f>BK287</f>
        <v>0</v>
      </c>
      <c r="L287" s="128"/>
      <c r="M287" s="132"/>
      <c r="N287" s="133"/>
      <c r="O287" s="133"/>
      <c r="P287" s="134">
        <f>P288</f>
        <v>56.800920000000005</v>
      </c>
      <c r="Q287" s="133"/>
      <c r="R287" s="134">
        <f>R288</f>
        <v>0</v>
      </c>
      <c r="S287" s="133"/>
      <c r="T287" s="135">
        <f>T288</f>
        <v>0</v>
      </c>
      <c r="AR287" s="129" t="s">
        <v>81</v>
      </c>
      <c r="AT287" s="136" t="s">
        <v>72</v>
      </c>
      <c r="AU287" s="136" t="s">
        <v>81</v>
      </c>
      <c r="AY287" s="129" t="s">
        <v>137</v>
      </c>
      <c r="BK287" s="137">
        <f>BK288</f>
        <v>0</v>
      </c>
    </row>
    <row r="288" spans="2:65" s="1" customFormat="1" ht="16.5" customHeight="1">
      <c r="B288" s="111"/>
      <c r="C288" s="140" t="s">
        <v>330</v>
      </c>
      <c r="D288" s="140" t="s">
        <v>139</v>
      </c>
      <c r="E288" s="141" t="s">
        <v>331</v>
      </c>
      <c r="F288" s="142" t="s">
        <v>332</v>
      </c>
      <c r="G288" s="143" t="s">
        <v>142</v>
      </c>
      <c r="H288" s="144">
        <v>12.792999999999999</v>
      </c>
      <c r="I288" s="145"/>
      <c r="J288" s="145">
        <f>ROUND(I288*H288,2)</f>
        <v>0</v>
      </c>
      <c r="K288" s="142" t="s">
        <v>143</v>
      </c>
      <c r="L288" s="29"/>
      <c r="M288" s="146" t="s">
        <v>1</v>
      </c>
      <c r="N288" s="147" t="s">
        <v>38</v>
      </c>
      <c r="O288" s="148">
        <v>4.4400000000000004</v>
      </c>
      <c r="P288" s="148">
        <f>O288*H288</f>
        <v>56.800920000000005</v>
      </c>
      <c r="Q288" s="148">
        <v>0</v>
      </c>
      <c r="R288" s="148">
        <f>Q288*H288</f>
        <v>0</v>
      </c>
      <c r="S288" s="148">
        <v>0</v>
      </c>
      <c r="T288" s="149">
        <f>S288*H288</f>
        <v>0</v>
      </c>
      <c r="AR288" s="150" t="s">
        <v>144</v>
      </c>
      <c r="AT288" s="150" t="s">
        <v>139</v>
      </c>
      <c r="AU288" s="150" t="s">
        <v>83</v>
      </c>
      <c r="AY288" s="17" t="s">
        <v>137</v>
      </c>
      <c r="BE288" s="151">
        <f>IF(N288="základní",J288,0)</f>
        <v>0</v>
      </c>
      <c r="BF288" s="151">
        <f>IF(N288="snížená",J288,0)</f>
        <v>0</v>
      </c>
      <c r="BG288" s="151">
        <f>IF(N288="zákl. přenesená",J288,0)</f>
        <v>0</v>
      </c>
      <c r="BH288" s="151">
        <f>IF(N288="sníž. přenesená",J288,0)</f>
        <v>0</v>
      </c>
      <c r="BI288" s="151">
        <f>IF(N288="nulová",J288,0)</f>
        <v>0</v>
      </c>
      <c r="BJ288" s="17" t="s">
        <v>81</v>
      </c>
      <c r="BK288" s="151">
        <f>ROUND(I288*H288,2)</f>
        <v>0</v>
      </c>
      <c r="BL288" s="17" t="s">
        <v>144</v>
      </c>
      <c r="BM288" s="150" t="s">
        <v>333</v>
      </c>
    </row>
    <row r="289" spans="2:65" s="11" customFormat="1" ht="25.9" customHeight="1">
      <c r="B289" s="128"/>
      <c r="D289" s="129" t="s">
        <v>72</v>
      </c>
      <c r="E289" s="130" t="s">
        <v>334</v>
      </c>
      <c r="F289" s="130" t="s">
        <v>335</v>
      </c>
      <c r="J289" s="131">
        <f>BK289</f>
        <v>0</v>
      </c>
      <c r="L289" s="128"/>
      <c r="M289" s="132"/>
      <c r="N289" s="133"/>
      <c r="O289" s="133"/>
      <c r="P289" s="134">
        <f>P290+P312+P321+P350+P354+P394+P415+P420</f>
        <v>612.12054899999998</v>
      </c>
      <c r="Q289" s="133"/>
      <c r="R289" s="134">
        <f>R290+R312+R321+R350+R354+R394+R415+R420</f>
        <v>6.6587369399999998</v>
      </c>
      <c r="S289" s="133"/>
      <c r="T289" s="135">
        <f>T290+T312+T321+T350+T354+T394+T415+T420</f>
        <v>0.11536</v>
      </c>
      <c r="AR289" s="129" t="s">
        <v>83</v>
      </c>
      <c r="AT289" s="136" t="s">
        <v>72</v>
      </c>
      <c r="AU289" s="136" t="s">
        <v>73</v>
      </c>
      <c r="AY289" s="129" t="s">
        <v>137</v>
      </c>
      <c r="BK289" s="137">
        <f>BK290+BK312+BK321+BK350+BK354+BK394+BK415+BK420</f>
        <v>0</v>
      </c>
    </row>
    <row r="290" spans="2:65" s="11" customFormat="1" ht="22.9" customHeight="1">
      <c r="B290" s="128"/>
      <c r="D290" s="129" t="s">
        <v>72</v>
      </c>
      <c r="E290" s="138" t="s">
        <v>336</v>
      </c>
      <c r="F290" s="138" t="s">
        <v>337</v>
      </c>
      <c r="J290" s="139">
        <f>BK290</f>
        <v>0</v>
      </c>
      <c r="L290" s="128"/>
      <c r="M290" s="132"/>
      <c r="N290" s="133"/>
      <c r="O290" s="133"/>
      <c r="P290" s="134">
        <f>SUM(P291:P311)</f>
        <v>17.224</v>
      </c>
      <c r="Q290" s="133"/>
      <c r="R290" s="134">
        <f>SUM(R291:R311)</f>
        <v>0.488512</v>
      </c>
      <c r="S290" s="133"/>
      <c r="T290" s="135">
        <f>SUM(T291:T311)</f>
        <v>7.0000000000000007E-2</v>
      </c>
      <c r="AR290" s="129" t="s">
        <v>83</v>
      </c>
      <c r="AT290" s="136" t="s">
        <v>72</v>
      </c>
      <c r="AU290" s="136" t="s">
        <v>81</v>
      </c>
      <c r="AY290" s="129" t="s">
        <v>137</v>
      </c>
      <c r="BK290" s="137">
        <f>SUM(BK291:BK311)</f>
        <v>0</v>
      </c>
    </row>
    <row r="291" spans="2:65" s="1" customFormat="1" ht="16.5" customHeight="1">
      <c r="B291" s="111"/>
      <c r="C291" s="140" t="s">
        <v>338</v>
      </c>
      <c r="D291" s="140" t="s">
        <v>139</v>
      </c>
      <c r="E291" s="141" t="s">
        <v>339</v>
      </c>
      <c r="F291" s="142" t="s">
        <v>340</v>
      </c>
      <c r="G291" s="143" t="s">
        <v>181</v>
      </c>
      <c r="H291" s="144">
        <v>5</v>
      </c>
      <c r="I291" s="145"/>
      <c r="J291" s="145">
        <f>ROUND(I291*H291,2)</f>
        <v>0</v>
      </c>
      <c r="K291" s="142" t="s">
        <v>143</v>
      </c>
      <c r="L291" s="29"/>
      <c r="M291" s="146" t="s">
        <v>1</v>
      </c>
      <c r="N291" s="147" t="s">
        <v>38</v>
      </c>
      <c r="O291" s="148">
        <v>5.7000000000000002E-2</v>
      </c>
      <c r="P291" s="148">
        <f>O291*H291</f>
        <v>0.28500000000000003</v>
      </c>
      <c r="Q291" s="148">
        <v>0</v>
      </c>
      <c r="R291" s="148">
        <f>Q291*H291</f>
        <v>0</v>
      </c>
      <c r="S291" s="148">
        <v>1.4E-2</v>
      </c>
      <c r="T291" s="149">
        <f>S291*H291</f>
        <v>7.0000000000000007E-2</v>
      </c>
      <c r="AR291" s="150" t="s">
        <v>249</v>
      </c>
      <c r="AT291" s="150" t="s">
        <v>139</v>
      </c>
      <c r="AU291" s="150" t="s">
        <v>83</v>
      </c>
      <c r="AY291" s="17" t="s">
        <v>137</v>
      </c>
      <c r="BE291" s="151">
        <f>IF(N291="základní",J291,0)</f>
        <v>0</v>
      </c>
      <c r="BF291" s="151">
        <f>IF(N291="snížená",J291,0)</f>
        <v>0</v>
      </c>
      <c r="BG291" s="151">
        <f>IF(N291="zákl. přenesená",J291,0)</f>
        <v>0</v>
      </c>
      <c r="BH291" s="151">
        <f>IF(N291="sníž. přenesená",J291,0)</f>
        <v>0</v>
      </c>
      <c r="BI291" s="151">
        <f>IF(N291="nulová",J291,0)</f>
        <v>0</v>
      </c>
      <c r="BJ291" s="17" t="s">
        <v>81</v>
      </c>
      <c r="BK291" s="151">
        <f>ROUND(I291*H291,2)</f>
        <v>0</v>
      </c>
      <c r="BL291" s="17" t="s">
        <v>249</v>
      </c>
      <c r="BM291" s="150" t="s">
        <v>341</v>
      </c>
    </row>
    <row r="292" spans="2:65" s="14" customFormat="1">
      <c r="B292" s="167"/>
      <c r="D292" s="153" t="s">
        <v>146</v>
      </c>
      <c r="E292" s="168" t="s">
        <v>1</v>
      </c>
      <c r="F292" s="169" t="s">
        <v>342</v>
      </c>
      <c r="H292" s="168" t="s">
        <v>1</v>
      </c>
      <c r="L292" s="167"/>
      <c r="M292" s="170"/>
      <c r="N292" s="171"/>
      <c r="O292" s="171"/>
      <c r="P292" s="171"/>
      <c r="Q292" s="171"/>
      <c r="R292" s="171"/>
      <c r="S292" s="171"/>
      <c r="T292" s="172"/>
      <c r="AT292" s="168" t="s">
        <v>146</v>
      </c>
      <c r="AU292" s="168" t="s">
        <v>83</v>
      </c>
      <c r="AV292" s="14" t="s">
        <v>81</v>
      </c>
      <c r="AW292" s="14" t="s">
        <v>29</v>
      </c>
      <c r="AX292" s="14" t="s">
        <v>73</v>
      </c>
      <c r="AY292" s="168" t="s">
        <v>137</v>
      </c>
    </row>
    <row r="293" spans="2:65" s="12" customFormat="1">
      <c r="B293" s="152"/>
      <c r="D293" s="153" t="s">
        <v>146</v>
      </c>
      <c r="E293" s="154" t="s">
        <v>1</v>
      </c>
      <c r="F293" s="155" t="s">
        <v>343</v>
      </c>
      <c r="H293" s="156">
        <v>5</v>
      </c>
      <c r="L293" s="152"/>
      <c r="M293" s="157"/>
      <c r="N293" s="158"/>
      <c r="O293" s="158"/>
      <c r="P293" s="158"/>
      <c r="Q293" s="158"/>
      <c r="R293" s="158"/>
      <c r="S293" s="158"/>
      <c r="T293" s="159"/>
      <c r="AT293" s="154" t="s">
        <v>146</v>
      </c>
      <c r="AU293" s="154" t="s">
        <v>83</v>
      </c>
      <c r="AV293" s="12" t="s">
        <v>83</v>
      </c>
      <c r="AW293" s="12" t="s">
        <v>29</v>
      </c>
      <c r="AX293" s="12" t="s">
        <v>73</v>
      </c>
      <c r="AY293" s="154" t="s">
        <v>137</v>
      </c>
    </row>
    <row r="294" spans="2:65" s="13" customFormat="1">
      <c r="B294" s="160"/>
      <c r="D294" s="153" t="s">
        <v>146</v>
      </c>
      <c r="E294" s="161" t="s">
        <v>1</v>
      </c>
      <c r="F294" s="162" t="s">
        <v>148</v>
      </c>
      <c r="H294" s="163">
        <v>5</v>
      </c>
      <c r="L294" s="160"/>
      <c r="M294" s="164"/>
      <c r="N294" s="165"/>
      <c r="O294" s="165"/>
      <c r="P294" s="165"/>
      <c r="Q294" s="165"/>
      <c r="R294" s="165"/>
      <c r="S294" s="165"/>
      <c r="T294" s="166"/>
      <c r="AT294" s="161" t="s">
        <v>146</v>
      </c>
      <c r="AU294" s="161" t="s">
        <v>83</v>
      </c>
      <c r="AV294" s="13" t="s">
        <v>144</v>
      </c>
      <c r="AW294" s="13" t="s">
        <v>29</v>
      </c>
      <c r="AX294" s="13" t="s">
        <v>81</v>
      </c>
      <c r="AY294" s="161" t="s">
        <v>137</v>
      </c>
    </row>
    <row r="295" spans="2:65" s="1" customFormat="1" ht="24" customHeight="1">
      <c r="B295" s="111"/>
      <c r="C295" s="140" t="s">
        <v>344</v>
      </c>
      <c r="D295" s="140" t="s">
        <v>139</v>
      </c>
      <c r="E295" s="141" t="s">
        <v>345</v>
      </c>
      <c r="F295" s="142" t="s">
        <v>346</v>
      </c>
      <c r="G295" s="143" t="s">
        <v>181</v>
      </c>
      <c r="H295" s="144">
        <v>71</v>
      </c>
      <c r="I295" s="145"/>
      <c r="J295" s="145">
        <f>ROUND(I295*H295,2)</f>
        <v>0</v>
      </c>
      <c r="K295" s="142" t="s">
        <v>1</v>
      </c>
      <c r="L295" s="29"/>
      <c r="M295" s="146" t="s">
        <v>1</v>
      </c>
      <c r="N295" s="147" t="s">
        <v>38</v>
      </c>
      <c r="O295" s="148">
        <v>0.17899999999999999</v>
      </c>
      <c r="P295" s="148">
        <f>O295*H295</f>
        <v>12.709</v>
      </c>
      <c r="Q295" s="148">
        <v>8.8000000000000003E-4</v>
      </c>
      <c r="R295" s="148">
        <f>Q295*H295</f>
        <v>6.2480000000000001E-2</v>
      </c>
      <c r="S295" s="148">
        <v>0</v>
      </c>
      <c r="T295" s="149">
        <f>S295*H295</f>
        <v>0</v>
      </c>
      <c r="AR295" s="150" t="s">
        <v>249</v>
      </c>
      <c r="AT295" s="150" t="s">
        <v>139</v>
      </c>
      <c r="AU295" s="150" t="s">
        <v>83</v>
      </c>
      <c r="AY295" s="17" t="s">
        <v>137</v>
      </c>
      <c r="BE295" s="151">
        <f>IF(N295="základní",J295,0)</f>
        <v>0</v>
      </c>
      <c r="BF295" s="151">
        <f>IF(N295="snížená",J295,0)</f>
        <v>0</v>
      </c>
      <c r="BG295" s="151">
        <f>IF(N295="zákl. přenesená",J295,0)</f>
        <v>0</v>
      </c>
      <c r="BH295" s="151">
        <f>IF(N295="sníž. přenesená",J295,0)</f>
        <v>0</v>
      </c>
      <c r="BI295" s="151">
        <f>IF(N295="nulová",J295,0)</f>
        <v>0</v>
      </c>
      <c r="BJ295" s="17" t="s">
        <v>81</v>
      </c>
      <c r="BK295" s="151">
        <f>ROUND(I295*H295,2)</f>
        <v>0</v>
      </c>
      <c r="BL295" s="17" t="s">
        <v>249</v>
      </c>
      <c r="BM295" s="150" t="s">
        <v>347</v>
      </c>
    </row>
    <row r="296" spans="2:65" s="14" customFormat="1">
      <c r="B296" s="167"/>
      <c r="D296" s="153" t="s">
        <v>146</v>
      </c>
      <c r="E296" s="168" t="s">
        <v>1</v>
      </c>
      <c r="F296" s="169" t="s">
        <v>342</v>
      </c>
      <c r="H296" s="168" t="s">
        <v>1</v>
      </c>
      <c r="L296" s="167"/>
      <c r="M296" s="170"/>
      <c r="N296" s="171"/>
      <c r="O296" s="171"/>
      <c r="P296" s="171"/>
      <c r="Q296" s="171"/>
      <c r="R296" s="171"/>
      <c r="S296" s="171"/>
      <c r="T296" s="172"/>
      <c r="AT296" s="168" t="s">
        <v>146</v>
      </c>
      <c r="AU296" s="168" t="s">
        <v>83</v>
      </c>
      <c r="AV296" s="14" t="s">
        <v>81</v>
      </c>
      <c r="AW296" s="14" t="s">
        <v>29</v>
      </c>
      <c r="AX296" s="14" t="s">
        <v>73</v>
      </c>
      <c r="AY296" s="168" t="s">
        <v>137</v>
      </c>
    </row>
    <row r="297" spans="2:65" s="12" customFormat="1">
      <c r="B297" s="152"/>
      <c r="D297" s="153" t="s">
        <v>146</v>
      </c>
      <c r="E297" s="154" t="s">
        <v>1</v>
      </c>
      <c r="F297" s="155" t="s">
        <v>348</v>
      </c>
      <c r="H297" s="156">
        <v>50</v>
      </c>
      <c r="L297" s="152"/>
      <c r="M297" s="157"/>
      <c r="N297" s="158"/>
      <c r="O297" s="158"/>
      <c r="P297" s="158"/>
      <c r="Q297" s="158"/>
      <c r="R297" s="158"/>
      <c r="S297" s="158"/>
      <c r="T297" s="159"/>
      <c r="AT297" s="154" t="s">
        <v>146</v>
      </c>
      <c r="AU297" s="154" t="s">
        <v>83</v>
      </c>
      <c r="AV297" s="12" t="s">
        <v>83</v>
      </c>
      <c r="AW297" s="12" t="s">
        <v>29</v>
      </c>
      <c r="AX297" s="12" t="s">
        <v>73</v>
      </c>
      <c r="AY297" s="154" t="s">
        <v>137</v>
      </c>
    </row>
    <row r="298" spans="2:65" s="14" customFormat="1">
      <c r="B298" s="167"/>
      <c r="D298" s="153" t="s">
        <v>146</v>
      </c>
      <c r="E298" s="168" t="s">
        <v>1</v>
      </c>
      <c r="F298" s="169" t="s">
        <v>349</v>
      </c>
      <c r="H298" s="168" t="s">
        <v>1</v>
      </c>
      <c r="L298" s="167"/>
      <c r="M298" s="170"/>
      <c r="N298" s="171"/>
      <c r="O298" s="171"/>
      <c r="P298" s="171"/>
      <c r="Q298" s="171"/>
      <c r="R298" s="171"/>
      <c r="S298" s="171"/>
      <c r="T298" s="172"/>
      <c r="AT298" s="168" t="s">
        <v>146</v>
      </c>
      <c r="AU298" s="168" t="s">
        <v>83</v>
      </c>
      <c r="AV298" s="14" t="s">
        <v>81</v>
      </c>
      <c r="AW298" s="14" t="s">
        <v>29</v>
      </c>
      <c r="AX298" s="14" t="s">
        <v>73</v>
      </c>
      <c r="AY298" s="168" t="s">
        <v>137</v>
      </c>
    </row>
    <row r="299" spans="2:65" s="12" customFormat="1">
      <c r="B299" s="152"/>
      <c r="D299" s="153" t="s">
        <v>146</v>
      </c>
      <c r="E299" s="154" t="s">
        <v>1</v>
      </c>
      <c r="F299" s="155" t="s">
        <v>350</v>
      </c>
      <c r="H299" s="156">
        <v>21</v>
      </c>
      <c r="L299" s="152"/>
      <c r="M299" s="157"/>
      <c r="N299" s="158"/>
      <c r="O299" s="158"/>
      <c r="P299" s="158"/>
      <c r="Q299" s="158"/>
      <c r="R299" s="158"/>
      <c r="S299" s="158"/>
      <c r="T299" s="159"/>
      <c r="AT299" s="154" t="s">
        <v>146</v>
      </c>
      <c r="AU299" s="154" t="s">
        <v>83</v>
      </c>
      <c r="AV299" s="12" t="s">
        <v>83</v>
      </c>
      <c r="AW299" s="12" t="s">
        <v>29</v>
      </c>
      <c r="AX299" s="12" t="s">
        <v>73</v>
      </c>
      <c r="AY299" s="154" t="s">
        <v>137</v>
      </c>
    </row>
    <row r="300" spans="2:65" s="13" customFormat="1">
      <c r="B300" s="160"/>
      <c r="D300" s="153" t="s">
        <v>146</v>
      </c>
      <c r="E300" s="161" t="s">
        <v>1</v>
      </c>
      <c r="F300" s="162" t="s">
        <v>148</v>
      </c>
      <c r="H300" s="163">
        <v>71</v>
      </c>
      <c r="L300" s="160"/>
      <c r="M300" s="164"/>
      <c r="N300" s="165"/>
      <c r="O300" s="165"/>
      <c r="P300" s="165"/>
      <c r="Q300" s="165"/>
      <c r="R300" s="165"/>
      <c r="S300" s="165"/>
      <c r="T300" s="166"/>
      <c r="AT300" s="161" t="s">
        <v>146</v>
      </c>
      <c r="AU300" s="161" t="s">
        <v>83</v>
      </c>
      <c r="AV300" s="13" t="s">
        <v>144</v>
      </c>
      <c r="AW300" s="13" t="s">
        <v>29</v>
      </c>
      <c r="AX300" s="13" t="s">
        <v>81</v>
      </c>
      <c r="AY300" s="161" t="s">
        <v>137</v>
      </c>
    </row>
    <row r="301" spans="2:65" s="1" customFormat="1" ht="16.5" customHeight="1">
      <c r="B301" s="111"/>
      <c r="C301" s="173" t="s">
        <v>351</v>
      </c>
      <c r="D301" s="173" t="s">
        <v>193</v>
      </c>
      <c r="E301" s="174" t="s">
        <v>352</v>
      </c>
      <c r="F301" s="175" t="s">
        <v>353</v>
      </c>
      <c r="G301" s="176" t="s">
        <v>181</v>
      </c>
      <c r="H301" s="177">
        <v>81.650000000000006</v>
      </c>
      <c r="I301" s="178"/>
      <c r="J301" s="178">
        <f>ROUND(I301*H301,2)</f>
        <v>0</v>
      </c>
      <c r="K301" s="175" t="s">
        <v>143</v>
      </c>
      <c r="L301" s="179"/>
      <c r="M301" s="180" t="s">
        <v>1</v>
      </c>
      <c r="N301" s="181" t="s">
        <v>38</v>
      </c>
      <c r="O301" s="148">
        <v>0</v>
      </c>
      <c r="P301" s="148">
        <f>O301*H301</f>
        <v>0</v>
      </c>
      <c r="Q301" s="148">
        <v>3.8800000000000002E-3</v>
      </c>
      <c r="R301" s="148">
        <f>Q301*H301</f>
        <v>0.31680200000000003</v>
      </c>
      <c r="S301" s="148">
        <v>0</v>
      </c>
      <c r="T301" s="149">
        <f>S301*H301</f>
        <v>0</v>
      </c>
      <c r="AR301" s="150" t="s">
        <v>330</v>
      </c>
      <c r="AT301" s="150" t="s">
        <v>193</v>
      </c>
      <c r="AU301" s="150" t="s">
        <v>83</v>
      </c>
      <c r="AY301" s="17" t="s">
        <v>137</v>
      </c>
      <c r="BE301" s="151">
        <f>IF(N301="základní",J301,0)</f>
        <v>0</v>
      </c>
      <c r="BF301" s="151">
        <f>IF(N301="snížená",J301,0)</f>
        <v>0</v>
      </c>
      <c r="BG301" s="151">
        <f>IF(N301="zákl. přenesená",J301,0)</f>
        <v>0</v>
      </c>
      <c r="BH301" s="151">
        <f>IF(N301="sníž. přenesená",J301,0)</f>
        <v>0</v>
      </c>
      <c r="BI301" s="151">
        <f>IF(N301="nulová",J301,0)</f>
        <v>0</v>
      </c>
      <c r="BJ301" s="17" t="s">
        <v>81</v>
      </c>
      <c r="BK301" s="151">
        <f>ROUND(I301*H301,2)</f>
        <v>0</v>
      </c>
      <c r="BL301" s="17" t="s">
        <v>249</v>
      </c>
      <c r="BM301" s="150" t="s">
        <v>354</v>
      </c>
    </row>
    <row r="302" spans="2:65" s="12" customFormat="1">
      <c r="B302" s="152"/>
      <c r="D302" s="153" t="s">
        <v>146</v>
      </c>
      <c r="F302" s="155" t="s">
        <v>355</v>
      </c>
      <c r="H302" s="156">
        <v>81.650000000000006</v>
      </c>
      <c r="L302" s="152"/>
      <c r="M302" s="157"/>
      <c r="N302" s="158"/>
      <c r="O302" s="158"/>
      <c r="P302" s="158"/>
      <c r="Q302" s="158"/>
      <c r="R302" s="158"/>
      <c r="S302" s="158"/>
      <c r="T302" s="159"/>
      <c r="AT302" s="154" t="s">
        <v>146</v>
      </c>
      <c r="AU302" s="154" t="s">
        <v>83</v>
      </c>
      <c r="AV302" s="12" t="s">
        <v>83</v>
      </c>
      <c r="AW302" s="12" t="s">
        <v>3</v>
      </c>
      <c r="AX302" s="12" t="s">
        <v>81</v>
      </c>
      <c r="AY302" s="154" t="s">
        <v>137</v>
      </c>
    </row>
    <row r="303" spans="2:65" s="1" customFormat="1" ht="24" customHeight="1">
      <c r="B303" s="111"/>
      <c r="C303" s="140" t="s">
        <v>356</v>
      </c>
      <c r="D303" s="140" t="s">
        <v>139</v>
      </c>
      <c r="E303" s="141" t="s">
        <v>357</v>
      </c>
      <c r="F303" s="142" t="s">
        <v>358</v>
      </c>
      <c r="G303" s="143" t="s">
        <v>181</v>
      </c>
      <c r="H303" s="144">
        <v>30</v>
      </c>
      <c r="I303" s="145"/>
      <c r="J303" s="145">
        <f>ROUND(I303*H303,2)</f>
        <v>0</v>
      </c>
      <c r="K303" s="142" t="s">
        <v>143</v>
      </c>
      <c r="L303" s="29"/>
      <c r="M303" s="146" t="s">
        <v>1</v>
      </c>
      <c r="N303" s="147" t="s">
        <v>38</v>
      </c>
      <c r="O303" s="148">
        <v>0.14099999999999999</v>
      </c>
      <c r="P303" s="148">
        <f>O303*H303</f>
        <v>4.2299999999999995</v>
      </c>
      <c r="Q303" s="148">
        <v>7.2000000000000005E-4</v>
      </c>
      <c r="R303" s="148">
        <f>Q303*H303</f>
        <v>2.1600000000000001E-2</v>
      </c>
      <c r="S303" s="148">
        <v>0</v>
      </c>
      <c r="T303" s="149">
        <f>S303*H303</f>
        <v>0</v>
      </c>
      <c r="AR303" s="150" t="s">
        <v>249</v>
      </c>
      <c r="AT303" s="150" t="s">
        <v>139</v>
      </c>
      <c r="AU303" s="150" t="s">
        <v>83</v>
      </c>
      <c r="AY303" s="17" t="s">
        <v>137</v>
      </c>
      <c r="BE303" s="151">
        <f>IF(N303="základní",J303,0)</f>
        <v>0</v>
      </c>
      <c r="BF303" s="151">
        <f>IF(N303="snížená",J303,0)</f>
        <v>0</v>
      </c>
      <c r="BG303" s="151">
        <f>IF(N303="zákl. přenesená",J303,0)</f>
        <v>0</v>
      </c>
      <c r="BH303" s="151">
        <f>IF(N303="sníž. přenesená",J303,0)</f>
        <v>0</v>
      </c>
      <c r="BI303" s="151">
        <f>IF(N303="nulová",J303,0)</f>
        <v>0</v>
      </c>
      <c r="BJ303" s="17" t="s">
        <v>81</v>
      </c>
      <c r="BK303" s="151">
        <f>ROUND(I303*H303,2)</f>
        <v>0</v>
      </c>
      <c r="BL303" s="17" t="s">
        <v>249</v>
      </c>
      <c r="BM303" s="150" t="s">
        <v>359</v>
      </c>
    </row>
    <row r="304" spans="2:65" s="14" customFormat="1">
      <c r="B304" s="167"/>
      <c r="D304" s="153" t="s">
        <v>146</v>
      </c>
      <c r="E304" s="168" t="s">
        <v>1</v>
      </c>
      <c r="F304" s="169" t="s">
        <v>342</v>
      </c>
      <c r="H304" s="168" t="s">
        <v>1</v>
      </c>
      <c r="L304" s="167"/>
      <c r="M304" s="170"/>
      <c r="N304" s="171"/>
      <c r="O304" s="171"/>
      <c r="P304" s="171"/>
      <c r="Q304" s="171"/>
      <c r="R304" s="171"/>
      <c r="S304" s="171"/>
      <c r="T304" s="172"/>
      <c r="AT304" s="168" t="s">
        <v>146</v>
      </c>
      <c r="AU304" s="168" t="s">
        <v>83</v>
      </c>
      <c r="AV304" s="14" t="s">
        <v>81</v>
      </c>
      <c r="AW304" s="14" t="s">
        <v>29</v>
      </c>
      <c r="AX304" s="14" t="s">
        <v>73</v>
      </c>
      <c r="AY304" s="168" t="s">
        <v>137</v>
      </c>
    </row>
    <row r="305" spans="2:65" s="12" customFormat="1">
      <c r="B305" s="152"/>
      <c r="D305" s="153" t="s">
        <v>146</v>
      </c>
      <c r="E305" s="154" t="s">
        <v>1</v>
      </c>
      <c r="F305" s="155" t="s">
        <v>360</v>
      </c>
      <c r="H305" s="156">
        <v>30</v>
      </c>
      <c r="L305" s="152"/>
      <c r="M305" s="157"/>
      <c r="N305" s="158"/>
      <c r="O305" s="158"/>
      <c r="P305" s="158"/>
      <c r="Q305" s="158"/>
      <c r="R305" s="158"/>
      <c r="S305" s="158"/>
      <c r="T305" s="159"/>
      <c r="AT305" s="154" t="s">
        <v>146</v>
      </c>
      <c r="AU305" s="154" t="s">
        <v>83</v>
      </c>
      <c r="AV305" s="12" t="s">
        <v>83</v>
      </c>
      <c r="AW305" s="12" t="s">
        <v>29</v>
      </c>
      <c r="AX305" s="12" t="s">
        <v>73</v>
      </c>
      <c r="AY305" s="154" t="s">
        <v>137</v>
      </c>
    </row>
    <row r="306" spans="2:65" s="13" customFormat="1">
      <c r="B306" s="160"/>
      <c r="D306" s="153" t="s">
        <v>146</v>
      </c>
      <c r="E306" s="161" t="s">
        <v>1</v>
      </c>
      <c r="F306" s="162" t="s">
        <v>148</v>
      </c>
      <c r="H306" s="163">
        <v>30</v>
      </c>
      <c r="L306" s="160"/>
      <c r="M306" s="164"/>
      <c r="N306" s="165"/>
      <c r="O306" s="165"/>
      <c r="P306" s="165"/>
      <c r="Q306" s="165"/>
      <c r="R306" s="165"/>
      <c r="S306" s="165"/>
      <c r="T306" s="166"/>
      <c r="AT306" s="161" t="s">
        <v>146</v>
      </c>
      <c r="AU306" s="161" t="s">
        <v>83</v>
      </c>
      <c r="AV306" s="13" t="s">
        <v>144</v>
      </c>
      <c r="AW306" s="13" t="s">
        <v>29</v>
      </c>
      <c r="AX306" s="13" t="s">
        <v>81</v>
      </c>
      <c r="AY306" s="161" t="s">
        <v>137</v>
      </c>
    </row>
    <row r="307" spans="2:65" s="1" customFormat="1" ht="16.5" customHeight="1">
      <c r="B307" s="111"/>
      <c r="C307" s="173" t="s">
        <v>361</v>
      </c>
      <c r="D307" s="173" t="s">
        <v>193</v>
      </c>
      <c r="E307" s="174" t="s">
        <v>362</v>
      </c>
      <c r="F307" s="175" t="s">
        <v>363</v>
      </c>
      <c r="G307" s="176" t="s">
        <v>181</v>
      </c>
      <c r="H307" s="177">
        <v>34.5</v>
      </c>
      <c r="I307" s="178"/>
      <c r="J307" s="178">
        <f>ROUND(I307*H307,2)</f>
        <v>0</v>
      </c>
      <c r="K307" s="175" t="s">
        <v>143</v>
      </c>
      <c r="L307" s="179"/>
      <c r="M307" s="180" t="s">
        <v>1</v>
      </c>
      <c r="N307" s="181" t="s">
        <v>38</v>
      </c>
      <c r="O307" s="148">
        <v>0</v>
      </c>
      <c r="P307" s="148">
        <f>O307*H307</f>
        <v>0</v>
      </c>
      <c r="Q307" s="148">
        <v>2.5400000000000002E-3</v>
      </c>
      <c r="R307" s="148">
        <f>Q307*H307</f>
        <v>8.763E-2</v>
      </c>
      <c r="S307" s="148">
        <v>0</v>
      </c>
      <c r="T307" s="149">
        <f>S307*H307</f>
        <v>0</v>
      </c>
      <c r="AR307" s="150" t="s">
        <v>330</v>
      </c>
      <c r="AT307" s="150" t="s">
        <v>193</v>
      </c>
      <c r="AU307" s="150" t="s">
        <v>83</v>
      </c>
      <c r="AY307" s="17" t="s">
        <v>137</v>
      </c>
      <c r="BE307" s="151">
        <f>IF(N307="základní",J307,0)</f>
        <v>0</v>
      </c>
      <c r="BF307" s="151">
        <f>IF(N307="snížená",J307,0)</f>
        <v>0</v>
      </c>
      <c r="BG307" s="151">
        <f>IF(N307="zákl. přenesená",J307,0)</f>
        <v>0</v>
      </c>
      <c r="BH307" s="151">
        <f>IF(N307="sníž. přenesená",J307,0)</f>
        <v>0</v>
      </c>
      <c r="BI307" s="151">
        <f>IF(N307="nulová",J307,0)</f>
        <v>0</v>
      </c>
      <c r="BJ307" s="17" t="s">
        <v>81</v>
      </c>
      <c r="BK307" s="151">
        <f>ROUND(I307*H307,2)</f>
        <v>0</v>
      </c>
      <c r="BL307" s="17" t="s">
        <v>249</v>
      </c>
      <c r="BM307" s="150" t="s">
        <v>364</v>
      </c>
    </row>
    <row r="308" spans="2:65" s="12" customFormat="1">
      <c r="B308" s="152"/>
      <c r="D308" s="153" t="s">
        <v>146</v>
      </c>
      <c r="F308" s="155" t="s">
        <v>365</v>
      </c>
      <c r="H308" s="156">
        <v>34.5</v>
      </c>
      <c r="L308" s="152"/>
      <c r="M308" s="157"/>
      <c r="N308" s="158"/>
      <c r="O308" s="158"/>
      <c r="P308" s="158"/>
      <c r="Q308" s="158"/>
      <c r="R308" s="158"/>
      <c r="S308" s="158"/>
      <c r="T308" s="159"/>
      <c r="AT308" s="154" t="s">
        <v>146</v>
      </c>
      <c r="AU308" s="154" t="s">
        <v>83</v>
      </c>
      <c r="AV308" s="12" t="s">
        <v>83</v>
      </c>
      <c r="AW308" s="12" t="s">
        <v>3</v>
      </c>
      <c r="AX308" s="12" t="s">
        <v>81</v>
      </c>
      <c r="AY308" s="154" t="s">
        <v>137</v>
      </c>
    </row>
    <row r="309" spans="2:65" s="1" customFormat="1" ht="16.5" customHeight="1">
      <c r="B309" s="111"/>
      <c r="C309" s="140" t="s">
        <v>366</v>
      </c>
      <c r="D309" s="140" t="s">
        <v>139</v>
      </c>
      <c r="E309" s="141" t="s">
        <v>367</v>
      </c>
      <c r="F309" s="142" t="s">
        <v>368</v>
      </c>
      <c r="G309" s="143" t="s">
        <v>174</v>
      </c>
      <c r="H309" s="144">
        <v>23</v>
      </c>
      <c r="I309" s="145"/>
      <c r="J309" s="145">
        <f>ROUND(I309*H309,2)</f>
        <v>0</v>
      </c>
      <c r="K309" s="142" t="s">
        <v>1</v>
      </c>
      <c r="L309" s="29"/>
      <c r="M309" s="146" t="s">
        <v>1</v>
      </c>
      <c r="N309" s="147" t="s">
        <v>38</v>
      </c>
      <c r="O309" s="148">
        <v>0</v>
      </c>
      <c r="P309" s="148">
        <f>O309*H309</f>
        <v>0</v>
      </c>
      <c r="Q309" s="148">
        <v>0</v>
      </c>
      <c r="R309" s="148">
        <f>Q309*H309</f>
        <v>0</v>
      </c>
      <c r="S309" s="148">
        <v>0</v>
      </c>
      <c r="T309" s="149">
        <f>S309*H309</f>
        <v>0</v>
      </c>
      <c r="AR309" s="150" t="s">
        <v>249</v>
      </c>
      <c r="AT309" s="150" t="s">
        <v>139</v>
      </c>
      <c r="AU309" s="150" t="s">
        <v>83</v>
      </c>
      <c r="AY309" s="17" t="s">
        <v>137</v>
      </c>
      <c r="BE309" s="151">
        <f>IF(N309="základní",J309,0)</f>
        <v>0</v>
      </c>
      <c r="BF309" s="151">
        <f>IF(N309="snížená",J309,0)</f>
        <v>0</v>
      </c>
      <c r="BG309" s="151">
        <f>IF(N309="zákl. přenesená",J309,0)</f>
        <v>0</v>
      </c>
      <c r="BH309" s="151">
        <f>IF(N309="sníž. přenesená",J309,0)</f>
        <v>0</v>
      </c>
      <c r="BI309" s="151">
        <f>IF(N309="nulová",J309,0)</f>
        <v>0</v>
      </c>
      <c r="BJ309" s="17" t="s">
        <v>81</v>
      </c>
      <c r="BK309" s="151">
        <f>ROUND(I309*H309,2)</f>
        <v>0</v>
      </c>
      <c r="BL309" s="17" t="s">
        <v>249</v>
      </c>
      <c r="BM309" s="150" t="s">
        <v>369</v>
      </c>
    </row>
    <row r="310" spans="2:65" s="1" customFormat="1" ht="24" customHeight="1">
      <c r="B310" s="111"/>
      <c r="C310" s="140" t="s">
        <v>370</v>
      </c>
      <c r="D310" s="140" t="s">
        <v>139</v>
      </c>
      <c r="E310" s="141" t="s">
        <v>371</v>
      </c>
      <c r="F310" s="142" t="s">
        <v>372</v>
      </c>
      <c r="G310" s="143" t="s">
        <v>174</v>
      </c>
      <c r="H310" s="144">
        <v>2</v>
      </c>
      <c r="I310" s="145"/>
      <c r="J310" s="145">
        <f>ROUND(I310*H310,2)</f>
        <v>0</v>
      </c>
      <c r="K310" s="142" t="s">
        <v>1</v>
      </c>
      <c r="L310" s="29"/>
      <c r="M310" s="146" t="s">
        <v>1</v>
      </c>
      <c r="N310" s="147" t="s">
        <v>38</v>
      </c>
      <c r="O310" s="148">
        <v>0</v>
      </c>
      <c r="P310" s="148">
        <f>O310*H310</f>
        <v>0</v>
      </c>
      <c r="Q310" s="148">
        <v>0</v>
      </c>
      <c r="R310" s="148">
        <f>Q310*H310</f>
        <v>0</v>
      </c>
      <c r="S310" s="148">
        <v>0</v>
      </c>
      <c r="T310" s="149">
        <f>S310*H310</f>
        <v>0</v>
      </c>
      <c r="AR310" s="150" t="s">
        <v>249</v>
      </c>
      <c r="AT310" s="150" t="s">
        <v>139</v>
      </c>
      <c r="AU310" s="150" t="s">
        <v>83</v>
      </c>
      <c r="AY310" s="17" t="s">
        <v>137</v>
      </c>
      <c r="BE310" s="151">
        <f>IF(N310="základní",J310,0)</f>
        <v>0</v>
      </c>
      <c r="BF310" s="151">
        <f>IF(N310="snížená",J310,0)</f>
        <v>0</v>
      </c>
      <c r="BG310" s="151">
        <f>IF(N310="zákl. přenesená",J310,0)</f>
        <v>0</v>
      </c>
      <c r="BH310" s="151">
        <f>IF(N310="sníž. přenesená",J310,0)</f>
        <v>0</v>
      </c>
      <c r="BI310" s="151">
        <f>IF(N310="nulová",J310,0)</f>
        <v>0</v>
      </c>
      <c r="BJ310" s="17" t="s">
        <v>81</v>
      </c>
      <c r="BK310" s="151">
        <f>ROUND(I310*H310,2)</f>
        <v>0</v>
      </c>
      <c r="BL310" s="17" t="s">
        <v>249</v>
      </c>
      <c r="BM310" s="150" t="s">
        <v>373</v>
      </c>
    </row>
    <row r="311" spans="2:65" s="1" customFormat="1" ht="24" customHeight="1">
      <c r="B311" s="111"/>
      <c r="C311" s="140" t="s">
        <v>374</v>
      </c>
      <c r="D311" s="140" t="s">
        <v>139</v>
      </c>
      <c r="E311" s="141" t="s">
        <v>375</v>
      </c>
      <c r="F311" s="142" t="s">
        <v>376</v>
      </c>
      <c r="G311" s="143" t="s">
        <v>377</v>
      </c>
      <c r="H311" s="144">
        <v>727.38499999999999</v>
      </c>
      <c r="I311" s="145"/>
      <c r="J311" s="145">
        <f>ROUND(I311*H311,2)</f>
        <v>0</v>
      </c>
      <c r="K311" s="142" t="s">
        <v>143</v>
      </c>
      <c r="L311" s="29"/>
      <c r="M311" s="146" t="s">
        <v>1</v>
      </c>
      <c r="N311" s="147" t="s">
        <v>38</v>
      </c>
      <c r="O311" s="148">
        <v>0</v>
      </c>
      <c r="P311" s="148">
        <f>O311*H311</f>
        <v>0</v>
      </c>
      <c r="Q311" s="148">
        <v>0</v>
      </c>
      <c r="R311" s="148">
        <f>Q311*H311</f>
        <v>0</v>
      </c>
      <c r="S311" s="148">
        <v>0</v>
      </c>
      <c r="T311" s="149">
        <f>S311*H311</f>
        <v>0</v>
      </c>
      <c r="AR311" s="150" t="s">
        <v>249</v>
      </c>
      <c r="AT311" s="150" t="s">
        <v>139</v>
      </c>
      <c r="AU311" s="150" t="s">
        <v>83</v>
      </c>
      <c r="AY311" s="17" t="s">
        <v>137</v>
      </c>
      <c r="BE311" s="151">
        <f>IF(N311="základní",J311,0)</f>
        <v>0</v>
      </c>
      <c r="BF311" s="151">
        <f>IF(N311="snížená",J311,0)</f>
        <v>0</v>
      </c>
      <c r="BG311" s="151">
        <f>IF(N311="zákl. přenesená",J311,0)</f>
        <v>0</v>
      </c>
      <c r="BH311" s="151">
        <f>IF(N311="sníž. přenesená",J311,0)</f>
        <v>0</v>
      </c>
      <c r="BI311" s="151">
        <f>IF(N311="nulová",J311,0)</f>
        <v>0</v>
      </c>
      <c r="BJ311" s="17" t="s">
        <v>81</v>
      </c>
      <c r="BK311" s="151">
        <f>ROUND(I311*H311,2)</f>
        <v>0</v>
      </c>
      <c r="BL311" s="17" t="s">
        <v>249</v>
      </c>
      <c r="BM311" s="150" t="s">
        <v>378</v>
      </c>
    </row>
    <row r="312" spans="2:65" s="11" customFormat="1" ht="22.9" customHeight="1">
      <c r="B312" s="128"/>
      <c r="D312" s="129" t="s">
        <v>72</v>
      </c>
      <c r="E312" s="138" t="s">
        <v>379</v>
      </c>
      <c r="F312" s="138" t="s">
        <v>380</v>
      </c>
      <c r="J312" s="139">
        <f>BK312</f>
        <v>0</v>
      </c>
      <c r="L312" s="128"/>
      <c r="M312" s="132"/>
      <c r="N312" s="133"/>
      <c r="O312" s="133"/>
      <c r="P312" s="134">
        <f>SUM(P313:P320)</f>
        <v>0.48509999999999998</v>
      </c>
      <c r="Q312" s="133"/>
      <c r="R312" s="134">
        <f>SUM(R313:R320)</f>
        <v>8.236799999999999E-3</v>
      </c>
      <c r="S312" s="133"/>
      <c r="T312" s="135">
        <f>SUM(T313:T320)</f>
        <v>0</v>
      </c>
      <c r="AR312" s="129" t="s">
        <v>83</v>
      </c>
      <c r="AT312" s="136" t="s">
        <v>72</v>
      </c>
      <c r="AU312" s="136" t="s">
        <v>81</v>
      </c>
      <c r="AY312" s="129" t="s">
        <v>137</v>
      </c>
      <c r="BK312" s="137">
        <f>SUM(BK313:BK320)</f>
        <v>0</v>
      </c>
    </row>
    <row r="313" spans="2:65" s="1" customFormat="1" ht="24" customHeight="1">
      <c r="B313" s="111"/>
      <c r="C313" s="140" t="s">
        <v>381</v>
      </c>
      <c r="D313" s="140" t="s">
        <v>139</v>
      </c>
      <c r="E313" s="141" t="s">
        <v>382</v>
      </c>
      <c r="F313" s="142" t="s">
        <v>383</v>
      </c>
      <c r="G313" s="143" t="s">
        <v>181</v>
      </c>
      <c r="H313" s="144">
        <v>1.98</v>
      </c>
      <c r="I313" s="145"/>
      <c r="J313" s="145">
        <f>ROUND(I313*H313,2)</f>
        <v>0</v>
      </c>
      <c r="K313" s="142" t="s">
        <v>143</v>
      </c>
      <c r="L313" s="29"/>
      <c r="M313" s="146" t="s">
        <v>1</v>
      </c>
      <c r="N313" s="147" t="s">
        <v>38</v>
      </c>
      <c r="O313" s="148">
        <v>0.245</v>
      </c>
      <c r="P313" s="148">
        <f>O313*H313</f>
        <v>0.48509999999999998</v>
      </c>
      <c r="Q313" s="148">
        <v>1.16E-3</v>
      </c>
      <c r="R313" s="148">
        <f>Q313*H313</f>
        <v>2.2967999999999999E-3</v>
      </c>
      <c r="S313" s="148">
        <v>0</v>
      </c>
      <c r="T313" s="149">
        <f>S313*H313</f>
        <v>0</v>
      </c>
      <c r="AR313" s="150" t="s">
        <v>249</v>
      </c>
      <c r="AT313" s="150" t="s">
        <v>139</v>
      </c>
      <c r="AU313" s="150" t="s">
        <v>83</v>
      </c>
      <c r="AY313" s="17" t="s">
        <v>137</v>
      </c>
      <c r="BE313" s="151">
        <f>IF(N313="základní",J313,0)</f>
        <v>0</v>
      </c>
      <c r="BF313" s="151">
        <f>IF(N313="snížená",J313,0)</f>
        <v>0</v>
      </c>
      <c r="BG313" s="151">
        <f>IF(N313="zákl. přenesená",J313,0)</f>
        <v>0</v>
      </c>
      <c r="BH313" s="151">
        <f>IF(N313="sníž. přenesená",J313,0)</f>
        <v>0</v>
      </c>
      <c r="BI313" s="151">
        <f>IF(N313="nulová",J313,0)</f>
        <v>0</v>
      </c>
      <c r="BJ313" s="17" t="s">
        <v>81</v>
      </c>
      <c r="BK313" s="151">
        <f>ROUND(I313*H313,2)</f>
        <v>0</v>
      </c>
      <c r="BL313" s="17" t="s">
        <v>249</v>
      </c>
      <c r="BM313" s="150" t="s">
        <v>384</v>
      </c>
    </row>
    <row r="314" spans="2:65" s="14" customFormat="1">
      <c r="B314" s="167"/>
      <c r="D314" s="153" t="s">
        <v>146</v>
      </c>
      <c r="E314" s="168" t="s">
        <v>1</v>
      </c>
      <c r="F314" s="169" t="s">
        <v>342</v>
      </c>
      <c r="H314" s="168" t="s">
        <v>1</v>
      </c>
      <c r="L314" s="167"/>
      <c r="M314" s="170"/>
      <c r="N314" s="171"/>
      <c r="O314" s="171"/>
      <c r="P314" s="171"/>
      <c r="Q314" s="171"/>
      <c r="R314" s="171"/>
      <c r="S314" s="171"/>
      <c r="T314" s="172"/>
      <c r="AT314" s="168" t="s">
        <v>146</v>
      </c>
      <c r="AU314" s="168" t="s">
        <v>83</v>
      </c>
      <c r="AV314" s="14" t="s">
        <v>81</v>
      </c>
      <c r="AW314" s="14" t="s">
        <v>29</v>
      </c>
      <c r="AX314" s="14" t="s">
        <v>73</v>
      </c>
      <c r="AY314" s="168" t="s">
        <v>137</v>
      </c>
    </row>
    <row r="315" spans="2:65" s="12" customFormat="1">
      <c r="B315" s="152"/>
      <c r="D315" s="153" t="s">
        <v>146</v>
      </c>
      <c r="E315" s="154" t="s">
        <v>1</v>
      </c>
      <c r="F315" s="155" t="s">
        <v>385</v>
      </c>
      <c r="H315" s="156">
        <v>1.98</v>
      </c>
      <c r="L315" s="152"/>
      <c r="M315" s="157"/>
      <c r="N315" s="158"/>
      <c r="O315" s="158"/>
      <c r="P315" s="158"/>
      <c r="Q315" s="158"/>
      <c r="R315" s="158"/>
      <c r="S315" s="158"/>
      <c r="T315" s="159"/>
      <c r="AT315" s="154" t="s">
        <v>146</v>
      </c>
      <c r="AU315" s="154" t="s">
        <v>83</v>
      </c>
      <c r="AV315" s="12" t="s">
        <v>83</v>
      </c>
      <c r="AW315" s="12" t="s">
        <v>29</v>
      </c>
      <c r="AX315" s="12" t="s">
        <v>73</v>
      </c>
      <c r="AY315" s="154" t="s">
        <v>137</v>
      </c>
    </row>
    <row r="316" spans="2:65" s="13" customFormat="1">
      <c r="B316" s="160"/>
      <c r="D316" s="153" t="s">
        <v>146</v>
      </c>
      <c r="E316" s="161" t="s">
        <v>1</v>
      </c>
      <c r="F316" s="162" t="s">
        <v>148</v>
      </c>
      <c r="H316" s="163">
        <v>1.98</v>
      </c>
      <c r="L316" s="160"/>
      <c r="M316" s="164"/>
      <c r="N316" s="165"/>
      <c r="O316" s="165"/>
      <c r="P316" s="165"/>
      <c r="Q316" s="165"/>
      <c r="R316" s="165"/>
      <c r="S316" s="165"/>
      <c r="T316" s="166"/>
      <c r="AT316" s="161" t="s">
        <v>146</v>
      </c>
      <c r="AU316" s="161" t="s">
        <v>83</v>
      </c>
      <c r="AV316" s="13" t="s">
        <v>144</v>
      </c>
      <c r="AW316" s="13" t="s">
        <v>29</v>
      </c>
      <c r="AX316" s="13" t="s">
        <v>81</v>
      </c>
      <c r="AY316" s="161" t="s">
        <v>137</v>
      </c>
    </row>
    <row r="317" spans="2:65" s="1" customFormat="1" ht="16.5" customHeight="1">
      <c r="B317" s="111"/>
      <c r="C317" s="173" t="s">
        <v>386</v>
      </c>
      <c r="D317" s="173" t="s">
        <v>193</v>
      </c>
      <c r="E317" s="174" t="s">
        <v>387</v>
      </c>
      <c r="F317" s="175" t="s">
        <v>388</v>
      </c>
      <c r="G317" s="176" t="s">
        <v>151</v>
      </c>
      <c r="H317" s="177">
        <v>0.19800000000000001</v>
      </c>
      <c r="I317" s="178"/>
      <c r="J317" s="178">
        <f>ROUND(I317*H317,2)</f>
        <v>0</v>
      </c>
      <c r="K317" s="175" t="s">
        <v>1</v>
      </c>
      <c r="L317" s="179"/>
      <c r="M317" s="180" t="s">
        <v>1</v>
      </c>
      <c r="N317" s="181" t="s">
        <v>38</v>
      </c>
      <c r="O317" s="148">
        <v>0</v>
      </c>
      <c r="P317" s="148">
        <f>O317*H317</f>
        <v>0</v>
      </c>
      <c r="Q317" s="148">
        <v>0.03</v>
      </c>
      <c r="R317" s="148">
        <f>Q317*H317</f>
        <v>5.94E-3</v>
      </c>
      <c r="S317" s="148">
        <v>0</v>
      </c>
      <c r="T317" s="149">
        <f>S317*H317</f>
        <v>0</v>
      </c>
      <c r="AR317" s="150" t="s">
        <v>330</v>
      </c>
      <c r="AT317" s="150" t="s">
        <v>193</v>
      </c>
      <c r="AU317" s="150" t="s">
        <v>83</v>
      </c>
      <c r="AY317" s="17" t="s">
        <v>137</v>
      </c>
      <c r="BE317" s="151">
        <f>IF(N317="základní",J317,0)</f>
        <v>0</v>
      </c>
      <c r="BF317" s="151">
        <f>IF(N317="snížená",J317,0)</f>
        <v>0</v>
      </c>
      <c r="BG317" s="151">
        <f>IF(N317="zákl. přenesená",J317,0)</f>
        <v>0</v>
      </c>
      <c r="BH317" s="151">
        <f>IF(N317="sníž. přenesená",J317,0)</f>
        <v>0</v>
      </c>
      <c r="BI317" s="151">
        <f>IF(N317="nulová",J317,0)</f>
        <v>0</v>
      </c>
      <c r="BJ317" s="17" t="s">
        <v>81</v>
      </c>
      <c r="BK317" s="151">
        <f>ROUND(I317*H317,2)</f>
        <v>0</v>
      </c>
      <c r="BL317" s="17" t="s">
        <v>249</v>
      </c>
      <c r="BM317" s="150" t="s">
        <v>389</v>
      </c>
    </row>
    <row r="318" spans="2:65" s="12" customFormat="1">
      <c r="B318" s="152"/>
      <c r="D318" s="153" t="s">
        <v>146</v>
      </c>
      <c r="E318" s="154" t="s">
        <v>1</v>
      </c>
      <c r="F318" s="155" t="s">
        <v>390</v>
      </c>
      <c r="H318" s="156">
        <v>0.19800000000000001</v>
      </c>
      <c r="L318" s="152"/>
      <c r="M318" s="157"/>
      <c r="N318" s="158"/>
      <c r="O318" s="158"/>
      <c r="P318" s="158"/>
      <c r="Q318" s="158"/>
      <c r="R318" s="158"/>
      <c r="S318" s="158"/>
      <c r="T318" s="159"/>
      <c r="AT318" s="154" t="s">
        <v>146</v>
      </c>
      <c r="AU318" s="154" t="s">
        <v>83</v>
      </c>
      <c r="AV318" s="12" t="s">
        <v>83</v>
      </c>
      <c r="AW318" s="12" t="s">
        <v>29</v>
      </c>
      <c r="AX318" s="12" t="s">
        <v>73</v>
      </c>
      <c r="AY318" s="154" t="s">
        <v>137</v>
      </c>
    </row>
    <row r="319" spans="2:65" s="13" customFormat="1">
      <c r="B319" s="160"/>
      <c r="D319" s="153" t="s">
        <v>146</v>
      </c>
      <c r="E319" s="161" t="s">
        <v>1</v>
      </c>
      <c r="F319" s="162" t="s">
        <v>148</v>
      </c>
      <c r="H319" s="163">
        <v>0.19800000000000001</v>
      </c>
      <c r="L319" s="160"/>
      <c r="M319" s="164"/>
      <c r="N319" s="165"/>
      <c r="O319" s="165"/>
      <c r="P319" s="165"/>
      <c r="Q319" s="165"/>
      <c r="R319" s="165"/>
      <c r="S319" s="165"/>
      <c r="T319" s="166"/>
      <c r="AT319" s="161" t="s">
        <v>146</v>
      </c>
      <c r="AU319" s="161" t="s">
        <v>83</v>
      </c>
      <c r="AV319" s="13" t="s">
        <v>144</v>
      </c>
      <c r="AW319" s="13" t="s">
        <v>29</v>
      </c>
      <c r="AX319" s="13" t="s">
        <v>81</v>
      </c>
      <c r="AY319" s="161" t="s">
        <v>137</v>
      </c>
    </row>
    <row r="320" spans="2:65" s="1" customFormat="1" ht="24" customHeight="1">
      <c r="B320" s="111"/>
      <c r="C320" s="140" t="s">
        <v>391</v>
      </c>
      <c r="D320" s="140" t="s">
        <v>139</v>
      </c>
      <c r="E320" s="141" t="s">
        <v>392</v>
      </c>
      <c r="F320" s="142" t="s">
        <v>393</v>
      </c>
      <c r="G320" s="143" t="s">
        <v>377</v>
      </c>
      <c r="H320" s="144">
        <v>11.425000000000001</v>
      </c>
      <c r="I320" s="145"/>
      <c r="J320" s="145">
        <f>ROUND(I320*H320,2)</f>
        <v>0</v>
      </c>
      <c r="K320" s="142" t="s">
        <v>143</v>
      </c>
      <c r="L320" s="29"/>
      <c r="M320" s="146" t="s">
        <v>1</v>
      </c>
      <c r="N320" s="147" t="s">
        <v>38</v>
      </c>
      <c r="O320" s="148">
        <v>0</v>
      </c>
      <c r="P320" s="148">
        <f>O320*H320</f>
        <v>0</v>
      </c>
      <c r="Q320" s="148">
        <v>0</v>
      </c>
      <c r="R320" s="148">
        <f>Q320*H320</f>
        <v>0</v>
      </c>
      <c r="S320" s="148">
        <v>0</v>
      </c>
      <c r="T320" s="149">
        <f>S320*H320</f>
        <v>0</v>
      </c>
      <c r="AR320" s="150" t="s">
        <v>249</v>
      </c>
      <c r="AT320" s="150" t="s">
        <v>139</v>
      </c>
      <c r="AU320" s="150" t="s">
        <v>83</v>
      </c>
      <c r="AY320" s="17" t="s">
        <v>137</v>
      </c>
      <c r="BE320" s="151">
        <f>IF(N320="základní",J320,0)</f>
        <v>0</v>
      </c>
      <c r="BF320" s="151">
        <f>IF(N320="snížená",J320,0)</f>
        <v>0</v>
      </c>
      <c r="BG320" s="151">
        <f>IF(N320="zákl. přenesená",J320,0)</f>
        <v>0</v>
      </c>
      <c r="BH320" s="151">
        <f>IF(N320="sníž. přenesená",J320,0)</f>
        <v>0</v>
      </c>
      <c r="BI320" s="151">
        <f>IF(N320="nulová",J320,0)</f>
        <v>0</v>
      </c>
      <c r="BJ320" s="17" t="s">
        <v>81</v>
      </c>
      <c r="BK320" s="151">
        <f>ROUND(I320*H320,2)</f>
        <v>0</v>
      </c>
      <c r="BL320" s="17" t="s">
        <v>249</v>
      </c>
      <c r="BM320" s="150" t="s">
        <v>394</v>
      </c>
    </row>
    <row r="321" spans="2:65" s="11" customFormat="1" ht="22.9" customHeight="1">
      <c r="B321" s="128"/>
      <c r="D321" s="129" t="s">
        <v>72</v>
      </c>
      <c r="E321" s="138" t="s">
        <v>395</v>
      </c>
      <c r="F321" s="138" t="s">
        <v>396</v>
      </c>
      <c r="J321" s="139">
        <f>BK321</f>
        <v>0</v>
      </c>
      <c r="L321" s="128"/>
      <c r="M321" s="132"/>
      <c r="N321" s="133"/>
      <c r="O321" s="133"/>
      <c r="P321" s="134">
        <f>SUM(P322:P349)</f>
        <v>1.2998000000000001</v>
      </c>
      <c r="Q321" s="133"/>
      <c r="R321" s="134">
        <f>SUM(R322:R349)</f>
        <v>0.16266900000000001</v>
      </c>
      <c r="S321" s="133"/>
      <c r="T321" s="135">
        <f>SUM(T322:T349)</f>
        <v>0</v>
      </c>
      <c r="AR321" s="129" t="s">
        <v>83</v>
      </c>
      <c r="AT321" s="136" t="s">
        <v>72</v>
      </c>
      <c r="AU321" s="136" t="s">
        <v>81</v>
      </c>
      <c r="AY321" s="129" t="s">
        <v>137</v>
      </c>
      <c r="BK321" s="137">
        <f>SUM(BK322:BK349)</f>
        <v>0</v>
      </c>
    </row>
    <row r="322" spans="2:65" s="1" customFormat="1" ht="16.5" customHeight="1">
      <c r="B322" s="111"/>
      <c r="C322" s="140" t="s">
        <v>397</v>
      </c>
      <c r="D322" s="140" t="s">
        <v>139</v>
      </c>
      <c r="E322" s="141" t="s">
        <v>398</v>
      </c>
      <c r="F322" s="142" t="s">
        <v>399</v>
      </c>
      <c r="G322" s="143" t="s">
        <v>181</v>
      </c>
      <c r="H322" s="144">
        <v>9.6999999999999993</v>
      </c>
      <c r="I322" s="145"/>
      <c r="J322" s="145">
        <f>ROUND(I322*H322,2)</f>
        <v>0</v>
      </c>
      <c r="K322" s="142" t="s">
        <v>143</v>
      </c>
      <c r="L322" s="29"/>
      <c r="M322" s="146" t="s">
        <v>1</v>
      </c>
      <c r="N322" s="147" t="s">
        <v>38</v>
      </c>
      <c r="O322" s="148">
        <v>0.13400000000000001</v>
      </c>
      <c r="P322" s="148">
        <f>O322*H322</f>
        <v>1.2998000000000001</v>
      </c>
      <c r="Q322" s="148">
        <v>1.0200000000000001E-3</v>
      </c>
      <c r="R322" s="148">
        <f>Q322*H322</f>
        <v>9.894E-3</v>
      </c>
      <c r="S322" s="148">
        <v>0</v>
      </c>
      <c r="T322" s="149">
        <f>S322*H322</f>
        <v>0</v>
      </c>
      <c r="AR322" s="150" t="s">
        <v>249</v>
      </c>
      <c r="AT322" s="150" t="s">
        <v>139</v>
      </c>
      <c r="AU322" s="150" t="s">
        <v>83</v>
      </c>
      <c r="AY322" s="17" t="s">
        <v>137</v>
      </c>
      <c r="BE322" s="151">
        <f>IF(N322="základní",J322,0)</f>
        <v>0</v>
      </c>
      <c r="BF322" s="151">
        <f>IF(N322="snížená",J322,0)</f>
        <v>0</v>
      </c>
      <c r="BG322" s="151">
        <f>IF(N322="zákl. přenesená",J322,0)</f>
        <v>0</v>
      </c>
      <c r="BH322" s="151">
        <f>IF(N322="sníž. přenesená",J322,0)</f>
        <v>0</v>
      </c>
      <c r="BI322" s="151">
        <f>IF(N322="nulová",J322,0)</f>
        <v>0</v>
      </c>
      <c r="BJ322" s="17" t="s">
        <v>81</v>
      </c>
      <c r="BK322" s="151">
        <f>ROUND(I322*H322,2)</f>
        <v>0</v>
      </c>
      <c r="BL322" s="17" t="s">
        <v>249</v>
      </c>
      <c r="BM322" s="150" t="s">
        <v>400</v>
      </c>
    </row>
    <row r="323" spans="2:65" s="14" customFormat="1">
      <c r="B323" s="167"/>
      <c r="D323" s="153" t="s">
        <v>146</v>
      </c>
      <c r="E323" s="168" t="s">
        <v>1</v>
      </c>
      <c r="F323" s="169" t="s">
        <v>401</v>
      </c>
      <c r="H323" s="168" t="s">
        <v>1</v>
      </c>
      <c r="L323" s="167"/>
      <c r="M323" s="170"/>
      <c r="N323" s="171"/>
      <c r="O323" s="171"/>
      <c r="P323" s="171"/>
      <c r="Q323" s="171"/>
      <c r="R323" s="171"/>
      <c r="S323" s="171"/>
      <c r="T323" s="172"/>
      <c r="AT323" s="168" t="s">
        <v>146</v>
      </c>
      <c r="AU323" s="168" t="s">
        <v>83</v>
      </c>
      <c r="AV323" s="14" t="s">
        <v>81</v>
      </c>
      <c r="AW323" s="14" t="s">
        <v>29</v>
      </c>
      <c r="AX323" s="14" t="s">
        <v>73</v>
      </c>
      <c r="AY323" s="168" t="s">
        <v>137</v>
      </c>
    </row>
    <row r="324" spans="2:65" s="12" customFormat="1">
      <c r="B324" s="152"/>
      <c r="D324" s="153" t="s">
        <v>146</v>
      </c>
      <c r="E324" s="154" t="s">
        <v>1</v>
      </c>
      <c r="F324" s="155" t="s">
        <v>402</v>
      </c>
      <c r="H324" s="156">
        <v>0.36</v>
      </c>
      <c r="L324" s="152"/>
      <c r="M324" s="157"/>
      <c r="N324" s="158"/>
      <c r="O324" s="158"/>
      <c r="P324" s="158"/>
      <c r="Q324" s="158"/>
      <c r="R324" s="158"/>
      <c r="S324" s="158"/>
      <c r="T324" s="159"/>
      <c r="AT324" s="154" t="s">
        <v>146</v>
      </c>
      <c r="AU324" s="154" t="s">
        <v>83</v>
      </c>
      <c r="AV324" s="12" t="s">
        <v>83</v>
      </c>
      <c r="AW324" s="12" t="s">
        <v>29</v>
      </c>
      <c r="AX324" s="12" t="s">
        <v>73</v>
      </c>
      <c r="AY324" s="154" t="s">
        <v>137</v>
      </c>
    </row>
    <row r="325" spans="2:65" s="12" customFormat="1">
      <c r="B325" s="152"/>
      <c r="D325" s="153" t="s">
        <v>146</v>
      </c>
      <c r="E325" s="154" t="s">
        <v>1</v>
      </c>
      <c r="F325" s="155" t="s">
        <v>402</v>
      </c>
      <c r="H325" s="156">
        <v>0.36</v>
      </c>
      <c r="L325" s="152"/>
      <c r="M325" s="157"/>
      <c r="N325" s="158"/>
      <c r="O325" s="158"/>
      <c r="P325" s="158"/>
      <c r="Q325" s="158"/>
      <c r="R325" s="158"/>
      <c r="S325" s="158"/>
      <c r="T325" s="159"/>
      <c r="AT325" s="154" t="s">
        <v>146</v>
      </c>
      <c r="AU325" s="154" t="s">
        <v>83</v>
      </c>
      <c r="AV325" s="12" t="s">
        <v>83</v>
      </c>
      <c r="AW325" s="12" t="s">
        <v>29</v>
      </c>
      <c r="AX325" s="12" t="s">
        <v>73</v>
      </c>
      <c r="AY325" s="154" t="s">
        <v>137</v>
      </c>
    </row>
    <row r="326" spans="2:65" s="12" customFormat="1">
      <c r="B326" s="152"/>
      <c r="D326" s="153" t="s">
        <v>146</v>
      </c>
      <c r="E326" s="154" t="s">
        <v>1</v>
      </c>
      <c r="F326" s="155" t="s">
        <v>403</v>
      </c>
      <c r="H326" s="156">
        <v>5.12</v>
      </c>
      <c r="L326" s="152"/>
      <c r="M326" s="157"/>
      <c r="N326" s="158"/>
      <c r="O326" s="158"/>
      <c r="P326" s="158"/>
      <c r="Q326" s="158"/>
      <c r="R326" s="158"/>
      <c r="S326" s="158"/>
      <c r="T326" s="159"/>
      <c r="AT326" s="154" t="s">
        <v>146</v>
      </c>
      <c r="AU326" s="154" t="s">
        <v>83</v>
      </c>
      <c r="AV326" s="12" t="s">
        <v>83</v>
      </c>
      <c r="AW326" s="12" t="s">
        <v>29</v>
      </c>
      <c r="AX326" s="12" t="s">
        <v>73</v>
      </c>
      <c r="AY326" s="154" t="s">
        <v>137</v>
      </c>
    </row>
    <row r="327" spans="2:65" s="12" customFormat="1">
      <c r="B327" s="152"/>
      <c r="D327" s="153" t="s">
        <v>146</v>
      </c>
      <c r="E327" s="154" t="s">
        <v>1</v>
      </c>
      <c r="F327" s="155" t="s">
        <v>404</v>
      </c>
      <c r="H327" s="156">
        <v>0.46</v>
      </c>
      <c r="L327" s="152"/>
      <c r="M327" s="157"/>
      <c r="N327" s="158"/>
      <c r="O327" s="158"/>
      <c r="P327" s="158"/>
      <c r="Q327" s="158"/>
      <c r="R327" s="158"/>
      <c r="S327" s="158"/>
      <c r="T327" s="159"/>
      <c r="AT327" s="154" t="s">
        <v>146</v>
      </c>
      <c r="AU327" s="154" t="s">
        <v>83</v>
      </c>
      <c r="AV327" s="12" t="s">
        <v>83</v>
      </c>
      <c r="AW327" s="12" t="s">
        <v>29</v>
      </c>
      <c r="AX327" s="12" t="s">
        <v>73</v>
      </c>
      <c r="AY327" s="154" t="s">
        <v>137</v>
      </c>
    </row>
    <row r="328" spans="2:65" s="12" customFormat="1">
      <c r="B328" s="152"/>
      <c r="D328" s="153" t="s">
        <v>146</v>
      </c>
      <c r="E328" s="154" t="s">
        <v>1</v>
      </c>
      <c r="F328" s="155" t="s">
        <v>405</v>
      </c>
      <c r="H328" s="156">
        <v>1.58</v>
      </c>
      <c r="L328" s="152"/>
      <c r="M328" s="157"/>
      <c r="N328" s="158"/>
      <c r="O328" s="158"/>
      <c r="P328" s="158"/>
      <c r="Q328" s="158"/>
      <c r="R328" s="158"/>
      <c r="S328" s="158"/>
      <c r="T328" s="159"/>
      <c r="AT328" s="154" t="s">
        <v>146</v>
      </c>
      <c r="AU328" s="154" t="s">
        <v>83</v>
      </c>
      <c r="AV328" s="12" t="s">
        <v>83</v>
      </c>
      <c r="AW328" s="12" t="s">
        <v>29</v>
      </c>
      <c r="AX328" s="12" t="s">
        <v>73</v>
      </c>
      <c r="AY328" s="154" t="s">
        <v>137</v>
      </c>
    </row>
    <row r="329" spans="2:65" s="12" customFormat="1">
      <c r="B329" s="152"/>
      <c r="D329" s="153" t="s">
        <v>146</v>
      </c>
      <c r="E329" s="154" t="s">
        <v>1</v>
      </c>
      <c r="F329" s="155" t="s">
        <v>406</v>
      </c>
      <c r="H329" s="156">
        <v>1.82</v>
      </c>
      <c r="L329" s="152"/>
      <c r="M329" s="157"/>
      <c r="N329" s="158"/>
      <c r="O329" s="158"/>
      <c r="P329" s="158"/>
      <c r="Q329" s="158"/>
      <c r="R329" s="158"/>
      <c r="S329" s="158"/>
      <c r="T329" s="159"/>
      <c r="AT329" s="154" t="s">
        <v>146</v>
      </c>
      <c r="AU329" s="154" t="s">
        <v>83</v>
      </c>
      <c r="AV329" s="12" t="s">
        <v>83</v>
      </c>
      <c r="AW329" s="12" t="s">
        <v>29</v>
      </c>
      <c r="AX329" s="12" t="s">
        <v>73</v>
      </c>
      <c r="AY329" s="154" t="s">
        <v>137</v>
      </c>
    </row>
    <row r="330" spans="2:65" s="13" customFormat="1">
      <c r="B330" s="160"/>
      <c r="D330" s="153" t="s">
        <v>146</v>
      </c>
      <c r="E330" s="161" t="s">
        <v>1</v>
      </c>
      <c r="F330" s="162" t="s">
        <v>148</v>
      </c>
      <c r="H330" s="163">
        <v>9.6999999999999993</v>
      </c>
      <c r="L330" s="160"/>
      <c r="M330" s="164"/>
      <c r="N330" s="165"/>
      <c r="O330" s="165"/>
      <c r="P330" s="165"/>
      <c r="Q330" s="165"/>
      <c r="R330" s="165"/>
      <c r="S330" s="165"/>
      <c r="T330" s="166"/>
      <c r="AT330" s="161" t="s">
        <v>146</v>
      </c>
      <c r="AU330" s="161" t="s">
        <v>83</v>
      </c>
      <c r="AV330" s="13" t="s">
        <v>144</v>
      </c>
      <c r="AW330" s="13" t="s">
        <v>29</v>
      </c>
      <c r="AX330" s="13" t="s">
        <v>81</v>
      </c>
      <c r="AY330" s="161" t="s">
        <v>137</v>
      </c>
    </row>
    <row r="331" spans="2:65" s="1" customFormat="1" ht="16.5" customHeight="1">
      <c r="B331" s="111"/>
      <c r="C331" s="173" t="s">
        <v>407</v>
      </c>
      <c r="D331" s="173" t="s">
        <v>193</v>
      </c>
      <c r="E331" s="174" t="s">
        <v>408</v>
      </c>
      <c r="F331" s="175" t="s">
        <v>409</v>
      </c>
      <c r="G331" s="176" t="s">
        <v>181</v>
      </c>
      <c r="H331" s="177">
        <v>0.36</v>
      </c>
      <c r="I331" s="178"/>
      <c r="J331" s="178">
        <f>ROUND(I331*H331,2)</f>
        <v>0</v>
      </c>
      <c r="K331" s="175" t="s">
        <v>1</v>
      </c>
      <c r="L331" s="179"/>
      <c r="M331" s="180" t="s">
        <v>1</v>
      </c>
      <c r="N331" s="181" t="s">
        <v>38</v>
      </c>
      <c r="O331" s="148">
        <v>0</v>
      </c>
      <c r="P331" s="148">
        <f>O331*H331</f>
        <v>0</v>
      </c>
      <c r="Q331" s="148">
        <v>1.575E-2</v>
      </c>
      <c r="R331" s="148">
        <f>Q331*H331</f>
        <v>5.6699999999999997E-3</v>
      </c>
      <c r="S331" s="148">
        <v>0</v>
      </c>
      <c r="T331" s="149">
        <f>S331*H331</f>
        <v>0</v>
      </c>
      <c r="AR331" s="150" t="s">
        <v>330</v>
      </c>
      <c r="AT331" s="150" t="s">
        <v>193</v>
      </c>
      <c r="AU331" s="150" t="s">
        <v>83</v>
      </c>
      <c r="AY331" s="17" t="s">
        <v>137</v>
      </c>
      <c r="BE331" s="151">
        <f>IF(N331="základní",J331,0)</f>
        <v>0</v>
      </c>
      <c r="BF331" s="151">
        <f>IF(N331="snížená",J331,0)</f>
        <v>0</v>
      </c>
      <c r="BG331" s="151">
        <f>IF(N331="zákl. přenesená",J331,0)</f>
        <v>0</v>
      </c>
      <c r="BH331" s="151">
        <f>IF(N331="sníž. přenesená",J331,0)</f>
        <v>0</v>
      </c>
      <c r="BI331" s="151">
        <f>IF(N331="nulová",J331,0)</f>
        <v>0</v>
      </c>
      <c r="BJ331" s="17" t="s">
        <v>81</v>
      </c>
      <c r="BK331" s="151">
        <f>ROUND(I331*H331,2)</f>
        <v>0</v>
      </c>
      <c r="BL331" s="17" t="s">
        <v>249</v>
      </c>
      <c r="BM331" s="150" t="s">
        <v>410</v>
      </c>
    </row>
    <row r="332" spans="2:65" s="12" customFormat="1">
      <c r="B332" s="152"/>
      <c r="D332" s="153" t="s">
        <v>146</v>
      </c>
      <c r="E332" s="154" t="s">
        <v>1</v>
      </c>
      <c r="F332" s="155" t="s">
        <v>402</v>
      </c>
      <c r="H332" s="156">
        <v>0.36</v>
      </c>
      <c r="L332" s="152"/>
      <c r="M332" s="157"/>
      <c r="N332" s="158"/>
      <c r="O332" s="158"/>
      <c r="P332" s="158"/>
      <c r="Q332" s="158"/>
      <c r="R332" s="158"/>
      <c r="S332" s="158"/>
      <c r="T332" s="159"/>
      <c r="AT332" s="154" t="s">
        <v>146</v>
      </c>
      <c r="AU332" s="154" t="s">
        <v>83</v>
      </c>
      <c r="AV332" s="12" t="s">
        <v>83</v>
      </c>
      <c r="AW332" s="12" t="s">
        <v>29</v>
      </c>
      <c r="AX332" s="12" t="s">
        <v>73</v>
      </c>
      <c r="AY332" s="154" t="s">
        <v>137</v>
      </c>
    </row>
    <row r="333" spans="2:65" s="13" customFormat="1">
      <c r="B333" s="160"/>
      <c r="D333" s="153" t="s">
        <v>146</v>
      </c>
      <c r="E333" s="161" t="s">
        <v>1</v>
      </c>
      <c r="F333" s="162" t="s">
        <v>148</v>
      </c>
      <c r="H333" s="163">
        <v>0.36</v>
      </c>
      <c r="L333" s="160"/>
      <c r="M333" s="164"/>
      <c r="N333" s="165"/>
      <c r="O333" s="165"/>
      <c r="P333" s="165"/>
      <c r="Q333" s="165"/>
      <c r="R333" s="165"/>
      <c r="S333" s="165"/>
      <c r="T333" s="166"/>
      <c r="AT333" s="161" t="s">
        <v>146</v>
      </c>
      <c r="AU333" s="161" t="s">
        <v>83</v>
      </c>
      <c r="AV333" s="13" t="s">
        <v>144</v>
      </c>
      <c r="AW333" s="13" t="s">
        <v>29</v>
      </c>
      <c r="AX333" s="13" t="s">
        <v>81</v>
      </c>
      <c r="AY333" s="161" t="s">
        <v>137</v>
      </c>
    </row>
    <row r="334" spans="2:65" s="1" customFormat="1" ht="16.5" customHeight="1">
      <c r="B334" s="111"/>
      <c r="C334" s="173" t="s">
        <v>411</v>
      </c>
      <c r="D334" s="173" t="s">
        <v>193</v>
      </c>
      <c r="E334" s="174" t="s">
        <v>412</v>
      </c>
      <c r="F334" s="175" t="s">
        <v>413</v>
      </c>
      <c r="G334" s="176" t="s">
        <v>181</v>
      </c>
      <c r="H334" s="177">
        <v>0.36</v>
      </c>
      <c r="I334" s="178"/>
      <c r="J334" s="178">
        <f>ROUND(I334*H334,2)</f>
        <v>0</v>
      </c>
      <c r="K334" s="175" t="s">
        <v>1</v>
      </c>
      <c r="L334" s="179"/>
      <c r="M334" s="180" t="s">
        <v>1</v>
      </c>
      <c r="N334" s="181" t="s">
        <v>38</v>
      </c>
      <c r="O334" s="148">
        <v>0</v>
      </c>
      <c r="P334" s="148">
        <f>O334*H334</f>
        <v>0</v>
      </c>
      <c r="Q334" s="148">
        <v>1.575E-2</v>
      </c>
      <c r="R334" s="148">
        <f>Q334*H334</f>
        <v>5.6699999999999997E-3</v>
      </c>
      <c r="S334" s="148">
        <v>0</v>
      </c>
      <c r="T334" s="149">
        <f>S334*H334</f>
        <v>0</v>
      </c>
      <c r="AR334" s="150" t="s">
        <v>330</v>
      </c>
      <c r="AT334" s="150" t="s">
        <v>193</v>
      </c>
      <c r="AU334" s="150" t="s">
        <v>83</v>
      </c>
      <c r="AY334" s="17" t="s">
        <v>137</v>
      </c>
      <c r="BE334" s="151">
        <f>IF(N334="základní",J334,0)</f>
        <v>0</v>
      </c>
      <c r="BF334" s="151">
        <f>IF(N334="snížená",J334,0)</f>
        <v>0</v>
      </c>
      <c r="BG334" s="151">
        <f>IF(N334="zákl. přenesená",J334,0)</f>
        <v>0</v>
      </c>
      <c r="BH334" s="151">
        <f>IF(N334="sníž. přenesená",J334,0)</f>
        <v>0</v>
      </c>
      <c r="BI334" s="151">
        <f>IF(N334="nulová",J334,0)</f>
        <v>0</v>
      </c>
      <c r="BJ334" s="17" t="s">
        <v>81</v>
      </c>
      <c r="BK334" s="151">
        <f>ROUND(I334*H334,2)</f>
        <v>0</v>
      </c>
      <c r="BL334" s="17" t="s">
        <v>249</v>
      </c>
      <c r="BM334" s="150" t="s">
        <v>414</v>
      </c>
    </row>
    <row r="335" spans="2:65" s="12" customFormat="1">
      <c r="B335" s="152"/>
      <c r="D335" s="153" t="s">
        <v>146</v>
      </c>
      <c r="E335" s="154" t="s">
        <v>1</v>
      </c>
      <c r="F335" s="155" t="s">
        <v>402</v>
      </c>
      <c r="H335" s="156">
        <v>0.36</v>
      </c>
      <c r="L335" s="152"/>
      <c r="M335" s="157"/>
      <c r="N335" s="158"/>
      <c r="O335" s="158"/>
      <c r="P335" s="158"/>
      <c r="Q335" s="158"/>
      <c r="R335" s="158"/>
      <c r="S335" s="158"/>
      <c r="T335" s="159"/>
      <c r="AT335" s="154" t="s">
        <v>146</v>
      </c>
      <c r="AU335" s="154" t="s">
        <v>83</v>
      </c>
      <c r="AV335" s="12" t="s">
        <v>83</v>
      </c>
      <c r="AW335" s="12" t="s">
        <v>29</v>
      </c>
      <c r="AX335" s="12" t="s">
        <v>73</v>
      </c>
      <c r="AY335" s="154" t="s">
        <v>137</v>
      </c>
    </row>
    <row r="336" spans="2:65" s="13" customFormat="1">
      <c r="B336" s="160"/>
      <c r="D336" s="153" t="s">
        <v>146</v>
      </c>
      <c r="E336" s="161" t="s">
        <v>1</v>
      </c>
      <c r="F336" s="162" t="s">
        <v>148</v>
      </c>
      <c r="H336" s="163">
        <v>0.36</v>
      </c>
      <c r="L336" s="160"/>
      <c r="M336" s="164"/>
      <c r="N336" s="165"/>
      <c r="O336" s="165"/>
      <c r="P336" s="165"/>
      <c r="Q336" s="165"/>
      <c r="R336" s="165"/>
      <c r="S336" s="165"/>
      <c r="T336" s="166"/>
      <c r="AT336" s="161" t="s">
        <v>146</v>
      </c>
      <c r="AU336" s="161" t="s">
        <v>83</v>
      </c>
      <c r="AV336" s="13" t="s">
        <v>144</v>
      </c>
      <c r="AW336" s="13" t="s">
        <v>29</v>
      </c>
      <c r="AX336" s="13" t="s">
        <v>81</v>
      </c>
      <c r="AY336" s="161" t="s">
        <v>137</v>
      </c>
    </row>
    <row r="337" spans="2:65" s="1" customFormat="1" ht="16.5" customHeight="1">
      <c r="B337" s="111"/>
      <c r="C337" s="173" t="s">
        <v>415</v>
      </c>
      <c r="D337" s="173" t="s">
        <v>193</v>
      </c>
      <c r="E337" s="174" t="s">
        <v>416</v>
      </c>
      <c r="F337" s="175" t="s">
        <v>417</v>
      </c>
      <c r="G337" s="176" t="s">
        <v>181</v>
      </c>
      <c r="H337" s="177">
        <v>5.12</v>
      </c>
      <c r="I337" s="178"/>
      <c r="J337" s="178">
        <f>ROUND(I337*H337,2)</f>
        <v>0</v>
      </c>
      <c r="K337" s="175" t="s">
        <v>1</v>
      </c>
      <c r="L337" s="179"/>
      <c r="M337" s="180" t="s">
        <v>1</v>
      </c>
      <c r="N337" s="181" t="s">
        <v>38</v>
      </c>
      <c r="O337" s="148">
        <v>0</v>
      </c>
      <c r="P337" s="148">
        <f>O337*H337</f>
        <v>0</v>
      </c>
      <c r="Q337" s="148">
        <v>1.575E-2</v>
      </c>
      <c r="R337" s="148">
        <f>Q337*H337</f>
        <v>8.0640000000000003E-2</v>
      </c>
      <c r="S337" s="148">
        <v>0</v>
      </c>
      <c r="T337" s="149">
        <f>S337*H337</f>
        <v>0</v>
      </c>
      <c r="AR337" s="150" t="s">
        <v>330</v>
      </c>
      <c r="AT337" s="150" t="s">
        <v>193</v>
      </c>
      <c r="AU337" s="150" t="s">
        <v>83</v>
      </c>
      <c r="AY337" s="17" t="s">
        <v>137</v>
      </c>
      <c r="BE337" s="151">
        <f>IF(N337="základní",J337,0)</f>
        <v>0</v>
      </c>
      <c r="BF337" s="151">
        <f>IF(N337="snížená",J337,0)</f>
        <v>0</v>
      </c>
      <c r="BG337" s="151">
        <f>IF(N337="zákl. přenesená",J337,0)</f>
        <v>0</v>
      </c>
      <c r="BH337" s="151">
        <f>IF(N337="sníž. přenesená",J337,0)</f>
        <v>0</v>
      </c>
      <c r="BI337" s="151">
        <f>IF(N337="nulová",J337,0)</f>
        <v>0</v>
      </c>
      <c r="BJ337" s="17" t="s">
        <v>81</v>
      </c>
      <c r="BK337" s="151">
        <f>ROUND(I337*H337,2)</f>
        <v>0</v>
      </c>
      <c r="BL337" s="17" t="s">
        <v>249</v>
      </c>
      <c r="BM337" s="150" t="s">
        <v>418</v>
      </c>
    </row>
    <row r="338" spans="2:65" s="12" customFormat="1">
      <c r="B338" s="152"/>
      <c r="D338" s="153" t="s">
        <v>146</v>
      </c>
      <c r="E338" s="154" t="s">
        <v>1</v>
      </c>
      <c r="F338" s="155" t="s">
        <v>403</v>
      </c>
      <c r="H338" s="156">
        <v>5.12</v>
      </c>
      <c r="L338" s="152"/>
      <c r="M338" s="157"/>
      <c r="N338" s="158"/>
      <c r="O338" s="158"/>
      <c r="P338" s="158"/>
      <c r="Q338" s="158"/>
      <c r="R338" s="158"/>
      <c r="S338" s="158"/>
      <c r="T338" s="159"/>
      <c r="AT338" s="154" t="s">
        <v>146</v>
      </c>
      <c r="AU338" s="154" t="s">
        <v>83</v>
      </c>
      <c r="AV338" s="12" t="s">
        <v>83</v>
      </c>
      <c r="AW338" s="12" t="s">
        <v>29</v>
      </c>
      <c r="AX338" s="12" t="s">
        <v>73</v>
      </c>
      <c r="AY338" s="154" t="s">
        <v>137</v>
      </c>
    </row>
    <row r="339" spans="2:65" s="13" customFormat="1">
      <c r="B339" s="160"/>
      <c r="D339" s="153" t="s">
        <v>146</v>
      </c>
      <c r="E339" s="161" t="s">
        <v>1</v>
      </c>
      <c r="F339" s="162" t="s">
        <v>148</v>
      </c>
      <c r="H339" s="163">
        <v>5.12</v>
      </c>
      <c r="L339" s="160"/>
      <c r="M339" s="164"/>
      <c r="N339" s="165"/>
      <c r="O339" s="165"/>
      <c r="P339" s="165"/>
      <c r="Q339" s="165"/>
      <c r="R339" s="165"/>
      <c r="S339" s="165"/>
      <c r="T339" s="166"/>
      <c r="AT339" s="161" t="s">
        <v>146</v>
      </c>
      <c r="AU339" s="161" t="s">
        <v>83</v>
      </c>
      <c r="AV339" s="13" t="s">
        <v>144</v>
      </c>
      <c r="AW339" s="13" t="s">
        <v>29</v>
      </c>
      <c r="AX339" s="13" t="s">
        <v>81</v>
      </c>
      <c r="AY339" s="161" t="s">
        <v>137</v>
      </c>
    </row>
    <row r="340" spans="2:65" s="1" customFormat="1" ht="16.5" customHeight="1">
      <c r="B340" s="111"/>
      <c r="C340" s="173" t="s">
        <v>419</v>
      </c>
      <c r="D340" s="173" t="s">
        <v>193</v>
      </c>
      <c r="E340" s="174" t="s">
        <v>420</v>
      </c>
      <c r="F340" s="175" t="s">
        <v>421</v>
      </c>
      <c r="G340" s="176" t="s">
        <v>181</v>
      </c>
      <c r="H340" s="177">
        <v>0.46</v>
      </c>
      <c r="I340" s="178"/>
      <c r="J340" s="178">
        <f>ROUND(I340*H340,2)</f>
        <v>0</v>
      </c>
      <c r="K340" s="175" t="s">
        <v>1</v>
      </c>
      <c r="L340" s="179"/>
      <c r="M340" s="180" t="s">
        <v>1</v>
      </c>
      <c r="N340" s="181" t="s">
        <v>38</v>
      </c>
      <c r="O340" s="148">
        <v>0</v>
      </c>
      <c r="P340" s="148">
        <f>O340*H340</f>
        <v>0</v>
      </c>
      <c r="Q340" s="148">
        <v>1.575E-2</v>
      </c>
      <c r="R340" s="148">
        <f>Q340*H340</f>
        <v>7.2450000000000006E-3</v>
      </c>
      <c r="S340" s="148">
        <v>0</v>
      </c>
      <c r="T340" s="149">
        <f>S340*H340</f>
        <v>0</v>
      </c>
      <c r="AR340" s="150" t="s">
        <v>330</v>
      </c>
      <c r="AT340" s="150" t="s">
        <v>193</v>
      </c>
      <c r="AU340" s="150" t="s">
        <v>83</v>
      </c>
      <c r="AY340" s="17" t="s">
        <v>137</v>
      </c>
      <c r="BE340" s="151">
        <f>IF(N340="základní",J340,0)</f>
        <v>0</v>
      </c>
      <c r="BF340" s="151">
        <f>IF(N340="snížená",J340,0)</f>
        <v>0</v>
      </c>
      <c r="BG340" s="151">
        <f>IF(N340="zákl. přenesená",J340,0)</f>
        <v>0</v>
      </c>
      <c r="BH340" s="151">
        <f>IF(N340="sníž. přenesená",J340,0)</f>
        <v>0</v>
      </c>
      <c r="BI340" s="151">
        <f>IF(N340="nulová",J340,0)</f>
        <v>0</v>
      </c>
      <c r="BJ340" s="17" t="s">
        <v>81</v>
      </c>
      <c r="BK340" s="151">
        <f>ROUND(I340*H340,2)</f>
        <v>0</v>
      </c>
      <c r="BL340" s="17" t="s">
        <v>249</v>
      </c>
      <c r="BM340" s="150" t="s">
        <v>422</v>
      </c>
    </row>
    <row r="341" spans="2:65" s="12" customFormat="1">
      <c r="B341" s="152"/>
      <c r="D341" s="153" t="s">
        <v>146</v>
      </c>
      <c r="E341" s="154" t="s">
        <v>1</v>
      </c>
      <c r="F341" s="155" t="s">
        <v>404</v>
      </c>
      <c r="H341" s="156">
        <v>0.46</v>
      </c>
      <c r="L341" s="152"/>
      <c r="M341" s="157"/>
      <c r="N341" s="158"/>
      <c r="O341" s="158"/>
      <c r="P341" s="158"/>
      <c r="Q341" s="158"/>
      <c r="R341" s="158"/>
      <c r="S341" s="158"/>
      <c r="T341" s="159"/>
      <c r="AT341" s="154" t="s">
        <v>146</v>
      </c>
      <c r="AU341" s="154" t="s">
        <v>83</v>
      </c>
      <c r="AV341" s="12" t="s">
        <v>83</v>
      </c>
      <c r="AW341" s="12" t="s">
        <v>29</v>
      </c>
      <c r="AX341" s="12" t="s">
        <v>73</v>
      </c>
      <c r="AY341" s="154" t="s">
        <v>137</v>
      </c>
    </row>
    <row r="342" spans="2:65" s="13" customFormat="1">
      <c r="B342" s="160"/>
      <c r="D342" s="153" t="s">
        <v>146</v>
      </c>
      <c r="E342" s="161" t="s">
        <v>1</v>
      </c>
      <c r="F342" s="162" t="s">
        <v>148</v>
      </c>
      <c r="H342" s="163">
        <v>0.46</v>
      </c>
      <c r="L342" s="160"/>
      <c r="M342" s="164"/>
      <c r="N342" s="165"/>
      <c r="O342" s="165"/>
      <c r="P342" s="165"/>
      <c r="Q342" s="165"/>
      <c r="R342" s="165"/>
      <c r="S342" s="165"/>
      <c r="T342" s="166"/>
      <c r="AT342" s="161" t="s">
        <v>146</v>
      </c>
      <c r="AU342" s="161" t="s">
        <v>83</v>
      </c>
      <c r="AV342" s="13" t="s">
        <v>144</v>
      </c>
      <c r="AW342" s="13" t="s">
        <v>29</v>
      </c>
      <c r="AX342" s="13" t="s">
        <v>81</v>
      </c>
      <c r="AY342" s="161" t="s">
        <v>137</v>
      </c>
    </row>
    <row r="343" spans="2:65" s="1" customFormat="1" ht="16.5" customHeight="1">
      <c r="B343" s="111"/>
      <c r="C343" s="173" t="s">
        <v>423</v>
      </c>
      <c r="D343" s="173" t="s">
        <v>193</v>
      </c>
      <c r="E343" s="174" t="s">
        <v>424</v>
      </c>
      <c r="F343" s="175" t="s">
        <v>425</v>
      </c>
      <c r="G343" s="176" t="s">
        <v>181</v>
      </c>
      <c r="H343" s="177">
        <v>1.58</v>
      </c>
      <c r="I343" s="178"/>
      <c r="J343" s="178">
        <f>ROUND(I343*H343,2)</f>
        <v>0</v>
      </c>
      <c r="K343" s="175" t="s">
        <v>1</v>
      </c>
      <c r="L343" s="179"/>
      <c r="M343" s="180" t="s">
        <v>1</v>
      </c>
      <c r="N343" s="181" t="s">
        <v>38</v>
      </c>
      <c r="O343" s="148">
        <v>0</v>
      </c>
      <c r="P343" s="148">
        <f>O343*H343</f>
        <v>0</v>
      </c>
      <c r="Q343" s="148">
        <v>1.575E-2</v>
      </c>
      <c r="R343" s="148">
        <f>Q343*H343</f>
        <v>2.4885000000000001E-2</v>
      </c>
      <c r="S343" s="148">
        <v>0</v>
      </c>
      <c r="T343" s="149">
        <f>S343*H343</f>
        <v>0</v>
      </c>
      <c r="AR343" s="150" t="s">
        <v>330</v>
      </c>
      <c r="AT343" s="150" t="s">
        <v>193</v>
      </c>
      <c r="AU343" s="150" t="s">
        <v>83</v>
      </c>
      <c r="AY343" s="17" t="s">
        <v>137</v>
      </c>
      <c r="BE343" s="151">
        <f>IF(N343="základní",J343,0)</f>
        <v>0</v>
      </c>
      <c r="BF343" s="151">
        <f>IF(N343="snížená",J343,0)</f>
        <v>0</v>
      </c>
      <c r="BG343" s="151">
        <f>IF(N343="zákl. přenesená",J343,0)</f>
        <v>0</v>
      </c>
      <c r="BH343" s="151">
        <f>IF(N343="sníž. přenesená",J343,0)</f>
        <v>0</v>
      </c>
      <c r="BI343" s="151">
        <f>IF(N343="nulová",J343,0)</f>
        <v>0</v>
      </c>
      <c r="BJ343" s="17" t="s">
        <v>81</v>
      </c>
      <c r="BK343" s="151">
        <f>ROUND(I343*H343,2)</f>
        <v>0</v>
      </c>
      <c r="BL343" s="17" t="s">
        <v>249</v>
      </c>
      <c r="BM343" s="150" t="s">
        <v>426</v>
      </c>
    </row>
    <row r="344" spans="2:65" s="12" customFormat="1">
      <c r="B344" s="152"/>
      <c r="D344" s="153" t="s">
        <v>146</v>
      </c>
      <c r="E344" s="154" t="s">
        <v>1</v>
      </c>
      <c r="F344" s="155" t="s">
        <v>405</v>
      </c>
      <c r="H344" s="156">
        <v>1.58</v>
      </c>
      <c r="L344" s="152"/>
      <c r="M344" s="157"/>
      <c r="N344" s="158"/>
      <c r="O344" s="158"/>
      <c r="P344" s="158"/>
      <c r="Q344" s="158"/>
      <c r="R344" s="158"/>
      <c r="S344" s="158"/>
      <c r="T344" s="159"/>
      <c r="AT344" s="154" t="s">
        <v>146</v>
      </c>
      <c r="AU344" s="154" t="s">
        <v>83</v>
      </c>
      <c r="AV344" s="12" t="s">
        <v>83</v>
      </c>
      <c r="AW344" s="12" t="s">
        <v>29</v>
      </c>
      <c r="AX344" s="12" t="s">
        <v>73</v>
      </c>
      <c r="AY344" s="154" t="s">
        <v>137</v>
      </c>
    </row>
    <row r="345" spans="2:65" s="13" customFormat="1">
      <c r="B345" s="160"/>
      <c r="D345" s="153" t="s">
        <v>146</v>
      </c>
      <c r="E345" s="161" t="s">
        <v>1</v>
      </c>
      <c r="F345" s="162" t="s">
        <v>148</v>
      </c>
      <c r="H345" s="163">
        <v>1.58</v>
      </c>
      <c r="L345" s="160"/>
      <c r="M345" s="164"/>
      <c r="N345" s="165"/>
      <c r="O345" s="165"/>
      <c r="P345" s="165"/>
      <c r="Q345" s="165"/>
      <c r="R345" s="165"/>
      <c r="S345" s="165"/>
      <c r="T345" s="166"/>
      <c r="AT345" s="161" t="s">
        <v>146</v>
      </c>
      <c r="AU345" s="161" t="s">
        <v>83</v>
      </c>
      <c r="AV345" s="13" t="s">
        <v>144</v>
      </c>
      <c r="AW345" s="13" t="s">
        <v>29</v>
      </c>
      <c r="AX345" s="13" t="s">
        <v>81</v>
      </c>
      <c r="AY345" s="161" t="s">
        <v>137</v>
      </c>
    </row>
    <row r="346" spans="2:65" s="1" customFormat="1" ht="16.5" customHeight="1">
      <c r="B346" s="111"/>
      <c r="C346" s="173" t="s">
        <v>427</v>
      </c>
      <c r="D346" s="173" t="s">
        <v>193</v>
      </c>
      <c r="E346" s="174" t="s">
        <v>428</v>
      </c>
      <c r="F346" s="175" t="s">
        <v>429</v>
      </c>
      <c r="G346" s="176" t="s">
        <v>181</v>
      </c>
      <c r="H346" s="177">
        <v>1.82</v>
      </c>
      <c r="I346" s="178"/>
      <c r="J346" s="178">
        <f>ROUND(I346*H346,2)</f>
        <v>0</v>
      </c>
      <c r="K346" s="175" t="s">
        <v>1</v>
      </c>
      <c r="L346" s="179"/>
      <c r="M346" s="180" t="s">
        <v>1</v>
      </c>
      <c r="N346" s="181" t="s">
        <v>38</v>
      </c>
      <c r="O346" s="148">
        <v>0</v>
      </c>
      <c r="P346" s="148">
        <f>O346*H346</f>
        <v>0</v>
      </c>
      <c r="Q346" s="148">
        <v>1.575E-2</v>
      </c>
      <c r="R346" s="148">
        <f>Q346*H346</f>
        <v>2.8665E-2</v>
      </c>
      <c r="S346" s="148">
        <v>0</v>
      </c>
      <c r="T346" s="149">
        <f>S346*H346</f>
        <v>0</v>
      </c>
      <c r="AR346" s="150" t="s">
        <v>330</v>
      </c>
      <c r="AT346" s="150" t="s">
        <v>193</v>
      </c>
      <c r="AU346" s="150" t="s">
        <v>83</v>
      </c>
      <c r="AY346" s="17" t="s">
        <v>137</v>
      </c>
      <c r="BE346" s="151">
        <f>IF(N346="základní",J346,0)</f>
        <v>0</v>
      </c>
      <c r="BF346" s="151">
        <f>IF(N346="snížená",J346,0)</f>
        <v>0</v>
      </c>
      <c r="BG346" s="151">
        <f>IF(N346="zákl. přenesená",J346,0)</f>
        <v>0</v>
      </c>
      <c r="BH346" s="151">
        <f>IF(N346="sníž. přenesená",J346,0)</f>
        <v>0</v>
      </c>
      <c r="BI346" s="151">
        <f>IF(N346="nulová",J346,0)</f>
        <v>0</v>
      </c>
      <c r="BJ346" s="17" t="s">
        <v>81</v>
      </c>
      <c r="BK346" s="151">
        <f>ROUND(I346*H346,2)</f>
        <v>0</v>
      </c>
      <c r="BL346" s="17" t="s">
        <v>249</v>
      </c>
      <c r="BM346" s="150" t="s">
        <v>430</v>
      </c>
    </row>
    <row r="347" spans="2:65" s="12" customFormat="1">
      <c r="B347" s="152"/>
      <c r="D347" s="153" t="s">
        <v>146</v>
      </c>
      <c r="E347" s="154" t="s">
        <v>1</v>
      </c>
      <c r="F347" s="155" t="s">
        <v>406</v>
      </c>
      <c r="H347" s="156">
        <v>1.82</v>
      </c>
      <c r="L347" s="152"/>
      <c r="M347" s="157"/>
      <c r="N347" s="158"/>
      <c r="O347" s="158"/>
      <c r="P347" s="158"/>
      <c r="Q347" s="158"/>
      <c r="R347" s="158"/>
      <c r="S347" s="158"/>
      <c r="T347" s="159"/>
      <c r="AT347" s="154" t="s">
        <v>146</v>
      </c>
      <c r="AU347" s="154" t="s">
        <v>83</v>
      </c>
      <c r="AV347" s="12" t="s">
        <v>83</v>
      </c>
      <c r="AW347" s="12" t="s">
        <v>29</v>
      </c>
      <c r="AX347" s="12" t="s">
        <v>73</v>
      </c>
      <c r="AY347" s="154" t="s">
        <v>137</v>
      </c>
    </row>
    <row r="348" spans="2:65" s="13" customFormat="1">
      <c r="B348" s="160"/>
      <c r="D348" s="153" t="s">
        <v>146</v>
      </c>
      <c r="E348" s="161" t="s">
        <v>1</v>
      </c>
      <c r="F348" s="162" t="s">
        <v>148</v>
      </c>
      <c r="H348" s="163">
        <v>1.82</v>
      </c>
      <c r="L348" s="160"/>
      <c r="M348" s="164"/>
      <c r="N348" s="165"/>
      <c r="O348" s="165"/>
      <c r="P348" s="165"/>
      <c r="Q348" s="165"/>
      <c r="R348" s="165"/>
      <c r="S348" s="165"/>
      <c r="T348" s="166"/>
      <c r="AT348" s="161" t="s">
        <v>146</v>
      </c>
      <c r="AU348" s="161" t="s">
        <v>83</v>
      </c>
      <c r="AV348" s="13" t="s">
        <v>144</v>
      </c>
      <c r="AW348" s="13" t="s">
        <v>29</v>
      </c>
      <c r="AX348" s="13" t="s">
        <v>81</v>
      </c>
      <c r="AY348" s="161" t="s">
        <v>137</v>
      </c>
    </row>
    <row r="349" spans="2:65" s="1" customFormat="1" ht="24" customHeight="1">
      <c r="B349" s="111"/>
      <c r="C349" s="140" t="s">
        <v>431</v>
      </c>
      <c r="D349" s="140" t="s">
        <v>139</v>
      </c>
      <c r="E349" s="141" t="s">
        <v>432</v>
      </c>
      <c r="F349" s="142" t="s">
        <v>433</v>
      </c>
      <c r="G349" s="143" t="s">
        <v>377</v>
      </c>
      <c r="H349" s="144">
        <v>584.61400000000003</v>
      </c>
      <c r="I349" s="145"/>
      <c r="J349" s="145">
        <f>ROUND(I349*H349,2)</f>
        <v>0</v>
      </c>
      <c r="K349" s="142" t="s">
        <v>143</v>
      </c>
      <c r="L349" s="29"/>
      <c r="M349" s="146" t="s">
        <v>1</v>
      </c>
      <c r="N349" s="147" t="s">
        <v>38</v>
      </c>
      <c r="O349" s="148">
        <v>0</v>
      </c>
      <c r="P349" s="148">
        <f>O349*H349</f>
        <v>0</v>
      </c>
      <c r="Q349" s="148">
        <v>0</v>
      </c>
      <c r="R349" s="148">
        <f>Q349*H349</f>
        <v>0</v>
      </c>
      <c r="S349" s="148">
        <v>0</v>
      </c>
      <c r="T349" s="149">
        <f>S349*H349</f>
        <v>0</v>
      </c>
      <c r="AR349" s="150" t="s">
        <v>249</v>
      </c>
      <c r="AT349" s="150" t="s">
        <v>139</v>
      </c>
      <c r="AU349" s="150" t="s">
        <v>83</v>
      </c>
      <c r="AY349" s="17" t="s">
        <v>137</v>
      </c>
      <c r="BE349" s="151">
        <f>IF(N349="základní",J349,0)</f>
        <v>0</v>
      </c>
      <c r="BF349" s="151">
        <f>IF(N349="snížená",J349,0)</f>
        <v>0</v>
      </c>
      <c r="BG349" s="151">
        <f>IF(N349="zákl. přenesená",J349,0)</f>
        <v>0</v>
      </c>
      <c r="BH349" s="151">
        <f>IF(N349="sníž. přenesená",J349,0)</f>
        <v>0</v>
      </c>
      <c r="BI349" s="151">
        <f>IF(N349="nulová",J349,0)</f>
        <v>0</v>
      </c>
      <c r="BJ349" s="17" t="s">
        <v>81</v>
      </c>
      <c r="BK349" s="151">
        <f>ROUND(I349*H349,2)</f>
        <v>0</v>
      </c>
      <c r="BL349" s="17" t="s">
        <v>249</v>
      </c>
      <c r="BM349" s="150" t="s">
        <v>434</v>
      </c>
    </row>
    <row r="350" spans="2:65" s="11" customFormat="1" ht="22.9" customHeight="1">
      <c r="B350" s="128"/>
      <c r="D350" s="129" t="s">
        <v>72</v>
      </c>
      <c r="E350" s="138" t="s">
        <v>435</v>
      </c>
      <c r="F350" s="138" t="s">
        <v>436</v>
      </c>
      <c r="J350" s="139">
        <f>BK350</f>
        <v>0</v>
      </c>
      <c r="L350" s="128"/>
      <c r="M350" s="132"/>
      <c r="N350" s="133"/>
      <c r="O350" s="133"/>
      <c r="P350" s="134">
        <f>SUM(P351:P353)</f>
        <v>0</v>
      </c>
      <c r="Q350" s="133"/>
      <c r="R350" s="134">
        <f>SUM(R351:R353)</f>
        <v>0</v>
      </c>
      <c r="S350" s="133"/>
      <c r="T350" s="135">
        <f>SUM(T351:T353)</f>
        <v>0</v>
      </c>
      <c r="AR350" s="129" t="s">
        <v>83</v>
      </c>
      <c r="AT350" s="136" t="s">
        <v>72</v>
      </c>
      <c r="AU350" s="136" t="s">
        <v>81</v>
      </c>
      <c r="AY350" s="129" t="s">
        <v>137</v>
      </c>
      <c r="BK350" s="137">
        <f>SUM(BK351:BK353)</f>
        <v>0</v>
      </c>
    </row>
    <row r="351" spans="2:65" s="1" customFormat="1" ht="24" customHeight="1">
      <c r="B351" s="111"/>
      <c r="C351" s="140" t="s">
        <v>437</v>
      </c>
      <c r="D351" s="140" t="s">
        <v>139</v>
      </c>
      <c r="E351" s="141" t="s">
        <v>438</v>
      </c>
      <c r="F351" s="142" t="s">
        <v>439</v>
      </c>
      <c r="G351" s="143" t="s">
        <v>174</v>
      </c>
      <c r="H351" s="144">
        <v>1</v>
      </c>
      <c r="I351" s="145"/>
      <c r="J351" s="145">
        <f>ROUND(I351*H351,2)</f>
        <v>0</v>
      </c>
      <c r="K351" s="142" t="s">
        <v>1</v>
      </c>
      <c r="L351" s="29"/>
      <c r="M351" s="146" t="s">
        <v>1</v>
      </c>
      <c r="N351" s="147" t="s">
        <v>38</v>
      </c>
      <c r="O351" s="148">
        <v>0</v>
      </c>
      <c r="P351" s="148">
        <f>O351*H351</f>
        <v>0</v>
      </c>
      <c r="Q351" s="148">
        <v>0</v>
      </c>
      <c r="R351" s="148">
        <f>Q351*H351</f>
        <v>0</v>
      </c>
      <c r="S351" s="148">
        <v>0</v>
      </c>
      <c r="T351" s="149">
        <f>S351*H351</f>
        <v>0</v>
      </c>
      <c r="AR351" s="150" t="s">
        <v>249</v>
      </c>
      <c r="AT351" s="150" t="s">
        <v>139</v>
      </c>
      <c r="AU351" s="150" t="s">
        <v>83</v>
      </c>
      <c r="AY351" s="17" t="s">
        <v>137</v>
      </c>
      <c r="BE351" s="151">
        <f>IF(N351="základní",J351,0)</f>
        <v>0</v>
      </c>
      <c r="BF351" s="151">
        <f>IF(N351="snížená",J351,0)</f>
        <v>0</v>
      </c>
      <c r="BG351" s="151">
        <f>IF(N351="zákl. přenesená",J351,0)</f>
        <v>0</v>
      </c>
      <c r="BH351" s="151">
        <f>IF(N351="sníž. přenesená",J351,0)</f>
        <v>0</v>
      </c>
      <c r="BI351" s="151">
        <f>IF(N351="nulová",J351,0)</f>
        <v>0</v>
      </c>
      <c r="BJ351" s="17" t="s">
        <v>81</v>
      </c>
      <c r="BK351" s="151">
        <f>ROUND(I351*H351,2)</f>
        <v>0</v>
      </c>
      <c r="BL351" s="17" t="s">
        <v>249</v>
      </c>
      <c r="BM351" s="150" t="s">
        <v>440</v>
      </c>
    </row>
    <row r="352" spans="2:65" s="12" customFormat="1">
      <c r="B352" s="152"/>
      <c r="D352" s="153" t="s">
        <v>146</v>
      </c>
      <c r="E352" s="154" t="s">
        <v>1</v>
      </c>
      <c r="F352" s="155" t="s">
        <v>81</v>
      </c>
      <c r="H352" s="156">
        <v>1</v>
      </c>
      <c r="L352" s="152"/>
      <c r="M352" s="157"/>
      <c r="N352" s="158"/>
      <c r="O352" s="158"/>
      <c r="P352" s="158"/>
      <c r="Q352" s="158"/>
      <c r="R352" s="158"/>
      <c r="S352" s="158"/>
      <c r="T352" s="159"/>
      <c r="AT352" s="154" t="s">
        <v>146</v>
      </c>
      <c r="AU352" s="154" t="s">
        <v>83</v>
      </c>
      <c r="AV352" s="12" t="s">
        <v>83</v>
      </c>
      <c r="AW352" s="12" t="s">
        <v>29</v>
      </c>
      <c r="AX352" s="12" t="s">
        <v>73</v>
      </c>
      <c r="AY352" s="154" t="s">
        <v>137</v>
      </c>
    </row>
    <row r="353" spans="2:65" s="13" customFormat="1">
      <c r="B353" s="160"/>
      <c r="D353" s="153" t="s">
        <v>146</v>
      </c>
      <c r="E353" s="161" t="s">
        <v>1</v>
      </c>
      <c r="F353" s="162" t="s">
        <v>148</v>
      </c>
      <c r="H353" s="163">
        <v>1</v>
      </c>
      <c r="L353" s="160"/>
      <c r="M353" s="164"/>
      <c r="N353" s="165"/>
      <c r="O353" s="165"/>
      <c r="P353" s="165"/>
      <c r="Q353" s="165"/>
      <c r="R353" s="165"/>
      <c r="S353" s="165"/>
      <c r="T353" s="166"/>
      <c r="AT353" s="161" t="s">
        <v>146</v>
      </c>
      <c r="AU353" s="161" t="s">
        <v>83</v>
      </c>
      <c r="AV353" s="13" t="s">
        <v>144</v>
      </c>
      <c r="AW353" s="13" t="s">
        <v>29</v>
      </c>
      <c r="AX353" s="13" t="s">
        <v>81</v>
      </c>
      <c r="AY353" s="161" t="s">
        <v>137</v>
      </c>
    </row>
    <row r="354" spans="2:65" s="11" customFormat="1" ht="22.9" customHeight="1">
      <c r="B354" s="128"/>
      <c r="D354" s="129" t="s">
        <v>72</v>
      </c>
      <c r="E354" s="138" t="s">
        <v>441</v>
      </c>
      <c r="F354" s="138" t="s">
        <v>442</v>
      </c>
      <c r="J354" s="139">
        <f>BK354</f>
        <v>0</v>
      </c>
      <c r="L354" s="128"/>
      <c r="M354" s="132"/>
      <c r="N354" s="133"/>
      <c r="O354" s="133"/>
      <c r="P354" s="134">
        <f>SUM(P355:P393)</f>
        <v>308.09662400000002</v>
      </c>
      <c r="Q354" s="133"/>
      <c r="R354" s="134">
        <f>SUM(R355:R393)</f>
        <v>3.6968986400000006</v>
      </c>
      <c r="S354" s="133"/>
      <c r="T354" s="135">
        <f>SUM(T355:T393)</f>
        <v>4.5359999999999998E-2</v>
      </c>
      <c r="AR354" s="129" t="s">
        <v>83</v>
      </c>
      <c r="AT354" s="136" t="s">
        <v>72</v>
      </c>
      <c r="AU354" s="136" t="s">
        <v>81</v>
      </c>
      <c r="AY354" s="129" t="s">
        <v>137</v>
      </c>
      <c r="BK354" s="137">
        <f>SUM(BK355:BK393)</f>
        <v>0</v>
      </c>
    </row>
    <row r="355" spans="2:65" s="1" customFormat="1" ht="16.5" customHeight="1">
      <c r="B355" s="111"/>
      <c r="C355" s="140" t="s">
        <v>443</v>
      </c>
      <c r="D355" s="140" t="s">
        <v>139</v>
      </c>
      <c r="E355" s="141" t="s">
        <v>444</v>
      </c>
      <c r="F355" s="142" t="s">
        <v>445</v>
      </c>
      <c r="G355" s="143" t="s">
        <v>181</v>
      </c>
      <c r="H355" s="144">
        <v>18</v>
      </c>
      <c r="I355" s="145"/>
      <c r="J355" s="145">
        <f>ROUND(I355*H355,2)</f>
        <v>0</v>
      </c>
      <c r="K355" s="142" t="s">
        <v>143</v>
      </c>
      <c r="L355" s="29"/>
      <c r="M355" s="146" t="s">
        <v>1</v>
      </c>
      <c r="N355" s="147" t="s">
        <v>38</v>
      </c>
      <c r="O355" s="148">
        <v>0.69899999999999995</v>
      </c>
      <c r="P355" s="148">
        <f>O355*H355</f>
        <v>12.581999999999999</v>
      </c>
      <c r="Q355" s="148">
        <v>1.1809999999999999E-2</v>
      </c>
      <c r="R355" s="148">
        <f>Q355*H355</f>
        <v>0.21257999999999999</v>
      </c>
      <c r="S355" s="148">
        <v>0</v>
      </c>
      <c r="T355" s="149">
        <f>S355*H355</f>
        <v>0</v>
      </c>
      <c r="AR355" s="150" t="s">
        <v>249</v>
      </c>
      <c r="AT355" s="150" t="s">
        <v>139</v>
      </c>
      <c r="AU355" s="150" t="s">
        <v>83</v>
      </c>
      <c r="AY355" s="17" t="s">
        <v>137</v>
      </c>
      <c r="BE355" s="151">
        <f>IF(N355="základní",J355,0)</f>
        <v>0</v>
      </c>
      <c r="BF355" s="151">
        <f>IF(N355="snížená",J355,0)</f>
        <v>0</v>
      </c>
      <c r="BG355" s="151">
        <f>IF(N355="zákl. přenesená",J355,0)</f>
        <v>0</v>
      </c>
      <c r="BH355" s="151">
        <f>IF(N355="sníž. přenesená",J355,0)</f>
        <v>0</v>
      </c>
      <c r="BI355" s="151">
        <f>IF(N355="nulová",J355,0)</f>
        <v>0</v>
      </c>
      <c r="BJ355" s="17" t="s">
        <v>81</v>
      </c>
      <c r="BK355" s="151">
        <f>ROUND(I355*H355,2)</f>
        <v>0</v>
      </c>
      <c r="BL355" s="17" t="s">
        <v>249</v>
      </c>
      <c r="BM355" s="150" t="s">
        <v>446</v>
      </c>
    </row>
    <row r="356" spans="2:65" s="14" customFormat="1">
      <c r="B356" s="167"/>
      <c r="D356" s="153" t="s">
        <v>146</v>
      </c>
      <c r="E356" s="168" t="s">
        <v>1</v>
      </c>
      <c r="F356" s="169" t="s">
        <v>342</v>
      </c>
      <c r="H356" s="168" t="s">
        <v>1</v>
      </c>
      <c r="L356" s="167"/>
      <c r="M356" s="170"/>
      <c r="N356" s="171"/>
      <c r="O356" s="171"/>
      <c r="P356" s="171"/>
      <c r="Q356" s="171"/>
      <c r="R356" s="171"/>
      <c r="S356" s="171"/>
      <c r="T356" s="172"/>
      <c r="AT356" s="168" t="s">
        <v>146</v>
      </c>
      <c r="AU356" s="168" t="s">
        <v>83</v>
      </c>
      <c r="AV356" s="14" t="s">
        <v>81</v>
      </c>
      <c r="AW356" s="14" t="s">
        <v>29</v>
      </c>
      <c r="AX356" s="14" t="s">
        <v>73</v>
      </c>
      <c r="AY356" s="168" t="s">
        <v>137</v>
      </c>
    </row>
    <row r="357" spans="2:65" s="12" customFormat="1">
      <c r="B357" s="152"/>
      <c r="D357" s="153" t="s">
        <v>146</v>
      </c>
      <c r="E357" s="154" t="s">
        <v>1</v>
      </c>
      <c r="F357" s="155" t="s">
        <v>447</v>
      </c>
      <c r="H357" s="156">
        <v>18</v>
      </c>
      <c r="L357" s="152"/>
      <c r="M357" s="157"/>
      <c r="N357" s="158"/>
      <c r="O357" s="158"/>
      <c r="P357" s="158"/>
      <c r="Q357" s="158"/>
      <c r="R357" s="158"/>
      <c r="S357" s="158"/>
      <c r="T357" s="159"/>
      <c r="AT357" s="154" t="s">
        <v>146</v>
      </c>
      <c r="AU357" s="154" t="s">
        <v>83</v>
      </c>
      <c r="AV357" s="12" t="s">
        <v>83</v>
      </c>
      <c r="AW357" s="12" t="s">
        <v>29</v>
      </c>
      <c r="AX357" s="12" t="s">
        <v>73</v>
      </c>
      <c r="AY357" s="154" t="s">
        <v>137</v>
      </c>
    </row>
    <row r="358" spans="2:65" s="13" customFormat="1">
      <c r="B358" s="160"/>
      <c r="D358" s="153" t="s">
        <v>146</v>
      </c>
      <c r="E358" s="161" t="s">
        <v>1</v>
      </c>
      <c r="F358" s="162" t="s">
        <v>148</v>
      </c>
      <c r="H358" s="163">
        <v>18</v>
      </c>
      <c r="L358" s="160"/>
      <c r="M358" s="164"/>
      <c r="N358" s="165"/>
      <c r="O358" s="165"/>
      <c r="P358" s="165"/>
      <c r="Q358" s="165"/>
      <c r="R358" s="165"/>
      <c r="S358" s="165"/>
      <c r="T358" s="166"/>
      <c r="AT358" s="161" t="s">
        <v>146</v>
      </c>
      <c r="AU358" s="161" t="s">
        <v>83</v>
      </c>
      <c r="AV358" s="13" t="s">
        <v>144</v>
      </c>
      <c r="AW358" s="13" t="s">
        <v>29</v>
      </c>
      <c r="AX358" s="13" t="s">
        <v>81</v>
      </c>
      <c r="AY358" s="161" t="s">
        <v>137</v>
      </c>
    </row>
    <row r="359" spans="2:65" s="1" customFormat="1" ht="24" customHeight="1">
      <c r="B359" s="111"/>
      <c r="C359" s="140" t="s">
        <v>448</v>
      </c>
      <c r="D359" s="140" t="s">
        <v>139</v>
      </c>
      <c r="E359" s="141" t="s">
        <v>449</v>
      </c>
      <c r="F359" s="142" t="s">
        <v>450</v>
      </c>
      <c r="G359" s="143" t="s">
        <v>181</v>
      </c>
      <c r="H359" s="144">
        <v>40</v>
      </c>
      <c r="I359" s="145"/>
      <c r="J359" s="145">
        <f>ROUND(I359*H359,2)</f>
        <v>0</v>
      </c>
      <c r="K359" s="142" t="s">
        <v>143</v>
      </c>
      <c r="L359" s="29"/>
      <c r="M359" s="146" t="s">
        <v>1</v>
      </c>
      <c r="N359" s="147" t="s">
        <v>38</v>
      </c>
      <c r="O359" s="148">
        <v>0.96799999999999997</v>
      </c>
      <c r="P359" s="148">
        <f>O359*H359</f>
        <v>38.72</v>
      </c>
      <c r="Q359" s="148">
        <v>1.223E-2</v>
      </c>
      <c r="R359" s="148">
        <f>Q359*H359</f>
        <v>0.48919999999999997</v>
      </c>
      <c r="S359" s="148">
        <v>0</v>
      </c>
      <c r="T359" s="149">
        <f>S359*H359</f>
        <v>0</v>
      </c>
      <c r="AR359" s="150" t="s">
        <v>249</v>
      </c>
      <c r="AT359" s="150" t="s">
        <v>139</v>
      </c>
      <c r="AU359" s="150" t="s">
        <v>83</v>
      </c>
      <c r="AY359" s="17" t="s">
        <v>137</v>
      </c>
      <c r="BE359" s="151">
        <f>IF(N359="základní",J359,0)</f>
        <v>0</v>
      </c>
      <c r="BF359" s="151">
        <f>IF(N359="snížená",J359,0)</f>
        <v>0</v>
      </c>
      <c r="BG359" s="151">
        <f>IF(N359="zákl. přenesená",J359,0)</f>
        <v>0</v>
      </c>
      <c r="BH359" s="151">
        <f>IF(N359="sníž. přenesená",J359,0)</f>
        <v>0</v>
      </c>
      <c r="BI359" s="151">
        <f>IF(N359="nulová",J359,0)</f>
        <v>0</v>
      </c>
      <c r="BJ359" s="17" t="s">
        <v>81</v>
      </c>
      <c r="BK359" s="151">
        <f>ROUND(I359*H359,2)</f>
        <v>0</v>
      </c>
      <c r="BL359" s="17" t="s">
        <v>249</v>
      </c>
      <c r="BM359" s="150" t="s">
        <v>451</v>
      </c>
    </row>
    <row r="360" spans="2:65" s="14" customFormat="1">
      <c r="B360" s="167"/>
      <c r="D360" s="153" t="s">
        <v>146</v>
      </c>
      <c r="E360" s="168" t="s">
        <v>1</v>
      </c>
      <c r="F360" s="169" t="s">
        <v>342</v>
      </c>
      <c r="H360" s="168" t="s">
        <v>1</v>
      </c>
      <c r="L360" s="167"/>
      <c r="M360" s="170"/>
      <c r="N360" s="171"/>
      <c r="O360" s="171"/>
      <c r="P360" s="171"/>
      <c r="Q360" s="171"/>
      <c r="R360" s="171"/>
      <c r="S360" s="171"/>
      <c r="T360" s="172"/>
      <c r="AT360" s="168" t="s">
        <v>146</v>
      </c>
      <c r="AU360" s="168" t="s">
        <v>83</v>
      </c>
      <c r="AV360" s="14" t="s">
        <v>81</v>
      </c>
      <c r="AW360" s="14" t="s">
        <v>29</v>
      </c>
      <c r="AX360" s="14" t="s">
        <v>73</v>
      </c>
      <c r="AY360" s="168" t="s">
        <v>137</v>
      </c>
    </row>
    <row r="361" spans="2:65" s="12" customFormat="1">
      <c r="B361" s="152"/>
      <c r="D361" s="153" t="s">
        <v>146</v>
      </c>
      <c r="E361" s="154" t="s">
        <v>1</v>
      </c>
      <c r="F361" s="155" t="s">
        <v>452</v>
      </c>
      <c r="H361" s="156">
        <v>40</v>
      </c>
      <c r="L361" s="152"/>
      <c r="M361" s="157"/>
      <c r="N361" s="158"/>
      <c r="O361" s="158"/>
      <c r="P361" s="158"/>
      <c r="Q361" s="158"/>
      <c r="R361" s="158"/>
      <c r="S361" s="158"/>
      <c r="T361" s="159"/>
      <c r="AT361" s="154" t="s">
        <v>146</v>
      </c>
      <c r="AU361" s="154" t="s">
        <v>83</v>
      </c>
      <c r="AV361" s="12" t="s">
        <v>83</v>
      </c>
      <c r="AW361" s="12" t="s">
        <v>29</v>
      </c>
      <c r="AX361" s="12" t="s">
        <v>73</v>
      </c>
      <c r="AY361" s="154" t="s">
        <v>137</v>
      </c>
    </row>
    <row r="362" spans="2:65" s="13" customFormat="1">
      <c r="B362" s="160"/>
      <c r="D362" s="153" t="s">
        <v>146</v>
      </c>
      <c r="E362" s="161" t="s">
        <v>1</v>
      </c>
      <c r="F362" s="162" t="s">
        <v>148</v>
      </c>
      <c r="H362" s="163">
        <v>40</v>
      </c>
      <c r="L362" s="160"/>
      <c r="M362" s="164"/>
      <c r="N362" s="165"/>
      <c r="O362" s="165"/>
      <c r="P362" s="165"/>
      <c r="Q362" s="165"/>
      <c r="R362" s="165"/>
      <c r="S362" s="165"/>
      <c r="T362" s="166"/>
      <c r="AT362" s="161" t="s">
        <v>146</v>
      </c>
      <c r="AU362" s="161" t="s">
        <v>83</v>
      </c>
      <c r="AV362" s="13" t="s">
        <v>144</v>
      </c>
      <c r="AW362" s="13" t="s">
        <v>29</v>
      </c>
      <c r="AX362" s="13" t="s">
        <v>81</v>
      </c>
      <c r="AY362" s="161" t="s">
        <v>137</v>
      </c>
    </row>
    <row r="363" spans="2:65" s="1" customFormat="1" ht="16.5" customHeight="1">
      <c r="B363" s="111"/>
      <c r="C363" s="140" t="s">
        <v>453</v>
      </c>
      <c r="D363" s="140" t="s">
        <v>139</v>
      </c>
      <c r="E363" s="141" t="s">
        <v>454</v>
      </c>
      <c r="F363" s="142" t="s">
        <v>455</v>
      </c>
      <c r="G363" s="143" t="s">
        <v>181</v>
      </c>
      <c r="H363" s="144">
        <v>40</v>
      </c>
      <c r="I363" s="145"/>
      <c r="J363" s="145">
        <f>ROUND(I363*H363,2)</f>
        <v>0</v>
      </c>
      <c r="K363" s="142" t="s">
        <v>1</v>
      </c>
      <c r="L363" s="29"/>
      <c r="M363" s="146" t="s">
        <v>1</v>
      </c>
      <c r="N363" s="147" t="s">
        <v>38</v>
      </c>
      <c r="O363" s="148">
        <v>0.96799999999999997</v>
      </c>
      <c r="P363" s="148">
        <f>O363*H363</f>
        <v>38.72</v>
      </c>
      <c r="Q363" s="148">
        <v>1.223E-2</v>
      </c>
      <c r="R363" s="148">
        <f>Q363*H363</f>
        <v>0.48919999999999997</v>
      </c>
      <c r="S363" s="148">
        <v>0</v>
      </c>
      <c r="T363" s="149">
        <f>S363*H363</f>
        <v>0</v>
      </c>
      <c r="AR363" s="150" t="s">
        <v>249</v>
      </c>
      <c r="AT363" s="150" t="s">
        <v>139</v>
      </c>
      <c r="AU363" s="150" t="s">
        <v>83</v>
      </c>
      <c r="AY363" s="17" t="s">
        <v>137</v>
      </c>
      <c r="BE363" s="151">
        <f>IF(N363="základní",J363,0)</f>
        <v>0</v>
      </c>
      <c r="BF363" s="151">
        <f>IF(N363="snížená",J363,0)</f>
        <v>0</v>
      </c>
      <c r="BG363" s="151">
        <f>IF(N363="zákl. přenesená",J363,0)</f>
        <v>0</v>
      </c>
      <c r="BH363" s="151">
        <f>IF(N363="sníž. přenesená",J363,0)</f>
        <v>0</v>
      </c>
      <c r="BI363" s="151">
        <f>IF(N363="nulová",J363,0)</f>
        <v>0</v>
      </c>
      <c r="BJ363" s="17" t="s">
        <v>81</v>
      </c>
      <c r="BK363" s="151">
        <f>ROUND(I363*H363,2)</f>
        <v>0</v>
      </c>
      <c r="BL363" s="17" t="s">
        <v>249</v>
      </c>
      <c r="BM363" s="150" t="s">
        <v>456</v>
      </c>
    </row>
    <row r="364" spans="2:65" s="14" customFormat="1">
      <c r="B364" s="167"/>
      <c r="D364" s="153" t="s">
        <v>146</v>
      </c>
      <c r="E364" s="168" t="s">
        <v>1</v>
      </c>
      <c r="F364" s="169" t="s">
        <v>342</v>
      </c>
      <c r="H364" s="168" t="s">
        <v>1</v>
      </c>
      <c r="L364" s="167"/>
      <c r="M364" s="170"/>
      <c r="N364" s="171"/>
      <c r="O364" s="171"/>
      <c r="P364" s="171"/>
      <c r="Q364" s="171"/>
      <c r="R364" s="171"/>
      <c r="S364" s="171"/>
      <c r="T364" s="172"/>
      <c r="AT364" s="168" t="s">
        <v>146</v>
      </c>
      <c r="AU364" s="168" t="s">
        <v>83</v>
      </c>
      <c r="AV364" s="14" t="s">
        <v>81</v>
      </c>
      <c r="AW364" s="14" t="s">
        <v>29</v>
      </c>
      <c r="AX364" s="14" t="s">
        <v>73</v>
      </c>
      <c r="AY364" s="168" t="s">
        <v>137</v>
      </c>
    </row>
    <row r="365" spans="2:65" s="12" customFormat="1">
      <c r="B365" s="152"/>
      <c r="D365" s="153" t="s">
        <v>146</v>
      </c>
      <c r="E365" s="154" t="s">
        <v>1</v>
      </c>
      <c r="F365" s="155" t="s">
        <v>452</v>
      </c>
      <c r="H365" s="156">
        <v>40</v>
      </c>
      <c r="L365" s="152"/>
      <c r="M365" s="157"/>
      <c r="N365" s="158"/>
      <c r="O365" s="158"/>
      <c r="P365" s="158"/>
      <c r="Q365" s="158"/>
      <c r="R365" s="158"/>
      <c r="S365" s="158"/>
      <c r="T365" s="159"/>
      <c r="AT365" s="154" t="s">
        <v>146</v>
      </c>
      <c r="AU365" s="154" t="s">
        <v>83</v>
      </c>
      <c r="AV365" s="12" t="s">
        <v>83</v>
      </c>
      <c r="AW365" s="12" t="s">
        <v>29</v>
      </c>
      <c r="AX365" s="12" t="s">
        <v>73</v>
      </c>
      <c r="AY365" s="154" t="s">
        <v>137</v>
      </c>
    </row>
    <row r="366" spans="2:65" s="13" customFormat="1">
      <c r="B366" s="160"/>
      <c r="D366" s="153" t="s">
        <v>146</v>
      </c>
      <c r="E366" s="161" t="s">
        <v>1</v>
      </c>
      <c r="F366" s="162" t="s">
        <v>148</v>
      </c>
      <c r="H366" s="163">
        <v>40</v>
      </c>
      <c r="L366" s="160"/>
      <c r="M366" s="164"/>
      <c r="N366" s="165"/>
      <c r="O366" s="165"/>
      <c r="P366" s="165"/>
      <c r="Q366" s="165"/>
      <c r="R366" s="165"/>
      <c r="S366" s="165"/>
      <c r="T366" s="166"/>
      <c r="AT366" s="161" t="s">
        <v>146</v>
      </c>
      <c r="AU366" s="161" t="s">
        <v>83</v>
      </c>
      <c r="AV366" s="13" t="s">
        <v>144</v>
      </c>
      <c r="AW366" s="13" t="s">
        <v>29</v>
      </c>
      <c r="AX366" s="13" t="s">
        <v>81</v>
      </c>
      <c r="AY366" s="161" t="s">
        <v>137</v>
      </c>
    </row>
    <row r="367" spans="2:65" s="1" customFormat="1" ht="16.5" customHeight="1">
      <c r="B367" s="111"/>
      <c r="C367" s="140" t="s">
        <v>457</v>
      </c>
      <c r="D367" s="140" t="s">
        <v>139</v>
      </c>
      <c r="E367" s="141" t="s">
        <v>458</v>
      </c>
      <c r="F367" s="142" t="s">
        <v>459</v>
      </c>
      <c r="G367" s="143" t="s">
        <v>181</v>
      </c>
      <c r="H367" s="144">
        <v>125</v>
      </c>
      <c r="I367" s="145"/>
      <c r="J367" s="145">
        <f>ROUND(I367*H367,2)</f>
        <v>0</v>
      </c>
      <c r="K367" s="142" t="s">
        <v>1</v>
      </c>
      <c r="L367" s="29"/>
      <c r="M367" s="146" t="s">
        <v>1</v>
      </c>
      <c r="N367" s="147" t="s">
        <v>38</v>
      </c>
      <c r="O367" s="148">
        <v>0.96799999999999997</v>
      </c>
      <c r="P367" s="148">
        <f>O367*H367</f>
        <v>121</v>
      </c>
      <c r="Q367" s="148">
        <v>1.223E-2</v>
      </c>
      <c r="R367" s="148">
        <f>Q367*H367</f>
        <v>1.5287500000000001</v>
      </c>
      <c r="S367" s="148">
        <v>0</v>
      </c>
      <c r="T367" s="149">
        <f>S367*H367</f>
        <v>0</v>
      </c>
      <c r="AR367" s="150" t="s">
        <v>249</v>
      </c>
      <c r="AT367" s="150" t="s">
        <v>139</v>
      </c>
      <c r="AU367" s="150" t="s">
        <v>83</v>
      </c>
      <c r="AY367" s="17" t="s">
        <v>137</v>
      </c>
      <c r="BE367" s="151">
        <f>IF(N367="základní",J367,0)</f>
        <v>0</v>
      </c>
      <c r="BF367" s="151">
        <f>IF(N367="snížená",J367,0)</f>
        <v>0</v>
      </c>
      <c r="BG367" s="151">
        <f>IF(N367="zákl. přenesená",J367,0)</f>
        <v>0</v>
      </c>
      <c r="BH367" s="151">
        <f>IF(N367="sníž. přenesená",J367,0)</f>
        <v>0</v>
      </c>
      <c r="BI367" s="151">
        <f>IF(N367="nulová",J367,0)</f>
        <v>0</v>
      </c>
      <c r="BJ367" s="17" t="s">
        <v>81</v>
      </c>
      <c r="BK367" s="151">
        <f>ROUND(I367*H367,2)</f>
        <v>0</v>
      </c>
      <c r="BL367" s="17" t="s">
        <v>249</v>
      </c>
      <c r="BM367" s="150" t="s">
        <v>460</v>
      </c>
    </row>
    <row r="368" spans="2:65" s="14" customFormat="1">
      <c r="B368" s="167"/>
      <c r="D368" s="153" t="s">
        <v>146</v>
      </c>
      <c r="E368" s="168" t="s">
        <v>1</v>
      </c>
      <c r="F368" s="169" t="s">
        <v>342</v>
      </c>
      <c r="H368" s="168" t="s">
        <v>1</v>
      </c>
      <c r="L368" s="167"/>
      <c r="M368" s="170"/>
      <c r="N368" s="171"/>
      <c r="O368" s="171"/>
      <c r="P368" s="171"/>
      <c r="Q368" s="171"/>
      <c r="R368" s="171"/>
      <c r="S368" s="171"/>
      <c r="T368" s="172"/>
      <c r="AT368" s="168" t="s">
        <v>146</v>
      </c>
      <c r="AU368" s="168" t="s">
        <v>83</v>
      </c>
      <c r="AV368" s="14" t="s">
        <v>81</v>
      </c>
      <c r="AW368" s="14" t="s">
        <v>29</v>
      </c>
      <c r="AX368" s="14" t="s">
        <v>73</v>
      </c>
      <c r="AY368" s="168" t="s">
        <v>137</v>
      </c>
    </row>
    <row r="369" spans="2:65" s="12" customFormat="1">
      <c r="B369" s="152"/>
      <c r="D369" s="153" t="s">
        <v>146</v>
      </c>
      <c r="E369" s="154" t="s">
        <v>1</v>
      </c>
      <c r="F369" s="155" t="s">
        <v>461</v>
      </c>
      <c r="H369" s="156">
        <v>125</v>
      </c>
      <c r="L369" s="152"/>
      <c r="M369" s="157"/>
      <c r="N369" s="158"/>
      <c r="O369" s="158"/>
      <c r="P369" s="158"/>
      <c r="Q369" s="158"/>
      <c r="R369" s="158"/>
      <c r="S369" s="158"/>
      <c r="T369" s="159"/>
      <c r="AT369" s="154" t="s">
        <v>146</v>
      </c>
      <c r="AU369" s="154" t="s">
        <v>83</v>
      </c>
      <c r="AV369" s="12" t="s">
        <v>83</v>
      </c>
      <c r="AW369" s="12" t="s">
        <v>29</v>
      </c>
      <c r="AX369" s="12" t="s">
        <v>73</v>
      </c>
      <c r="AY369" s="154" t="s">
        <v>137</v>
      </c>
    </row>
    <row r="370" spans="2:65" s="13" customFormat="1">
      <c r="B370" s="160"/>
      <c r="D370" s="153" t="s">
        <v>146</v>
      </c>
      <c r="E370" s="161" t="s">
        <v>1</v>
      </c>
      <c r="F370" s="162" t="s">
        <v>148</v>
      </c>
      <c r="H370" s="163">
        <v>125</v>
      </c>
      <c r="L370" s="160"/>
      <c r="M370" s="164"/>
      <c r="N370" s="165"/>
      <c r="O370" s="165"/>
      <c r="P370" s="165"/>
      <c r="Q370" s="165"/>
      <c r="R370" s="165"/>
      <c r="S370" s="165"/>
      <c r="T370" s="166"/>
      <c r="AT370" s="161" t="s">
        <v>146</v>
      </c>
      <c r="AU370" s="161" t="s">
        <v>83</v>
      </c>
      <c r="AV370" s="13" t="s">
        <v>144</v>
      </c>
      <c r="AW370" s="13" t="s">
        <v>29</v>
      </c>
      <c r="AX370" s="13" t="s">
        <v>81</v>
      </c>
      <c r="AY370" s="161" t="s">
        <v>137</v>
      </c>
    </row>
    <row r="371" spans="2:65" s="1" customFormat="1" ht="24" customHeight="1">
      <c r="B371" s="111"/>
      <c r="C371" s="140" t="s">
        <v>462</v>
      </c>
      <c r="D371" s="140" t="s">
        <v>139</v>
      </c>
      <c r="E371" s="141" t="s">
        <v>463</v>
      </c>
      <c r="F371" s="142" t="s">
        <v>464</v>
      </c>
      <c r="G371" s="143" t="s">
        <v>181</v>
      </c>
      <c r="H371" s="144">
        <v>45</v>
      </c>
      <c r="I371" s="145"/>
      <c r="J371" s="145">
        <f>ROUND(I371*H371,2)</f>
        <v>0</v>
      </c>
      <c r="K371" s="142" t="s">
        <v>1</v>
      </c>
      <c r="L371" s="29"/>
      <c r="M371" s="146" t="s">
        <v>1</v>
      </c>
      <c r="N371" s="147" t="s">
        <v>38</v>
      </c>
      <c r="O371" s="148">
        <v>0.96799999999999997</v>
      </c>
      <c r="P371" s="148">
        <f>O371*H371</f>
        <v>43.56</v>
      </c>
      <c r="Q371" s="148">
        <v>1.223E-2</v>
      </c>
      <c r="R371" s="148">
        <f>Q371*H371</f>
        <v>0.55035000000000001</v>
      </c>
      <c r="S371" s="148">
        <v>0</v>
      </c>
      <c r="T371" s="149">
        <f>S371*H371</f>
        <v>0</v>
      </c>
      <c r="AR371" s="150" t="s">
        <v>249</v>
      </c>
      <c r="AT371" s="150" t="s">
        <v>139</v>
      </c>
      <c r="AU371" s="150" t="s">
        <v>83</v>
      </c>
      <c r="AY371" s="17" t="s">
        <v>137</v>
      </c>
      <c r="BE371" s="151">
        <f>IF(N371="základní",J371,0)</f>
        <v>0</v>
      </c>
      <c r="BF371" s="151">
        <f>IF(N371="snížená",J371,0)</f>
        <v>0</v>
      </c>
      <c r="BG371" s="151">
        <f>IF(N371="zákl. přenesená",J371,0)</f>
        <v>0</v>
      </c>
      <c r="BH371" s="151">
        <f>IF(N371="sníž. přenesená",J371,0)</f>
        <v>0</v>
      </c>
      <c r="BI371" s="151">
        <f>IF(N371="nulová",J371,0)</f>
        <v>0</v>
      </c>
      <c r="BJ371" s="17" t="s">
        <v>81</v>
      </c>
      <c r="BK371" s="151">
        <f>ROUND(I371*H371,2)</f>
        <v>0</v>
      </c>
      <c r="BL371" s="17" t="s">
        <v>249</v>
      </c>
      <c r="BM371" s="150" t="s">
        <v>465</v>
      </c>
    </row>
    <row r="372" spans="2:65" s="14" customFormat="1">
      <c r="B372" s="167"/>
      <c r="D372" s="153" t="s">
        <v>146</v>
      </c>
      <c r="E372" s="168" t="s">
        <v>1</v>
      </c>
      <c r="F372" s="169" t="s">
        <v>342</v>
      </c>
      <c r="H372" s="168" t="s">
        <v>1</v>
      </c>
      <c r="L372" s="167"/>
      <c r="M372" s="170"/>
      <c r="N372" s="171"/>
      <c r="O372" s="171"/>
      <c r="P372" s="171"/>
      <c r="Q372" s="171"/>
      <c r="R372" s="171"/>
      <c r="S372" s="171"/>
      <c r="T372" s="172"/>
      <c r="AT372" s="168" t="s">
        <v>146</v>
      </c>
      <c r="AU372" s="168" t="s">
        <v>83</v>
      </c>
      <c r="AV372" s="14" t="s">
        <v>81</v>
      </c>
      <c r="AW372" s="14" t="s">
        <v>29</v>
      </c>
      <c r="AX372" s="14" t="s">
        <v>73</v>
      </c>
      <c r="AY372" s="168" t="s">
        <v>137</v>
      </c>
    </row>
    <row r="373" spans="2:65" s="12" customFormat="1">
      <c r="B373" s="152"/>
      <c r="D373" s="153" t="s">
        <v>146</v>
      </c>
      <c r="E373" s="154" t="s">
        <v>1</v>
      </c>
      <c r="F373" s="155" t="s">
        <v>407</v>
      </c>
      <c r="H373" s="156">
        <v>45</v>
      </c>
      <c r="L373" s="152"/>
      <c r="M373" s="157"/>
      <c r="N373" s="158"/>
      <c r="O373" s="158"/>
      <c r="P373" s="158"/>
      <c r="Q373" s="158"/>
      <c r="R373" s="158"/>
      <c r="S373" s="158"/>
      <c r="T373" s="159"/>
      <c r="AT373" s="154" t="s">
        <v>146</v>
      </c>
      <c r="AU373" s="154" t="s">
        <v>83</v>
      </c>
      <c r="AV373" s="12" t="s">
        <v>83</v>
      </c>
      <c r="AW373" s="12" t="s">
        <v>29</v>
      </c>
      <c r="AX373" s="12" t="s">
        <v>73</v>
      </c>
      <c r="AY373" s="154" t="s">
        <v>137</v>
      </c>
    </row>
    <row r="374" spans="2:65" s="13" customFormat="1">
      <c r="B374" s="160"/>
      <c r="D374" s="153" t="s">
        <v>146</v>
      </c>
      <c r="E374" s="161" t="s">
        <v>1</v>
      </c>
      <c r="F374" s="162" t="s">
        <v>148</v>
      </c>
      <c r="H374" s="163">
        <v>45</v>
      </c>
      <c r="L374" s="160"/>
      <c r="M374" s="164"/>
      <c r="N374" s="165"/>
      <c r="O374" s="165"/>
      <c r="P374" s="165"/>
      <c r="Q374" s="165"/>
      <c r="R374" s="165"/>
      <c r="S374" s="165"/>
      <c r="T374" s="166"/>
      <c r="AT374" s="161" t="s">
        <v>146</v>
      </c>
      <c r="AU374" s="161" t="s">
        <v>83</v>
      </c>
      <c r="AV374" s="13" t="s">
        <v>144</v>
      </c>
      <c r="AW374" s="13" t="s">
        <v>29</v>
      </c>
      <c r="AX374" s="13" t="s">
        <v>81</v>
      </c>
      <c r="AY374" s="161" t="s">
        <v>137</v>
      </c>
    </row>
    <row r="375" spans="2:65" s="1" customFormat="1" ht="16.5" customHeight="1">
      <c r="B375" s="111"/>
      <c r="C375" s="140" t="s">
        <v>466</v>
      </c>
      <c r="D375" s="140" t="s">
        <v>139</v>
      </c>
      <c r="E375" s="141" t="s">
        <v>467</v>
      </c>
      <c r="F375" s="142" t="s">
        <v>468</v>
      </c>
      <c r="G375" s="143" t="s">
        <v>174</v>
      </c>
      <c r="H375" s="144">
        <v>1</v>
      </c>
      <c r="I375" s="145"/>
      <c r="J375" s="145">
        <f>ROUND(I375*H375,2)</f>
        <v>0</v>
      </c>
      <c r="K375" s="142" t="s">
        <v>1</v>
      </c>
      <c r="L375" s="29"/>
      <c r="M375" s="146" t="s">
        <v>1</v>
      </c>
      <c r="N375" s="147" t="s">
        <v>38</v>
      </c>
      <c r="O375" s="148">
        <v>0.96799999999999997</v>
      </c>
      <c r="P375" s="148">
        <f>O375*H375</f>
        <v>0.96799999999999997</v>
      </c>
      <c r="Q375" s="148">
        <v>1.223E-2</v>
      </c>
      <c r="R375" s="148">
        <f>Q375*H375</f>
        <v>1.223E-2</v>
      </c>
      <c r="S375" s="148">
        <v>0</v>
      </c>
      <c r="T375" s="149">
        <f>S375*H375</f>
        <v>0</v>
      </c>
      <c r="AR375" s="150" t="s">
        <v>249</v>
      </c>
      <c r="AT375" s="150" t="s">
        <v>139</v>
      </c>
      <c r="AU375" s="150" t="s">
        <v>83</v>
      </c>
      <c r="AY375" s="17" t="s">
        <v>137</v>
      </c>
      <c r="BE375" s="151">
        <f>IF(N375="základní",J375,0)</f>
        <v>0</v>
      </c>
      <c r="BF375" s="151">
        <f>IF(N375="snížená",J375,0)</f>
        <v>0</v>
      </c>
      <c r="BG375" s="151">
        <f>IF(N375="zákl. přenesená",J375,0)</f>
        <v>0</v>
      </c>
      <c r="BH375" s="151">
        <f>IF(N375="sníž. přenesená",J375,0)</f>
        <v>0</v>
      </c>
      <c r="BI375" s="151">
        <f>IF(N375="nulová",J375,0)</f>
        <v>0</v>
      </c>
      <c r="BJ375" s="17" t="s">
        <v>81</v>
      </c>
      <c r="BK375" s="151">
        <f>ROUND(I375*H375,2)</f>
        <v>0</v>
      </c>
      <c r="BL375" s="17" t="s">
        <v>249</v>
      </c>
      <c r="BM375" s="150" t="s">
        <v>469</v>
      </c>
    </row>
    <row r="376" spans="2:65" s="14" customFormat="1">
      <c r="B376" s="167"/>
      <c r="D376" s="153" t="s">
        <v>146</v>
      </c>
      <c r="E376" s="168" t="s">
        <v>1</v>
      </c>
      <c r="F376" s="169" t="s">
        <v>342</v>
      </c>
      <c r="H376" s="168" t="s">
        <v>1</v>
      </c>
      <c r="L376" s="167"/>
      <c r="M376" s="170"/>
      <c r="N376" s="171"/>
      <c r="O376" s="171"/>
      <c r="P376" s="171"/>
      <c r="Q376" s="171"/>
      <c r="R376" s="171"/>
      <c r="S376" s="171"/>
      <c r="T376" s="172"/>
      <c r="AT376" s="168" t="s">
        <v>146</v>
      </c>
      <c r="AU376" s="168" t="s">
        <v>83</v>
      </c>
      <c r="AV376" s="14" t="s">
        <v>81</v>
      </c>
      <c r="AW376" s="14" t="s">
        <v>29</v>
      </c>
      <c r="AX376" s="14" t="s">
        <v>73</v>
      </c>
      <c r="AY376" s="168" t="s">
        <v>137</v>
      </c>
    </row>
    <row r="377" spans="2:65" s="12" customFormat="1">
      <c r="B377" s="152"/>
      <c r="D377" s="153" t="s">
        <v>146</v>
      </c>
      <c r="E377" s="154" t="s">
        <v>1</v>
      </c>
      <c r="F377" s="155" t="s">
        <v>81</v>
      </c>
      <c r="H377" s="156">
        <v>1</v>
      </c>
      <c r="L377" s="152"/>
      <c r="M377" s="157"/>
      <c r="N377" s="158"/>
      <c r="O377" s="158"/>
      <c r="P377" s="158"/>
      <c r="Q377" s="158"/>
      <c r="R377" s="158"/>
      <c r="S377" s="158"/>
      <c r="T377" s="159"/>
      <c r="AT377" s="154" t="s">
        <v>146</v>
      </c>
      <c r="AU377" s="154" t="s">
        <v>83</v>
      </c>
      <c r="AV377" s="12" t="s">
        <v>83</v>
      </c>
      <c r="AW377" s="12" t="s">
        <v>29</v>
      </c>
      <c r="AX377" s="12" t="s">
        <v>73</v>
      </c>
      <c r="AY377" s="154" t="s">
        <v>137</v>
      </c>
    </row>
    <row r="378" spans="2:65" s="13" customFormat="1">
      <c r="B378" s="160"/>
      <c r="D378" s="153" t="s">
        <v>146</v>
      </c>
      <c r="E378" s="161" t="s">
        <v>1</v>
      </c>
      <c r="F378" s="162" t="s">
        <v>148</v>
      </c>
      <c r="H378" s="163">
        <v>1</v>
      </c>
      <c r="L378" s="160"/>
      <c r="M378" s="164"/>
      <c r="N378" s="165"/>
      <c r="O378" s="165"/>
      <c r="P378" s="165"/>
      <c r="Q378" s="165"/>
      <c r="R378" s="165"/>
      <c r="S378" s="165"/>
      <c r="T378" s="166"/>
      <c r="AT378" s="161" t="s">
        <v>146</v>
      </c>
      <c r="AU378" s="161" t="s">
        <v>83</v>
      </c>
      <c r="AV378" s="13" t="s">
        <v>144</v>
      </c>
      <c r="AW378" s="13" t="s">
        <v>29</v>
      </c>
      <c r="AX378" s="13" t="s">
        <v>81</v>
      </c>
      <c r="AY378" s="161" t="s">
        <v>137</v>
      </c>
    </row>
    <row r="379" spans="2:65" s="1" customFormat="1" ht="36" customHeight="1">
      <c r="B379" s="111"/>
      <c r="C379" s="140" t="s">
        <v>470</v>
      </c>
      <c r="D379" s="140" t="s">
        <v>139</v>
      </c>
      <c r="E379" s="141" t="s">
        <v>471</v>
      </c>
      <c r="F379" s="142" t="s">
        <v>472</v>
      </c>
      <c r="G379" s="143" t="s">
        <v>181</v>
      </c>
      <c r="H379" s="144">
        <v>30.568000000000001</v>
      </c>
      <c r="I379" s="145"/>
      <c r="J379" s="145">
        <f>ROUND(I379*H379,2)</f>
        <v>0</v>
      </c>
      <c r="K379" s="142" t="s">
        <v>1</v>
      </c>
      <c r="L379" s="29"/>
      <c r="M379" s="146" t="s">
        <v>1</v>
      </c>
      <c r="N379" s="147" t="s">
        <v>38</v>
      </c>
      <c r="O379" s="148">
        <v>0.96799999999999997</v>
      </c>
      <c r="P379" s="148">
        <f>O379*H379</f>
        <v>29.589824</v>
      </c>
      <c r="Q379" s="148">
        <v>1.223E-2</v>
      </c>
      <c r="R379" s="148">
        <f>Q379*H379</f>
        <v>0.37384664000000001</v>
      </c>
      <c r="S379" s="148">
        <v>0</v>
      </c>
      <c r="T379" s="149">
        <f>S379*H379</f>
        <v>0</v>
      </c>
      <c r="AR379" s="150" t="s">
        <v>249</v>
      </c>
      <c r="AT379" s="150" t="s">
        <v>139</v>
      </c>
      <c r="AU379" s="150" t="s">
        <v>83</v>
      </c>
      <c r="AY379" s="17" t="s">
        <v>137</v>
      </c>
      <c r="BE379" s="151">
        <f>IF(N379="základní",J379,0)</f>
        <v>0</v>
      </c>
      <c r="BF379" s="151">
        <f>IF(N379="snížená",J379,0)</f>
        <v>0</v>
      </c>
      <c r="BG379" s="151">
        <f>IF(N379="zákl. přenesená",J379,0)</f>
        <v>0</v>
      </c>
      <c r="BH379" s="151">
        <f>IF(N379="sníž. přenesená",J379,0)</f>
        <v>0</v>
      </c>
      <c r="BI379" s="151">
        <f>IF(N379="nulová",J379,0)</f>
        <v>0</v>
      </c>
      <c r="BJ379" s="17" t="s">
        <v>81</v>
      </c>
      <c r="BK379" s="151">
        <f>ROUND(I379*H379,2)</f>
        <v>0</v>
      </c>
      <c r="BL379" s="17" t="s">
        <v>249</v>
      </c>
      <c r="BM379" s="150" t="s">
        <v>473</v>
      </c>
    </row>
    <row r="380" spans="2:65" s="14" customFormat="1">
      <c r="B380" s="167"/>
      <c r="D380" s="153" t="s">
        <v>146</v>
      </c>
      <c r="E380" s="168" t="s">
        <v>1</v>
      </c>
      <c r="F380" s="169" t="s">
        <v>474</v>
      </c>
      <c r="H380" s="168" t="s">
        <v>1</v>
      </c>
      <c r="L380" s="167"/>
      <c r="M380" s="170"/>
      <c r="N380" s="171"/>
      <c r="O380" s="171"/>
      <c r="P380" s="171"/>
      <c r="Q380" s="171"/>
      <c r="R380" s="171"/>
      <c r="S380" s="171"/>
      <c r="T380" s="172"/>
      <c r="AT380" s="168" t="s">
        <v>146</v>
      </c>
      <c r="AU380" s="168" t="s">
        <v>83</v>
      </c>
      <c r="AV380" s="14" t="s">
        <v>81</v>
      </c>
      <c r="AW380" s="14" t="s">
        <v>29</v>
      </c>
      <c r="AX380" s="14" t="s">
        <v>73</v>
      </c>
      <c r="AY380" s="168" t="s">
        <v>137</v>
      </c>
    </row>
    <row r="381" spans="2:65" s="12" customFormat="1">
      <c r="B381" s="152"/>
      <c r="D381" s="153" t="s">
        <v>146</v>
      </c>
      <c r="E381" s="154" t="s">
        <v>1</v>
      </c>
      <c r="F381" s="155" t="s">
        <v>475</v>
      </c>
      <c r="H381" s="156">
        <v>29.7</v>
      </c>
      <c r="L381" s="152"/>
      <c r="M381" s="157"/>
      <c r="N381" s="158"/>
      <c r="O381" s="158"/>
      <c r="P381" s="158"/>
      <c r="Q381" s="158"/>
      <c r="R381" s="158"/>
      <c r="S381" s="158"/>
      <c r="T381" s="159"/>
      <c r="AT381" s="154" t="s">
        <v>146</v>
      </c>
      <c r="AU381" s="154" t="s">
        <v>83</v>
      </c>
      <c r="AV381" s="12" t="s">
        <v>83</v>
      </c>
      <c r="AW381" s="12" t="s">
        <v>29</v>
      </c>
      <c r="AX381" s="12" t="s">
        <v>73</v>
      </c>
      <c r="AY381" s="154" t="s">
        <v>137</v>
      </c>
    </row>
    <row r="382" spans="2:65" s="12" customFormat="1">
      <c r="B382" s="152"/>
      <c r="D382" s="153" t="s">
        <v>146</v>
      </c>
      <c r="E382" s="154" t="s">
        <v>1</v>
      </c>
      <c r="F382" s="155" t="s">
        <v>476</v>
      </c>
      <c r="H382" s="156">
        <v>0.86799999999999999</v>
      </c>
      <c r="L382" s="152"/>
      <c r="M382" s="157"/>
      <c r="N382" s="158"/>
      <c r="O382" s="158"/>
      <c r="P382" s="158"/>
      <c r="Q382" s="158"/>
      <c r="R382" s="158"/>
      <c r="S382" s="158"/>
      <c r="T382" s="159"/>
      <c r="AT382" s="154" t="s">
        <v>146</v>
      </c>
      <c r="AU382" s="154" t="s">
        <v>83</v>
      </c>
      <c r="AV382" s="12" t="s">
        <v>83</v>
      </c>
      <c r="AW382" s="12" t="s">
        <v>29</v>
      </c>
      <c r="AX382" s="12" t="s">
        <v>73</v>
      </c>
      <c r="AY382" s="154" t="s">
        <v>137</v>
      </c>
    </row>
    <row r="383" spans="2:65" s="13" customFormat="1">
      <c r="B383" s="160"/>
      <c r="D383" s="153" t="s">
        <v>146</v>
      </c>
      <c r="E383" s="161" t="s">
        <v>1</v>
      </c>
      <c r="F383" s="162" t="s">
        <v>148</v>
      </c>
      <c r="H383" s="163">
        <v>30.568000000000001</v>
      </c>
      <c r="L383" s="160"/>
      <c r="M383" s="164"/>
      <c r="N383" s="165"/>
      <c r="O383" s="165"/>
      <c r="P383" s="165"/>
      <c r="Q383" s="165"/>
      <c r="R383" s="165"/>
      <c r="S383" s="165"/>
      <c r="T383" s="166"/>
      <c r="AT383" s="161" t="s">
        <v>146</v>
      </c>
      <c r="AU383" s="161" t="s">
        <v>83</v>
      </c>
      <c r="AV383" s="13" t="s">
        <v>144</v>
      </c>
      <c r="AW383" s="13" t="s">
        <v>29</v>
      </c>
      <c r="AX383" s="13" t="s">
        <v>81</v>
      </c>
      <c r="AY383" s="161" t="s">
        <v>137</v>
      </c>
    </row>
    <row r="384" spans="2:65" s="1" customFormat="1" ht="24" customHeight="1">
      <c r="B384" s="111"/>
      <c r="C384" s="140" t="s">
        <v>477</v>
      </c>
      <c r="D384" s="140" t="s">
        <v>139</v>
      </c>
      <c r="E384" s="141" t="s">
        <v>478</v>
      </c>
      <c r="F384" s="142" t="s">
        <v>479</v>
      </c>
      <c r="G384" s="143" t="s">
        <v>174</v>
      </c>
      <c r="H384" s="144">
        <v>1</v>
      </c>
      <c r="I384" s="145"/>
      <c r="J384" s="145">
        <f>ROUND(I384*H384,2)</f>
        <v>0</v>
      </c>
      <c r="K384" s="142" t="s">
        <v>1</v>
      </c>
      <c r="L384" s="29"/>
      <c r="M384" s="146" t="s">
        <v>1</v>
      </c>
      <c r="N384" s="147" t="s">
        <v>38</v>
      </c>
      <c r="O384" s="148">
        <v>0.96799999999999997</v>
      </c>
      <c r="P384" s="148">
        <f>O384*H384</f>
        <v>0.96799999999999997</v>
      </c>
      <c r="Q384" s="148">
        <v>1.223E-2</v>
      </c>
      <c r="R384" s="148">
        <f>Q384*H384</f>
        <v>1.223E-2</v>
      </c>
      <c r="S384" s="148">
        <v>0</v>
      </c>
      <c r="T384" s="149">
        <f>S384*H384</f>
        <v>0</v>
      </c>
      <c r="AR384" s="150" t="s">
        <v>249</v>
      </c>
      <c r="AT384" s="150" t="s">
        <v>139</v>
      </c>
      <c r="AU384" s="150" t="s">
        <v>83</v>
      </c>
      <c r="AY384" s="17" t="s">
        <v>137</v>
      </c>
      <c r="BE384" s="151">
        <f>IF(N384="základní",J384,0)</f>
        <v>0</v>
      </c>
      <c r="BF384" s="151">
        <f>IF(N384="snížená",J384,0)</f>
        <v>0</v>
      </c>
      <c r="BG384" s="151">
        <f>IF(N384="zákl. přenesená",J384,0)</f>
        <v>0</v>
      </c>
      <c r="BH384" s="151">
        <f>IF(N384="sníž. přenesená",J384,0)</f>
        <v>0</v>
      </c>
      <c r="BI384" s="151">
        <f>IF(N384="nulová",J384,0)</f>
        <v>0</v>
      </c>
      <c r="BJ384" s="17" t="s">
        <v>81</v>
      </c>
      <c r="BK384" s="151">
        <f>ROUND(I384*H384,2)</f>
        <v>0</v>
      </c>
      <c r="BL384" s="17" t="s">
        <v>249</v>
      </c>
      <c r="BM384" s="150" t="s">
        <v>480</v>
      </c>
    </row>
    <row r="385" spans="2:65" s="14" customFormat="1">
      <c r="B385" s="167"/>
      <c r="D385" s="153" t="s">
        <v>146</v>
      </c>
      <c r="E385" s="168" t="s">
        <v>1</v>
      </c>
      <c r="F385" s="169" t="s">
        <v>481</v>
      </c>
      <c r="H385" s="168" t="s">
        <v>1</v>
      </c>
      <c r="L385" s="167"/>
      <c r="M385" s="170"/>
      <c r="N385" s="171"/>
      <c r="O385" s="171"/>
      <c r="P385" s="171"/>
      <c r="Q385" s="171"/>
      <c r="R385" s="171"/>
      <c r="S385" s="171"/>
      <c r="T385" s="172"/>
      <c r="AT385" s="168" t="s">
        <v>146</v>
      </c>
      <c r="AU385" s="168" t="s">
        <v>83</v>
      </c>
      <c r="AV385" s="14" t="s">
        <v>81</v>
      </c>
      <c r="AW385" s="14" t="s">
        <v>29</v>
      </c>
      <c r="AX385" s="14" t="s">
        <v>73</v>
      </c>
      <c r="AY385" s="168" t="s">
        <v>137</v>
      </c>
    </row>
    <row r="386" spans="2:65" s="12" customFormat="1">
      <c r="B386" s="152"/>
      <c r="D386" s="153" t="s">
        <v>146</v>
      </c>
      <c r="E386" s="154" t="s">
        <v>1</v>
      </c>
      <c r="F386" s="155" t="s">
        <v>81</v>
      </c>
      <c r="H386" s="156">
        <v>1</v>
      </c>
      <c r="L386" s="152"/>
      <c r="M386" s="157"/>
      <c r="N386" s="158"/>
      <c r="O386" s="158"/>
      <c r="P386" s="158"/>
      <c r="Q386" s="158"/>
      <c r="R386" s="158"/>
      <c r="S386" s="158"/>
      <c r="T386" s="159"/>
      <c r="AT386" s="154" t="s">
        <v>146</v>
      </c>
      <c r="AU386" s="154" t="s">
        <v>83</v>
      </c>
      <c r="AV386" s="12" t="s">
        <v>83</v>
      </c>
      <c r="AW386" s="12" t="s">
        <v>29</v>
      </c>
      <c r="AX386" s="12" t="s">
        <v>73</v>
      </c>
      <c r="AY386" s="154" t="s">
        <v>137</v>
      </c>
    </row>
    <row r="387" spans="2:65" s="13" customFormat="1">
      <c r="B387" s="160"/>
      <c r="D387" s="153" t="s">
        <v>146</v>
      </c>
      <c r="E387" s="161" t="s">
        <v>1</v>
      </c>
      <c r="F387" s="162" t="s">
        <v>148</v>
      </c>
      <c r="H387" s="163">
        <v>1</v>
      </c>
      <c r="L387" s="160"/>
      <c r="M387" s="164"/>
      <c r="N387" s="165"/>
      <c r="O387" s="165"/>
      <c r="P387" s="165"/>
      <c r="Q387" s="165"/>
      <c r="R387" s="165"/>
      <c r="S387" s="165"/>
      <c r="T387" s="166"/>
      <c r="AT387" s="161" t="s">
        <v>146</v>
      </c>
      <c r="AU387" s="161" t="s">
        <v>83</v>
      </c>
      <c r="AV387" s="13" t="s">
        <v>144</v>
      </c>
      <c r="AW387" s="13" t="s">
        <v>29</v>
      </c>
      <c r="AX387" s="13" t="s">
        <v>81</v>
      </c>
      <c r="AY387" s="161" t="s">
        <v>137</v>
      </c>
    </row>
    <row r="388" spans="2:65" s="1" customFormat="1" ht="24" customHeight="1">
      <c r="B388" s="111"/>
      <c r="C388" s="140" t="s">
        <v>482</v>
      </c>
      <c r="D388" s="140" t="s">
        <v>139</v>
      </c>
      <c r="E388" s="141" t="s">
        <v>483</v>
      </c>
      <c r="F388" s="142" t="s">
        <v>484</v>
      </c>
      <c r="G388" s="143" t="s">
        <v>181</v>
      </c>
      <c r="H388" s="144">
        <v>21.6</v>
      </c>
      <c r="I388" s="145"/>
      <c r="J388" s="145">
        <f>ROUND(I388*H388,2)</f>
        <v>0</v>
      </c>
      <c r="K388" s="142" t="s">
        <v>143</v>
      </c>
      <c r="L388" s="29"/>
      <c r="M388" s="146" t="s">
        <v>1</v>
      </c>
      <c r="N388" s="147" t="s">
        <v>38</v>
      </c>
      <c r="O388" s="148">
        <v>0.72799999999999998</v>
      </c>
      <c r="P388" s="148">
        <f>O388*H388</f>
        <v>15.7248</v>
      </c>
      <c r="Q388" s="148">
        <v>1.32E-3</v>
      </c>
      <c r="R388" s="148">
        <f>Q388*H388</f>
        <v>2.8512000000000003E-2</v>
      </c>
      <c r="S388" s="148">
        <v>0</v>
      </c>
      <c r="T388" s="149">
        <f>S388*H388</f>
        <v>0</v>
      </c>
      <c r="AR388" s="150" t="s">
        <v>249</v>
      </c>
      <c r="AT388" s="150" t="s">
        <v>139</v>
      </c>
      <c r="AU388" s="150" t="s">
        <v>83</v>
      </c>
      <c r="AY388" s="17" t="s">
        <v>137</v>
      </c>
      <c r="BE388" s="151">
        <f>IF(N388="základní",J388,0)</f>
        <v>0</v>
      </c>
      <c r="BF388" s="151">
        <f>IF(N388="snížená",J388,0)</f>
        <v>0</v>
      </c>
      <c r="BG388" s="151">
        <f>IF(N388="zákl. přenesená",J388,0)</f>
        <v>0</v>
      </c>
      <c r="BH388" s="151">
        <f>IF(N388="sníž. přenesená",J388,0)</f>
        <v>0</v>
      </c>
      <c r="BI388" s="151">
        <f>IF(N388="nulová",J388,0)</f>
        <v>0</v>
      </c>
      <c r="BJ388" s="17" t="s">
        <v>81</v>
      </c>
      <c r="BK388" s="151">
        <f>ROUND(I388*H388,2)</f>
        <v>0</v>
      </c>
      <c r="BL388" s="17" t="s">
        <v>249</v>
      </c>
      <c r="BM388" s="150" t="s">
        <v>485</v>
      </c>
    </row>
    <row r="389" spans="2:65" s="12" customFormat="1">
      <c r="B389" s="152"/>
      <c r="D389" s="153" t="s">
        <v>146</v>
      </c>
      <c r="E389" s="154" t="s">
        <v>1</v>
      </c>
      <c r="F389" s="155" t="s">
        <v>486</v>
      </c>
      <c r="H389" s="156">
        <v>21.6</v>
      </c>
      <c r="L389" s="152"/>
      <c r="M389" s="157"/>
      <c r="N389" s="158"/>
      <c r="O389" s="158"/>
      <c r="P389" s="158"/>
      <c r="Q389" s="158"/>
      <c r="R389" s="158"/>
      <c r="S389" s="158"/>
      <c r="T389" s="159"/>
      <c r="AT389" s="154" t="s">
        <v>146</v>
      </c>
      <c r="AU389" s="154" t="s">
        <v>83</v>
      </c>
      <c r="AV389" s="12" t="s">
        <v>83</v>
      </c>
      <c r="AW389" s="12" t="s">
        <v>29</v>
      </c>
      <c r="AX389" s="12" t="s">
        <v>73</v>
      </c>
      <c r="AY389" s="154" t="s">
        <v>137</v>
      </c>
    </row>
    <row r="390" spans="2:65" s="13" customFormat="1">
      <c r="B390" s="160"/>
      <c r="D390" s="153" t="s">
        <v>146</v>
      </c>
      <c r="E390" s="161" t="s">
        <v>1</v>
      </c>
      <c r="F390" s="162" t="s">
        <v>148</v>
      </c>
      <c r="H390" s="163">
        <v>21.6</v>
      </c>
      <c r="L390" s="160"/>
      <c r="M390" s="164"/>
      <c r="N390" s="165"/>
      <c r="O390" s="165"/>
      <c r="P390" s="165"/>
      <c r="Q390" s="165"/>
      <c r="R390" s="165"/>
      <c r="S390" s="165"/>
      <c r="T390" s="166"/>
      <c r="AT390" s="161" t="s">
        <v>146</v>
      </c>
      <c r="AU390" s="161" t="s">
        <v>83</v>
      </c>
      <c r="AV390" s="13" t="s">
        <v>144</v>
      </c>
      <c r="AW390" s="13" t="s">
        <v>29</v>
      </c>
      <c r="AX390" s="13" t="s">
        <v>81</v>
      </c>
      <c r="AY390" s="161" t="s">
        <v>137</v>
      </c>
    </row>
    <row r="391" spans="2:65" s="1" customFormat="1" ht="16.5" customHeight="1">
      <c r="B391" s="111"/>
      <c r="C391" s="140" t="s">
        <v>487</v>
      </c>
      <c r="D391" s="140" t="s">
        <v>139</v>
      </c>
      <c r="E391" s="141" t="s">
        <v>488</v>
      </c>
      <c r="F391" s="142" t="s">
        <v>489</v>
      </c>
      <c r="G391" s="143" t="s">
        <v>181</v>
      </c>
      <c r="H391" s="144">
        <v>21.6</v>
      </c>
      <c r="I391" s="145"/>
      <c r="J391" s="145">
        <f>ROUND(I391*H391,2)</f>
        <v>0</v>
      </c>
      <c r="K391" s="142" t="s">
        <v>143</v>
      </c>
      <c r="L391" s="29"/>
      <c r="M391" s="146" t="s">
        <v>1</v>
      </c>
      <c r="N391" s="147" t="s">
        <v>38</v>
      </c>
      <c r="O391" s="148">
        <v>0.28999999999999998</v>
      </c>
      <c r="P391" s="148">
        <f>O391*H391</f>
        <v>6.2640000000000002</v>
      </c>
      <c r="Q391" s="148">
        <v>0</v>
      </c>
      <c r="R391" s="148">
        <f>Q391*H391</f>
        <v>0</v>
      </c>
      <c r="S391" s="148">
        <v>2.0999999999999999E-3</v>
      </c>
      <c r="T391" s="149">
        <f>S391*H391</f>
        <v>4.5359999999999998E-2</v>
      </c>
      <c r="AR391" s="150" t="s">
        <v>249</v>
      </c>
      <c r="AT391" s="150" t="s">
        <v>139</v>
      </c>
      <c r="AU391" s="150" t="s">
        <v>83</v>
      </c>
      <c r="AY391" s="17" t="s">
        <v>137</v>
      </c>
      <c r="BE391" s="151">
        <f>IF(N391="základní",J391,0)</f>
        <v>0</v>
      </c>
      <c r="BF391" s="151">
        <f>IF(N391="snížená",J391,0)</f>
        <v>0</v>
      </c>
      <c r="BG391" s="151">
        <f>IF(N391="zákl. přenesená",J391,0)</f>
        <v>0</v>
      </c>
      <c r="BH391" s="151">
        <f>IF(N391="sníž. přenesená",J391,0)</f>
        <v>0</v>
      </c>
      <c r="BI391" s="151">
        <f>IF(N391="nulová",J391,0)</f>
        <v>0</v>
      </c>
      <c r="BJ391" s="17" t="s">
        <v>81</v>
      </c>
      <c r="BK391" s="151">
        <f>ROUND(I391*H391,2)</f>
        <v>0</v>
      </c>
      <c r="BL391" s="17" t="s">
        <v>249</v>
      </c>
      <c r="BM391" s="150" t="s">
        <v>490</v>
      </c>
    </row>
    <row r="392" spans="2:65" s="12" customFormat="1">
      <c r="B392" s="152"/>
      <c r="D392" s="153" t="s">
        <v>146</v>
      </c>
      <c r="E392" s="154" t="s">
        <v>1</v>
      </c>
      <c r="F392" s="155" t="s">
        <v>486</v>
      </c>
      <c r="H392" s="156">
        <v>21.6</v>
      </c>
      <c r="L392" s="152"/>
      <c r="M392" s="157"/>
      <c r="N392" s="158"/>
      <c r="O392" s="158"/>
      <c r="P392" s="158"/>
      <c r="Q392" s="158"/>
      <c r="R392" s="158"/>
      <c r="S392" s="158"/>
      <c r="T392" s="159"/>
      <c r="AT392" s="154" t="s">
        <v>146</v>
      </c>
      <c r="AU392" s="154" t="s">
        <v>83</v>
      </c>
      <c r="AV392" s="12" t="s">
        <v>83</v>
      </c>
      <c r="AW392" s="12" t="s">
        <v>29</v>
      </c>
      <c r="AX392" s="12" t="s">
        <v>73</v>
      </c>
      <c r="AY392" s="154" t="s">
        <v>137</v>
      </c>
    </row>
    <row r="393" spans="2:65" s="13" customFormat="1">
      <c r="B393" s="160"/>
      <c r="D393" s="153" t="s">
        <v>146</v>
      </c>
      <c r="E393" s="161" t="s">
        <v>1</v>
      </c>
      <c r="F393" s="162" t="s">
        <v>148</v>
      </c>
      <c r="H393" s="163">
        <v>21.6</v>
      </c>
      <c r="L393" s="160"/>
      <c r="M393" s="164"/>
      <c r="N393" s="165"/>
      <c r="O393" s="165"/>
      <c r="P393" s="165"/>
      <c r="Q393" s="165"/>
      <c r="R393" s="165"/>
      <c r="S393" s="165"/>
      <c r="T393" s="166"/>
      <c r="AT393" s="161" t="s">
        <v>146</v>
      </c>
      <c r="AU393" s="161" t="s">
        <v>83</v>
      </c>
      <c r="AV393" s="13" t="s">
        <v>144</v>
      </c>
      <c r="AW393" s="13" t="s">
        <v>29</v>
      </c>
      <c r="AX393" s="13" t="s">
        <v>81</v>
      </c>
      <c r="AY393" s="161" t="s">
        <v>137</v>
      </c>
    </row>
    <row r="394" spans="2:65" s="11" customFormat="1" ht="22.9" customHeight="1">
      <c r="B394" s="128"/>
      <c r="D394" s="129" t="s">
        <v>72</v>
      </c>
      <c r="E394" s="138" t="s">
        <v>491</v>
      </c>
      <c r="F394" s="138" t="s">
        <v>492</v>
      </c>
      <c r="J394" s="139">
        <f>BK394</f>
        <v>0</v>
      </c>
      <c r="L394" s="128"/>
      <c r="M394" s="132"/>
      <c r="N394" s="133"/>
      <c r="O394" s="133"/>
      <c r="P394" s="134">
        <f>SUM(P395:P414)</f>
        <v>69.728849999999994</v>
      </c>
      <c r="Q394" s="133"/>
      <c r="R394" s="134">
        <f>SUM(R395:R414)</f>
        <v>1.7814764999999999</v>
      </c>
      <c r="S394" s="133"/>
      <c r="T394" s="135">
        <f>SUM(T395:T414)</f>
        <v>0</v>
      </c>
      <c r="AR394" s="129" t="s">
        <v>83</v>
      </c>
      <c r="AT394" s="136" t="s">
        <v>72</v>
      </c>
      <c r="AU394" s="136" t="s">
        <v>81</v>
      </c>
      <c r="AY394" s="129" t="s">
        <v>137</v>
      </c>
      <c r="BK394" s="137">
        <f>SUM(BK395:BK414)</f>
        <v>0</v>
      </c>
    </row>
    <row r="395" spans="2:65" s="1" customFormat="1" ht="16.5" customHeight="1">
      <c r="B395" s="111"/>
      <c r="C395" s="140" t="s">
        <v>493</v>
      </c>
      <c r="D395" s="140" t="s">
        <v>139</v>
      </c>
      <c r="E395" s="141" t="s">
        <v>494</v>
      </c>
      <c r="F395" s="142" t="s">
        <v>495</v>
      </c>
      <c r="G395" s="143" t="s">
        <v>174</v>
      </c>
      <c r="H395" s="144">
        <v>2</v>
      </c>
      <c r="I395" s="145"/>
      <c r="J395" s="145">
        <f>ROUND(I395*H395,2)</f>
        <v>0</v>
      </c>
      <c r="K395" s="142" t="s">
        <v>1</v>
      </c>
      <c r="L395" s="29"/>
      <c r="M395" s="146" t="s">
        <v>1</v>
      </c>
      <c r="N395" s="147" t="s">
        <v>38</v>
      </c>
      <c r="O395" s="148">
        <v>0</v>
      </c>
      <c r="P395" s="148">
        <f>O395*H395</f>
        <v>0</v>
      </c>
      <c r="Q395" s="148">
        <v>0</v>
      </c>
      <c r="R395" s="148">
        <f>Q395*H395</f>
        <v>0</v>
      </c>
      <c r="S395" s="148">
        <v>0</v>
      </c>
      <c r="T395" s="149">
        <f>S395*H395</f>
        <v>0</v>
      </c>
      <c r="AR395" s="150" t="s">
        <v>249</v>
      </c>
      <c r="AT395" s="150" t="s">
        <v>139</v>
      </c>
      <c r="AU395" s="150" t="s">
        <v>83</v>
      </c>
      <c r="AY395" s="17" t="s">
        <v>137</v>
      </c>
      <c r="BE395" s="151">
        <f>IF(N395="základní",J395,0)</f>
        <v>0</v>
      </c>
      <c r="BF395" s="151">
        <f>IF(N395="snížená",J395,0)</f>
        <v>0</v>
      </c>
      <c r="BG395" s="151">
        <f>IF(N395="zákl. přenesená",J395,0)</f>
        <v>0</v>
      </c>
      <c r="BH395" s="151">
        <f>IF(N395="sníž. přenesená",J395,0)</f>
        <v>0</v>
      </c>
      <c r="BI395" s="151">
        <f>IF(N395="nulová",J395,0)</f>
        <v>0</v>
      </c>
      <c r="BJ395" s="17" t="s">
        <v>81</v>
      </c>
      <c r="BK395" s="151">
        <f>ROUND(I395*H395,2)</f>
        <v>0</v>
      </c>
      <c r="BL395" s="17" t="s">
        <v>249</v>
      </c>
      <c r="BM395" s="150" t="s">
        <v>496</v>
      </c>
    </row>
    <row r="396" spans="2:65" s="1" customFormat="1" ht="24" customHeight="1">
      <c r="B396" s="111"/>
      <c r="C396" s="140" t="s">
        <v>497</v>
      </c>
      <c r="D396" s="140" t="s">
        <v>139</v>
      </c>
      <c r="E396" s="141" t="s">
        <v>498</v>
      </c>
      <c r="F396" s="142" t="s">
        <v>499</v>
      </c>
      <c r="G396" s="143" t="s">
        <v>289</v>
      </c>
      <c r="H396" s="144">
        <v>66</v>
      </c>
      <c r="I396" s="145"/>
      <c r="J396" s="145">
        <f>ROUND(I396*H396,2)</f>
        <v>0</v>
      </c>
      <c r="K396" s="142" t="s">
        <v>1</v>
      </c>
      <c r="L396" s="29"/>
      <c r="M396" s="146" t="s">
        <v>1</v>
      </c>
      <c r="N396" s="147" t="s">
        <v>38</v>
      </c>
      <c r="O396" s="148">
        <v>0</v>
      </c>
      <c r="P396" s="148">
        <f>O396*H396</f>
        <v>0</v>
      </c>
      <c r="Q396" s="148">
        <v>0</v>
      </c>
      <c r="R396" s="148">
        <f>Q396*H396</f>
        <v>0</v>
      </c>
      <c r="S396" s="148">
        <v>0</v>
      </c>
      <c r="T396" s="149">
        <f>S396*H396</f>
        <v>0</v>
      </c>
      <c r="AR396" s="150" t="s">
        <v>249</v>
      </c>
      <c r="AT396" s="150" t="s">
        <v>139</v>
      </c>
      <c r="AU396" s="150" t="s">
        <v>83</v>
      </c>
      <c r="AY396" s="17" t="s">
        <v>137</v>
      </c>
      <c r="BE396" s="151">
        <f>IF(N396="základní",J396,0)</f>
        <v>0</v>
      </c>
      <c r="BF396" s="151">
        <f>IF(N396="snížená",J396,0)</f>
        <v>0</v>
      </c>
      <c r="BG396" s="151">
        <f>IF(N396="zákl. přenesená",J396,0)</f>
        <v>0</v>
      </c>
      <c r="BH396" s="151">
        <f>IF(N396="sníž. přenesená",J396,0)</f>
        <v>0</v>
      </c>
      <c r="BI396" s="151">
        <f>IF(N396="nulová",J396,0)</f>
        <v>0</v>
      </c>
      <c r="BJ396" s="17" t="s">
        <v>81</v>
      </c>
      <c r="BK396" s="151">
        <f>ROUND(I396*H396,2)</f>
        <v>0</v>
      </c>
      <c r="BL396" s="17" t="s">
        <v>249</v>
      </c>
      <c r="BM396" s="150" t="s">
        <v>500</v>
      </c>
    </row>
    <row r="397" spans="2:65" s="14" customFormat="1">
      <c r="B397" s="167"/>
      <c r="D397" s="153" t="s">
        <v>146</v>
      </c>
      <c r="E397" s="168" t="s">
        <v>1</v>
      </c>
      <c r="F397" s="169" t="s">
        <v>501</v>
      </c>
      <c r="H397" s="168" t="s">
        <v>1</v>
      </c>
      <c r="L397" s="167"/>
      <c r="M397" s="170"/>
      <c r="N397" s="171"/>
      <c r="O397" s="171"/>
      <c r="P397" s="171"/>
      <c r="Q397" s="171"/>
      <c r="R397" s="171"/>
      <c r="S397" s="171"/>
      <c r="T397" s="172"/>
      <c r="AT397" s="168" t="s">
        <v>146</v>
      </c>
      <c r="AU397" s="168" t="s">
        <v>83</v>
      </c>
      <c r="AV397" s="14" t="s">
        <v>81</v>
      </c>
      <c r="AW397" s="14" t="s">
        <v>29</v>
      </c>
      <c r="AX397" s="14" t="s">
        <v>73</v>
      </c>
      <c r="AY397" s="168" t="s">
        <v>137</v>
      </c>
    </row>
    <row r="398" spans="2:65" s="12" customFormat="1">
      <c r="B398" s="152"/>
      <c r="D398" s="153" t="s">
        <v>146</v>
      </c>
      <c r="E398" s="154" t="s">
        <v>1</v>
      </c>
      <c r="F398" s="155" t="s">
        <v>502</v>
      </c>
      <c r="H398" s="156">
        <v>66</v>
      </c>
      <c r="L398" s="152"/>
      <c r="M398" s="157"/>
      <c r="N398" s="158"/>
      <c r="O398" s="158"/>
      <c r="P398" s="158"/>
      <c r="Q398" s="158"/>
      <c r="R398" s="158"/>
      <c r="S398" s="158"/>
      <c r="T398" s="159"/>
      <c r="AT398" s="154" t="s">
        <v>146</v>
      </c>
      <c r="AU398" s="154" t="s">
        <v>83</v>
      </c>
      <c r="AV398" s="12" t="s">
        <v>83</v>
      </c>
      <c r="AW398" s="12" t="s">
        <v>29</v>
      </c>
      <c r="AX398" s="12" t="s">
        <v>73</v>
      </c>
      <c r="AY398" s="154" t="s">
        <v>137</v>
      </c>
    </row>
    <row r="399" spans="2:65" s="13" customFormat="1">
      <c r="B399" s="160"/>
      <c r="D399" s="153" t="s">
        <v>146</v>
      </c>
      <c r="E399" s="161" t="s">
        <v>1</v>
      </c>
      <c r="F399" s="162" t="s">
        <v>148</v>
      </c>
      <c r="H399" s="163">
        <v>66</v>
      </c>
      <c r="L399" s="160"/>
      <c r="M399" s="164"/>
      <c r="N399" s="165"/>
      <c r="O399" s="165"/>
      <c r="P399" s="165"/>
      <c r="Q399" s="165"/>
      <c r="R399" s="165"/>
      <c r="S399" s="165"/>
      <c r="T399" s="166"/>
      <c r="AT399" s="161" t="s">
        <v>146</v>
      </c>
      <c r="AU399" s="161" t="s">
        <v>83</v>
      </c>
      <c r="AV399" s="13" t="s">
        <v>144</v>
      </c>
      <c r="AW399" s="13" t="s">
        <v>29</v>
      </c>
      <c r="AX399" s="13" t="s">
        <v>81</v>
      </c>
      <c r="AY399" s="161" t="s">
        <v>137</v>
      </c>
    </row>
    <row r="400" spans="2:65" s="1" customFormat="1" ht="24" customHeight="1">
      <c r="B400" s="111"/>
      <c r="C400" s="140" t="s">
        <v>503</v>
      </c>
      <c r="D400" s="140" t="s">
        <v>139</v>
      </c>
      <c r="E400" s="141" t="s">
        <v>504</v>
      </c>
      <c r="F400" s="142" t="s">
        <v>505</v>
      </c>
      <c r="G400" s="143" t="s">
        <v>174</v>
      </c>
      <c r="H400" s="144">
        <v>2</v>
      </c>
      <c r="I400" s="145"/>
      <c r="J400" s="145">
        <f>ROUND(I400*H400,2)</f>
        <v>0</v>
      </c>
      <c r="K400" s="142" t="s">
        <v>1</v>
      </c>
      <c r="L400" s="29"/>
      <c r="M400" s="146" t="s">
        <v>1</v>
      </c>
      <c r="N400" s="147" t="s">
        <v>38</v>
      </c>
      <c r="O400" s="148">
        <v>0</v>
      </c>
      <c r="P400" s="148">
        <f>O400*H400</f>
        <v>0</v>
      </c>
      <c r="Q400" s="148">
        <v>0</v>
      </c>
      <c r="R400" s="148">
        <f>Q400*H400</f>
        <v>0</v>
      </c>
      <c r="S400" s="148">
        <v>0</v>
      </c>
      <c r="T400" s="149">
        <f>S400*H400</f>
        <v>0</v>
      </c>
      <c r="AR400" s="150" t="s">
        <v>249</v>
      </c>
      <c r="AT400" s="150" t="s">
        <v>139</v>
      </c>
      <c r="AU400" s="150" t="s">
        <v>83</v>
      </c>
      <c r="AY400" s="17" t="s">
        <v>137</v>
      </c>
      <c r="BE400" s="151">
        <f>IF(N400="základní",J400,0)</f>
        <v>0</v>
      </c>
      <c r="BF400" s="151">
        <f>IF(N400="snížená",J400,0)</f>
        <v>0</v>
      </c>
      <c r="BG400" s="151">
        <f>IF(N400="zákl. přenesená",J400,0)</f>
        <v>0</v>
      </c>
      <c r="BH400" s="151">
        <f>IF(N400="sníž. přenesená",J400,0)</f>
        <v>0</v>
      </c>
      <c r="BI400" s="151">
        <f>IF(N400="nulová",J400,0)</f>
        <v>0</v>
      </c>
      <c r="BJ400" s="17" t="s">
        <v>81</v>
      </c>
      <c r="BK400" s="151">
        <f>ROUND(I400*H400,2)</f>
        <v>0</v>
      </c>
      <c r="BL400" s="17" t="s">
        <v>249</v>
      </c>
      <c r="BM400" s="150" t="s">
        <v>506</v>
      </c>
    </row>
    <row r="401" spans="2:65" s="1" customFormat="1" ht="16.5" customHeight="1">
      <c r="B401" s="111"/>
      <c r="C401" s="140" t="s">
        <v>507</v>
      </c>
      <c r="D401" s="140" t="s">
        <v>139</v>
      </c>
      <c r="E401" s="141" t="s">
        <v>508</v>
      </c>
      <c r="F401" s="142" t="s">
        <v>509</v>
      </c>
      <c r="G401" s="143" t="s">
        <v>174</v>
      </c>
      <c r="H401" s="144">
        <v>2</v>
      </c>
      <c r="I401" s="145"/>
      <c r="J401" s="145">
        <f>ROUND(I401*H401,2)</f>
        <v>0</v>
      </c>
      <c r="K401" s="142" t="s">
        <v>1</v>
      </c>
      <c r="L401" s="29"/>
      <c r="M401" s="146" t="s">
        <v>1</v>
      </c>
      <c r="N401" s="147" t="s">
        <v>38</v>
      </c>
      <c r="O401" s="148">
        <v>0</v>
      </c>
      <c r="P401" s="148">
        <f>O401*H401</f>
        <v>0</v>
      </c>
      <c r="Q401" s="148">
        <v>0</v>
      </c>
      <c r="R401" s="148">
        <f>Q401*H401</f>
        <v>0</v>
      </c>
      <c r="S401" s="148">
        <v>0</v>
      </c>
      <c r="T401" s="149">
        <f>S401*H401</f>
        <v>0</v>
      </c>
      <c r="AR401" s="150" t="s">
        <v>249</v>
      </c>
      <c r="AT401" s="150" t="s">
        <v>139</v>
      </c>
      <c r="AU401" s="150" t="s">
        <v>83</v>
      </c>
      <c r="AY401" s="17" t="s">
        <v>137</v>
      </c>
      <c r="BE401" s="151">
        <f>IF(N401="základní",J401,0)</f>
        <v>0</v>
      </c>
      <c r="BF401" s="151">
        <f>IF(N401="snížená",J401,0)</f>
        <v>0</v>
      </c>
      <c r="BG401" s="151">
        <f>IF(N401="zákl. přenesená",J401,0)</f>
        <v>0</v>
      </c>
      <c r="BH401" s="151">
        <f>IF(N401="sníž. přenesená",J401,0)</f>
        <v>0</v>
      </c>
      <c r="BI401" s="151">
        <f>IF(N401="nulová",J401,0)</f>
        <v>0</v>
      </c>
      <c r="BJ401" s="17" t="s">
        <v>81</v>
      </c>
      <c r="BK401" s="151">
        <f>ROUND(I401*H401,2)</f>
        <v>0</v>
      </c>
      <c r="BL401" s="17" t="s">
        <v>249</v>
      </c>
      <c r="BM401" s="150" t="s">
        <v>510</v>
      </c>
    </row>
    <row r="402" spans="2:65" s="1" customFormat="1" ht="24" customHeight="1">
      <c r="B402" s="111"/>
      <c r="C402" s="140" t="s">
        <v>511</v>
      </c>
      <c r="D402" s="140" t="s">
        <v>139</v>
      </c>
      <c r="E402" s="141" t="s">
        <v>512</v>
      </c>
      <c r="F402" s="142" t="s">
        <v>513</v>
      </c>
      <c r="G402" s="143" t="s">
        <v>188</v>
      </c>
      <c r="H402" s="144">
        <v>1549.53</v>
      </c>
      <c r="I402" s="145"/>
      <c r="J402" s="145">
        <f>ROUND(I402*H402,2)</f>
        <v>0</v>
      </c>
      <c r="K402" s="142" t="s">
        <v>143</v>
      </c>
      <c r="L402" s="29"/>
      <c r="M402" s="146" t="s">
        <v>1</v>
      </c>
      <c r="N402" s="147" t="s">
        <v>38</v>
      </c>
      <c r="O402" s="148">
        <v>4.4999999999999998E-2</v>
      </c>
      <c r="P402" s="148">
        <f>O402*H402</f>
        <v>69.728849999999994</v>
      </c>
      <c r="Q402" s="148">
        <v>5.0000000000000002E-5</v>
      </c>
      <c r="R402" s="148">
        <f>Q402*H402</f>
        <v>7.7476500000000004E-2</v>
      </c>
      <c r="S402" s="148">
        <v>0</v>
      </c>
      <c r="T402" s="149">
        <f>S402*H402</f>
        <v>0</v>
      </c>
      <c r="AR402" s="150" t="s">
        <v>249</v>
      </c>
      <c r="AT402" s="150" t="s">
        <v>139</v>
      </c>
      <c r="AU402" s="150" t="s">
        <v>83</v>
      </c>
      <c r="AY402" s="17" t="s">
        <v>137</v>
      </c>
      <c r="BE402" s="151">
        <f>IF(N402="základní",J402,0)</f>
        <v>0</v>
      </c>
      <c r="BF402" s="151">
        <f>IF(N402="snížená",J402,0)</f>
        <v>0</v>
      </c>
      <c r="BG402" s="151">
        <f>IF(N402="zákl. přenesená",J402,0)</f>
        <v>0</v>
      </c>
      <c r="BH402" s="151">
        <f>IF(N402="sníž. přenesená",J402,0)</f>
        <v>0</v>
      </c>
      <c r="BI402" s="151">
        <f>IF(N402="nulová",J402,0)</f>
        <v>0</v>
      </c>
      <c r="BJ402" s="17" t="s">
        <v>81</v>
      </c>
      <c r="BK402" s="151">
        <f>ROUND(I402*H402,2)</f>
        <v>0</v>
      </c>
      <c r="BL402" s="17" t="s">
        <v>249</v>
      </c>
      <c r="BM402" s="150" t="s">
        <v>514</v>
      </c>
    </row>
    <row r="403" spans="2:65" s="14" customFormat="1">
      <c r="B403" s="167"/>
      <c r="D403" s="153" t="s">
        <v>146</v>
      </c>
      <c r="E403" s="168" t="s">
        <v>1</v>
      </c>
      <c r="F403" s="169" t="s">
        <v>515</v>
      </c>
      <c r="H403" s="168" t="s">
        <v>1</v>
      </c>
      <c r="L403" s="167"/>
      <c r="M403" s="170"/>
      <c r="N403" s="171"/>
      <c r="O403" s="171"/>
      <c r="P403" s="171"/>
      <c r="Q403" s="171"/>
      <c r="R403" s="171"/>
      <c r="S403" s="171"/>
      <c r="T403" s="172"/>
      <c r="AT403" s="168" t="s">
        <v>146</v>
      </c>
      <c r="AU403" s="168" t="s">
        <v>83</v>
      </c>
      <c r="AV403" s="14" t="s">
        <v>81</v>
      </c>
      <c r="AW403" s="14" t="s">
        <v>29</v>
      </c>
      <c r="AX403" s="14" t="s">
        <v>73</v>
      </c>
      <c r="AY403" s="168" t="s">
        <v>137</v>
      </c>
    </row>
    <row r="404" spans="2:65" s="12" customFormat="1">
      <c r="B404" s="152"/>
      <c r="D404" s="153" t="s">
        <v>146</v>
      </c>
      <c r="E404" s="154" t="s">
        <v>1</v>
      </c>
      <c r="F404" s="155" t="s">
        <v>516</v>
      </c>
      <c r="H404" s="156">
        <v>986.48</v>
      </c>
      <c r="L404" s="152"/>
      <c r="M404" s="157"/>
      <c r="N404" s="158"/>
      <c r="O404" s="158"/>
      <c r="P404" s="158"/>
      <c r="Q404" s="158"/>
      <c r="R404" s="158"/>
      <c r="S404" s="158"/>
      <c r="T404" s="159"/>
      <c r="AT404" s="154" t="s">
        <v>146</v>
      </c>
      <c r="AU404" s="154" t="s">
        <v>83</v>
      </c>
      <c r="AV404" s="12" t="s">
        <v>83</v>
      </c>
      <c r="AW404" s="12" t="s">
        <v>29</v>
      </c>
      <c r="AX404" s="12" t="s">
        <v>73</v>
      </c>
      <c r="AY404" s="154" t="s">
        <v>137</v>
      </c>
    </row>
    <row r="405" spans="2:65" s="14" customFormat="1">
      <c r="B405" s="167"/>
      <c r="D405" s="153" t="s">
        <v>146</v>
      </c>
      <c r="E405" s="168" t="s">
        <v>1</v>
      </c>
      <c r="F405" s="169" t="s">
        <v>517</v>
      </c>
      <c r="H405" s="168" t="s">
        <v>1</v>
      </c>
      <c r="L405" s="167"/>
      <c r="M405" s="170"/>
      <c r="N405" s="171"/>
      <c r="O405" s="171"/>
      <c r="P405" s="171"/>
      <c r="Q405" s="171"/>
      <c r="R405" s="171"/>
      <c r="S405" s="171"/>
      <c r="T405" s="172"/>
      <c r="AT405" s="168" t="s">
        <v>146</v>
      </c>
      <c r="AU405" s="168" t="s">
        <v>83</v>
      </c>
      <c r="AV405" s="14" t="s">
        <v>81</v>
      </c>
      <c r="AW405" s="14" t="s">
        <v>29</v>
      </c>
      <c r="AX405" s="14" t="s">
        <v>73</v>
      </c>
      <c r="AY405" s="168" t="s">
        <v>137</v>
      </c>
    </row>
    <row r="406" spans="2:65" s="12" customFormat="1">
      <c r="B406" s="152"/>
      <c r="D406" s="153" t="s">
        <v>146</v>
      </c>
      <c r="E406" s="154" t="s">
        <v>1</v>
      </c>
      <c r="F406" s="155" t="s">
        <v>518</v>
      </c>
      <c r="H406" s="156">
        <v>448.5</v>
      </c>
      <c r="L406" s="152"/>
      <c r="M406" s="157"/>
      <c r="N406" s="158"/>
      <c r="O406" s="158"/>
      <c r="P406" s="158"/>
      <c r="Q406" s="158"/>
      <c r="R406" s="158"/>
      <c r="S406" s="158"/>
      <c r="T406" s="159"/>
      <c r="AT406" s="154" t="s">
        <v>146</v>
      </c>
      <c r="AU406" s="154" t="s">
        <v>83</v>
      </c>
      <c r="AV406" s="12" t="s">
        <v>83</v>
      </c>
      <c r="AW406" s="12" t="s">
        <v>29</v>
      </c>
      <c r="AX406" s="12" t="s">
        <v>73</v>
      </c>
      <c r="AY406" s="154" t="s">
        <v>137</v>
      </c>
    </row>
    <row r="407" spans="2:65" s="14" customFormat="1">
      <c r="B407" s="167"/>
      <c r="D407" s="153" t="s">
        <v>146</v>
      </c>
      <c r="E407" s="168" t="s">
        <v>1</v>
      </c>
      <c r="F407" s="169" t="s">
        <v>519</v>
      </c>
      <c r="H407" s="168" t="s">
        <v>1</v>
      </c>
      <c r="L407" s="167"/>
      <c r="M407" s="170"/>
      <c r="N407" s="171"/>
      <c r="O407" s="171"/>
      <c r="P407" s="171"/>
      <c r="Q407" s="171"/>
      <c r="R407" s="171"/>
      <c r="S407" s="171"/>
      <c r="T407" s="172"/>
      <c r="AT407" s="168" t="s">
        <v>146</v>
      </c>
      <c r="AU407" s="168" t="s">
        <v>83</v>
      </c>
      <c r="AV407" s="14" t="s">
        <v>81</v>
      </c>
      <c r="AW407" s="14" t="s">
        <v>29</v>
      </c>
      <c r="AX407" s="14" t="s">
        <v>73</v>
      </c>
      <c r="AY407" s="168" t="s">
        <v>137</v>
      </c>
    </row>
    <row r="408" spans="2:65" s="12" customFormat="1">
      <c r="B408" s="152"/>
      <c r="D408" s="153" t="s">
        <v>146</v>
      </c>
      <c r="E408" s="154" t="s">
        <v>1</v>
      </c>
      <c r="F408" s="155" t="s">
        <v>520</v>
      </c>
      <c r="H408" s="156">
        <v>66.400000000000006</v>
      </c>
      <c r="L408" s="152"/>
      <c r="M408" s="157"/>
      <c r="N408" s="158"/>
      <c r="O408" s="158"/>
      <c r="P408" s="158"/>
      <c r="Q408" s="158"/>
      <c r="R408" s="158"/>
      <c r="S408" s="158"/>
      <c r="T408" s="159"/>
      <c r="AT408" s="154" t="s">
        <v>146</v>
      </c>
      <c r="AU408" s="154" t="s">
        <v>83</v>
      </c>
      <c r="AV408" s="12" t="s">
        <v>83</v>
      </c>
      <c r="AW408" s="12" t="s">
        <v>29</v>
      </c>
      <c r="AX408" s="12" t="s">
        <v>73</v>
      </c>
      <c r="AY408" s="154" t="s">
        <v>137</v>
      </c>
    </row>
    <row r="409" spans="2:65" s="14" customFormat="1">
      <c r="B409" s="167"/>
      <c r="D409" s="153" t="s">
        <v>146</v>
      </c>
      <c r="E409" s="168" t="s">
        <v>1</v>
      </c>
      <c r="F409" s="169" t="s">
        <v>521</v>
      </c>
      <c r="H409" s="168" t="s">
        <v>1</v>
      </c>
      <c r="L409" s="167"/>
      <c r="M409" s="170"/>
      <c r="N409" s="171"/>
      <c r="O409" s="171"/>
      <c r="P409" s="171"/>
      <c r="Q409" s="171"/>
      <c r="R409" s="171"/>
      <c r="S409" s="171"/>
      <c r="T409" s="172"/>
      <c r="AT409" s="168" t="s">
        <v>146</v>
      </c>
      <c r="AU409" s="168" t="s">
        <v>83</v>
      </c>
      <c r="AV409" s="14" t="s">
        <v>81</v>
      </c>
      <c r="AW409" s="14" t="s">
        <v>29</v>
      </c>
      <c r="AX409" s="14" t="s">
        <v>73</v>
      </c>
      <c r="AY409" s="168" t="s">
        <v>137</v>
      </c>
    </row>
    <row r="410" spans="2:65" s="12" customFormat="1">
      <c r="B410" s="152"/>
      <c r="D410" s="153" t="s">
        <v>146</v>
      </c>
      <c r="E410" s="154" t="s">
        <v>1</v>
      </c>
      <c r="F410" s="155" t="s">
        <v>522</v>
      </c>
      <c r="H410" s="156">
        <v>48.15</v>
      </c>
      <c r="L410" s="152"/>
      <c r="M410" s="157"/>
      <c r="N410" s="158"/>
      <c r="O410" s="158"/>
      <c r="P410" s="158"/>
      <c r="Q410" s="158"/>
      <c r="R410" s="158"/>
      <c r="S410" s="158"/>
      <c r="T410" s="159"/>
      <c r="AT410" s="154" t="s">
        <v>146</v>
      </c>
      <c r="AU410" s="154" t="s">
        <v>83</v>
      </c>
      <c r="AV410" s="12" t="s">
        <v>83</v>
      </c>
      <c r="AW410" s="12" t="s">
        <v>29</v>
      </c>
      <c r="AX410" s="12" t="s">
        <v>73</v>
      </c>
      <c r="AY410" s="154" t="s">
        <v>137</v>
      </c>
    </row>
    <row r="411" spans="2:65" s="13" customFormat="1">
      <c r="B411" s="160"/>
      <c r="D411" s="153" t="s">
        <v>146</v>
      </c>
      <c r="E411" s="161" t="s">
        <v>1</v>
      </c>
      <c r="F411" s="162" t="s">
        <v>148</v>
      </c>
      <c r="H411" s="163">
        <v>1549.5300000000002</v>
      </c>
      <c r="L411" s="160"/>
      <c r="M411" s="164"/>
      <c r="N411" s="165"/>
      <c r="O411" s="165"/>
      <c r="P411" s="165"/>
      <c r="Q411" s="165"/>
      <c r="R411" s="165"/>
      <c r="S411" s="165"/>
      <c r="T411" s="166"/>
      <c r="AT411" s="161" t="s">
        <v>146</v>
      </c>
      <c r="AU411" s="161" t="s">
        <v>83</v>
      </c>
      <c r="AV411" s="13" t="s">
        <v>144</v>
      </c>
      <c r="AW411" s="13" t="s">
        <v>29</v>
      </c>
      <c r="AX411" s="13" t="s">
        <v>81</v>
      </c>
      <c r="AY411" s="161" t="s">
        <v>137</v>
      </c>
    </row>
    <row r="412" spans="2:65" s="1" customFormat="1" ht="24" customHeight="1">
      <c r="B412" s="111"/>
      <c r="C412" s="173" t="s">
        <v>523</v>
      </c>
      <c r="D412" s="173" t="s">
        <v>193</v>
      </c>
      <c r="E412" s="174" t="s">
        <v>524</v>
      </c>
      <c r="F412" s="175" t="s">
        <v>525</v>
      </c>
      <c r="G412" s="176" t="s">
        <v>142</v>
      </c>
      <c r="H412" s="177">
        <v>1.704</v>
      </c>
      <c r="I412" s="178"/>
      <c r="J412" s="178">
        <f>ROUND(I412*H412,2)</f>
        <v>0</v>
      </c>
      <c r="K412" s="175" t="s">
        <v>1</v>
      </c>
      <c r="L412" s="179"/>
      <c r="M412" s="180" t="s">
        <v>1</v>
      </c>
      <c r="N412" s="181" t="s">
        <v>38</v>
      </c>
      <c r="O412" s="148">
        <v>0</v>
      </c>
      <c r="P412" s="148">
        <f>O412*H412</f>
        <v>0</v>
      </c>
      <c r="Q412" s="148">
        <v>1</v>
      </c>
      <c r="R412" s="148">
        <f>Q412*H412</f>
        <v>1.704</v>
      </c>
      <c r="S412" s="148">
        <v>0</v>
      </c>
      <c r="T412" s="149">
        <f>S412*H412</f>
        <v>0</v>
      </c>
      <c r="AR412" s="150" t="s">
        <v>330</v>
      </c>
      <c r="AT412" s="150" t="s">
        <v>193</v>
      </c>
      <c r="AU412" s="150" t="s">
        <v>83</v>
      </c>
      <c r="AY412" s="17" t="s">
        <v>137</v>
      </c>
      <c r="BE412" s="151">
        <f>IF(N412="základní",J412,0)</f>
        <v>0</v>
      </c>
      <c r="BF412" s="151">
        <f>IF(N412="snížená",J412,0)</f>
        <v>0</v>
      </c>
      <c r="BG412" s="151">
        <f>IF(N412="zákl. přenesená",J412,0)</f>
        <v>0</v>
      </c>
      <c r="BH412" s="151">
        <f>IF(N412="sníž. přenesená",J412,0)</f>
        <v>0</v>
      </c>
      <c r="BI412" s="151">
        <f>IF(N412="nulová",J412,0)</f>
        <v>0</v>
      </c>
      <c r="BJ412" s="17" t="s">
        <v>81</v>
      </c>
      <c r="BK412" s="151">
        <f>ROUND(I412*H412,2)</f>
        <v>0</v>
      </c>
      <c r="BL412" s="17" t="s">
        <v>249</v>
      </c>
      <c r="BM412" s="150" t="s">
        <v>526</v>
      </c>
    </row>
    <row r="413" spans="2:65" s="12" customFormat="1">
      <c r="B413" s="152"/>
      <c r="D413" s="153" t="s">
        <v>146</v>
      </c>
      <c r="F413" s="155" t="s">
        <v>527</v>
      </c>
      <c r="H413" s="156">
        <v>1.704</v>
      </c>
      <c r="L413" s="152"/>
      <c r="M413" s="157"/>
      <c r="N413" s="158"/>
      <c r="O413" s="158"/>
      <c r="P413" s="158"/>
      <c r="Q413" s="158"/>
      <c r="R413" s="158"/>
      <c r="S413" s="158"/>
      <c r="T413" s="159"/>
      <c r="AT413" s="154" t="s">
        <v>146</v>
      </c>
      <c r="AU413" s="154" t="s">
        <v>83</v>
      </c>
      <c r="AV413" s="12" t="s">
        <v>83</v>
      </c>
      <c r="AW413" s="12" t="s">
        <v>3</v>
      </c>
      <c r="AX413" s="12" t="s">
        <v>81</v>
      </c>
      <c r="AY413" s="154" t="s">
        <v>137</v>
      </c>
    </row>
    <row r="414" spans="2:65" s="1" customFormat="1" ht="24" customHeight="1">
      <c r="B414" s="111"/>
      <c r="C414" s="140" t="s">
        <v>528</v>
      </c>
      <c r="D414" s="140" t="s">
        <v>139</v>
      </c>
      <c r="E414" s="141" t="s">
        <v>529</v>
      </c>
      <c r="F414" s="142" t="s">
        <v>530</v>
      </c>
      <c r="G414" s="143" t="s">
        <v>377</v>
      </c>
      <c r="H414" s="144">
        <v>3095.8820000000001</v>
      </c>
      <c r="I414" s="145"/>
      <c r="J414" s="145">
        <f>ROUND(I414*H414,2)</f>
        <v>0</v>
      </c>
      <c r="K414" s="142" t="s">
        <v>143</v>
      </c>
      <c r="L414" s="29"/>
      <c r="M414" s="146" t="s">
        <v>1</v>
      </c>
      <c r="N414" s="147" t="s">
        <v>38</v>
      </c>
      <c r="O414" s="148">
        <v>0</v>
      </c>
      <c r="P414" s="148">
        <f>O414*H414</f>
        <v>0</v>
      </c>
      <c r="Q414" s="148">
        <v>0</v>
      </c>
      <c r="R414" s="148">
        <f>Q414*H414</f>
        <v>0</v>
      </c>
      <c r="S414" s="148">
        <v>0</v>
      </c>
      <c r="T414" s="149">
        <f>S414*H414</f>
        <v>0</v>
      </c>
      <c r="AR414" s="150" t="s">
        <v>249</v>
      </c>
      <c r="AT414" s="150" t="s">
        <v>139</v>
      </c>
      <c r="AU414" s="150" t="s">
        <v>83</v>
      </c>
      <c r="AY414" s="17" t="s">
        <v>137</v>
      </c>
      <c r="BE414" s="151">
        <f>IF(N414="základní",J414,0)</f>
        <v>0</v>
      </c>
      <c r="BF414" s="151">
        <f>IF(N414="snížená",J414,0)</f>
        <v>0</v>
      </c>
      <c r="BG414" s="151">
        <f>IF(N414="zákl. přenesená",J414,0)</f>
        <v>0</v>
      </c>
      <c r="BH414" s="151">
        <f>IF(N414="sníž. přenesená",J414,0)</f>
        <v>0</v>
      </c>
      <c r="BI414" s="151">
        <f>IF(N414="nulová",J414,0)</f>
        <v>0</v>
      </c>
      <c r="BJ414" s="17" t="s">
        <v>81</v>
      </c>
      <c r="BK414" s="151">
        <f>ROUND(I414*H414,2)</f>
        <v>0</v>
      </c>
      <c r="BL414" s="17" t="s">
        <v>249</v>
      </c>
      <c r="BM414" s="150" t="s">
        <v>531</v>
      </c>
    </row>
    <row r="415" spans="2:65" s="11" customFormat="1" ht="22.9" customHeight="1">
      <c r="B415" s="128"/>
      <c r="D415" s="129" t="s">
        <v>72</v>
      </c>
      <c r="E415" s="138" t="s">
        <v>532</v>
      </c>
      <c r="F415" s="138" t="s">
        <v>533</v>
      </c>
      <c r="J415" s="139">
        <f>BK415</f>
        <v>0</v>
      </c>
      <c r="L415" s="128"/>
      <c r="M415" s="132"/>
      <c r="N415" s="133"/>
      <c r="O415" s="133"/>
      <c r="P415" s="134">
        <f>SUM(P416:P419)</f>
        <v>208</v>
      </c>
      <c r="Q415" s="133"/>
      <c r="R415" s="134">
        <f>SUM(R416:R419)</f>
        <v>0.51999999999999991</v>
      </c>
      <c r="S415" s="133"/>
      <c r="T415" s="135">
        <f>SUM(T416:T419)</f>
        <v>0</v>
      </c>
      <c r="AR415" s="129" t="s">
        <v>83</v>
      </c>
      <c r="AT415" s="136" t="s">
        <v>72</v>
      </c>
      <c r="AU415" s="136" t="s">
        <v>81</v>
      </c>
      <c r="AY415" s="129" t="s">
        <v>137</v>
      </c>
      <c r="BK415" s="137">
        <f>SUM(BK416:BK419)</f>
        <v>0</v>
      </c>
    </row>
    <row r="416" spans="2:65" s="1" customFormat="1" ht="24" customHeight="1">
      <c r="B416" s="111"/>
      <c r="C416" s="140" t="s">
        <v>534</v>
      </c>
      <c r="D416" s="140" t="s">
        <v>139</v>
      </c>
      <c r="E416" s="141" t="s">
        <v>535</v>
      </c>
      <c r="F416" s="142" t="s">
        <v>536</v>
      </c>
      <c r="G416" s="143" t="s">
        <v>181</v>
      </c>
      <c r="H416" s="144">
        <v>2000</v>
      </c>
      <c r="I416" s="145"/>
      <c r="J416" s="145">
        <f>ROUND(I416*H416,2)</f>
        <v>0</v>
      </c>
      <c r="K416" s="142" t="s">
        <v>143</v>
      </c>
      <c r="L416" s="29"/>
      <c r="M416" s="146" t="s">
        <v>1</v>
      </c>
      <c r="N416" s="147" t="s">
        <v>38</v>
      </c>
      <c r="O416" s="148">
        <v>0.104</v>
      </c>
      <c r="P416" s="148">
        <f>O416*H416</f>
        <v>208</v>
      </c>
      <c r="Q416" s="148">
        <v>2.5999999999999998E-4</v>
      </c>
      <c r="R416" s="148">
        <f>Q416*H416</f>
        <v>0.51999999999999991</v>
      </c>
      <c r="S416" s="148">
        <v>0</v>
      </c>
      <c r="T416" s="149">
        <f>S416*H416</f>
        <v>0</v>
      </c>
      <c r="AR416" s="150" t="s">
        <v>249</v>
      </c>
      <c r="AT416" s="150" t="s">
        <v>139</v>
      </c>
      <c r="AU416" s="150" t="s">
        <v>83</v>
      </c>
      <c r="AY416" s="17" t="s">
        <v>137</v>
      </c>
      <c r="BE416" s="151">
        <f>IF(N416="základní",J416,0)</f>
        <v>0</v>
      </c>
      <c r="BF416" s="151">
        <f>IF(N416="snížená",J416,0)</f>
        <v>0</v>
      </c>
      <c r="BG416" s="151">
        <f>IF(N416="zákl. přenesená",J416,0)</f>
        <v>0</v>
      </c>
      <c r="BH416" s="151">
        <f>IF(N416="sníž. přenesená",J416,0)</f>
        <v>0</v>
      </c>
      <c r="BI416" s="151">
        <f>IF(N416="nulová",J416,0)</f>
        <v>0</v>
      </c>
      <c r="BJ416" s="17" t="s">
        <v>81</v>
      </c>
      <c r="BK416" s="151">
        <f>ROUND(I416*H416,2)</f>
        <v>0</v>
      </c>
      <c r="BL416" s="17" t="s">
        <v>249</v>
      </c>
      <c r="BM416" s="150" t="s">
        <v>537</v>
      </c>
    </row>
    <row r="417" spans="2:65" s="14" customFormat="1">
      <c r="B417" s="167"/>
      <c r="D417" s="153" t="s">
        <v>146</v>
      </c>
      <c r="E417" s="168" t="s">
        <v>1</v>
      </c>
      <c r="F417" s="169" t="s">
        <v>342</v>
      </c>
      <c r="H417" s="168" t="s">
        <v>1</v>
      </c>
      <c r="L417" s="167"/>
      <c r="M417" s="170"/>
      <c r="N417" s="171"/>
      <c r="O417" s="171"/>
      <c r="P417" s="171"/>
      <c r="Q417" s="171"/>
      <c r="R417" s="171"/>
      <c r="S417" s="171"/>
      <c r="T417" s="172"/>
      <c r="AT417" s="168" t="s">
        <v>146</v>
      </c>
      <c r="AU417" s="168" t="s">
        <v>83</v>
      </c>
      <c r="AV417" s="14" t="s">
        <v>81</v>
      </c>
      <c r="AW417" s="14" t="s">
        <v>29</v>
      </c>
      <c r="AX417" s="14" t="s">
        <v>73</v>
      </c>
      <c r="AY417" s="168" t="s">
        <v>137</v>
      </c>
    </row>
    <row r="418" spans="2:65" s="12" customFormat="1">
      <c r="B418" s="152"/>
      <c r="D418" s="153" t="s">
        <v>146</v>
      </c>
      <c r="E418" s="154" t="s">
        <v>1</v>
      </c>
      <c r="F418" s="155" t="s">
        <v>538</v>
      </c>
      <c r="H418" s="156">
        <v>2000</v>
      </c>
      <c r="L418" s="152"/>
      <c r="M418" s="157"/>
      <c r="N418" s="158"/>
      <c r="O418" s="158"/>
      <c r="P418" s="158"/>
      <c r="Q418" s="158"/>
      <c r="R418" s="158"/>
      <c r="S418" s="158"/>
      <c r="T418" s="159"/>
      <c r="AT418" s="154" t="s">
        <v>146</v>
      </c>
      <c r="AU418" s="154" t="s">
        <v>83</v>
      </c>
      <c r="AV418" s="12" t="s">
        <v>83</v>
      </c>
      <c r="AW418" s="12" t="s">
        <v>29</v>
      </c>
      <c r="AX418" s="12" t="s">
        <v>73</v>
      </c>
      <c r="AY418" s="154" t="s">
        <v>137</v>
      </c>
    </row>
    <row r="419" spans="2:65" s="13" customFormat="1">
      <c r="B419" s="160"/>
      <c r="D419" s="153" t="s">
        <v>146</v>
      </c>
      <c r="E419" s="161" t="s">
        <v>1</v>
      </c>
      <c r="F419" s="162" t="s">
        <v>148</v>
      </c>
      <c r="H419" s="163">
        <v>2000</v>
      </c>
      <c r="L419" s="160"/>
      <c r="M419" s="164"/>
      <c r="N419" s="165"/>
      <c r="O419" s="165"/>
      <c r="P419" s="165"/>
      <c r="Q419" s="165"/>
      <c r="R419" s="165"/>
      <c r="S419" s="165"/>
      <c r="T419" s="166"/>
      <c r="AT419" s="161" t="s">
        <v>146</v>
      </c>
      <c r="AU419" s="161" t="s">
        <v>83</v>
      </c>
      <c r="AV419" s="13" t="s">
        <v>144</v>
      </c>
      <c r="AW419" s="13" t="s">
        <v>29</v>
      </c>
      <c r="AX419" s="13" t="s">
        <v>81</v>
      </c>
      <c r="AY419" s="161" t="s">
        <v>137</v>
      </c>
    </row>
    <row r="420" spans="2:65" s="11" customFormat="1" ht="22.9" customHeight="1">
      <c r="B420" s="128"/>
      <c r="D420" s="129" t="s">
        <v>72</v>
      </c>
      <c r="E420" s="138" t="s">
        <v>539</v>
      </c>
      <c r="F420" s="138" t="s">
        <v>540</v>
      </c>
      <c r="J420" s="139">
        <f>BK420</f>
        <v>0</v>
      </c>
      <c r="L420" s="128"/>
      <c r="M420" s="132"/>
      <c r="N420" s="133"/>
      <c r="O420" s="133"/>
      <c r="P420" s="134">
        <f>SUM(P421:P428)</f>
        <v>7.2861750000000001</v>
      </c>
      <c r="Q420" s="133"/>
      <c r="R420" s="134">
        <f>SUM(R421:R428)</f>
        <v>9.4399999999999996E-4</v>
      </c>
      <c r="S420" s="133"/>
      <c r="T420" s="135">
        <f>SUM(T421:T428)</f>
        <v>0</v>
      </c>
      <c r="AR420" s="129" t="s">
        <v>83</v>
      </c>
      <c r="AT420" s="136" t="s">
        <v>72</v>
      </c>
      <c r="AU420" s="136" t="s">
        <v>81</v>
      </c>
      <c r="AY420" s="129" t="s">
        <v>137</v>
      </c>
      <c r="BK420" s="137">
        <f>SUM(BK421:BK428)</f>
        <v>0</v>
      </c>
    </row>
    <row r="421" spans="2:65" s="1" customFormat="1" ht="16.5" customHeight="1">
      <c r="B421" s="111"/>
      <c r="C421" s="140" t="s">
        <v>541</v>
      </c>
      <c r="D421" s="140" t="s">
        <v>139</v>
      </c>
      <c r="E421" s="141" t="s">
        <v>542</v>
      </c>
      <c r="F421" s="142" t="s">
        <v>543</v>
      </c>
      <c r="G421" s="143" t="s">
        <v>181</v>
      </c>
      <c r="H421" s="144">
        <v>9.1649999999999991</v>
      </c>
      <c r="I421" s="145"/>
      <c r="J421" s="145">
        <f>ROUND(I421*H421,2)</f>
        <v>0</v>
      </c>
      <c r="K421" s="142" t="s">
        <v>143</v>
      </c>
      <c r="L421" s="29"/>
      <c r="M421" s="146" t="s">
        <v>1</v>
      </c>
      <c r="N421" s="147" t="s">
        <v>38</v>
      </c>
      <c r="O421" s="148">
        <v>0.79500000000000004</v>
      </c>
      <c r="P421" s="148">
        <f>O421*H421</f>
        <v>7.2861750000000001</v>
      </c>
      <c r="Q421" s="148">
        <v>0</v>
      </c>
      <c r="R421" s="148">
        <f>Q421*H421</f>
        <v>0</v>
      </c>
      <c r="S421" s="148">
        <v>0</v>
      </c>
      <c r="T421" s="149">
        <f>S421*H421</f>
        <v>0</v>
      </c>
      <c r="AR421" s="150" t="s">
        <v>249</v>
      </c>
      <c r="AT421" s="150" t="s">
        <v>139</v>
      </c>
      <c r="AU421" s="150" t="s">
        <v>83</v>
      </c>
      <c r="AY421" s="17" t="s">
        <v>137</v>
      </c>
      <c r="BE421" s="151">
        <f>IF(N421="základní",J421,0)</f>
        <v>0</v>
      </c>
      <c r="BF421" s="151">
        <f>IF(N421="snížená",J421,0)</f>
        <v>0</v>
      </c>
      <c r="BG421" s="151">
        <f>IF(N421="zákl. přenesená",J421,0)</f>
        <v>0</v>
      </c>
      <c r="BH421" s="151">
        <f>IF(N421="sníž. přenesená",J421,0)</f>
        <v>0</v>
      </c>
      <c r="BI421" s="151">
        <f>IF(N421="nulová",J421,0)</f>
        <v>0</v>
      </c>
      <c r="BJ421" s="17" t="s">
        <v>81</v>
      </c>
      <c r="BK421" s="151">
        <f>ROUND(I421*H421,2)</f>
        <v>0</v>
      </c>
      <c r="BL421" s="17" t="s">
        <v>249</v>
      </c>
      <c r="BM421" s="150" t="s">
        <v>544</v>
      </c>
    </row>
    <row r="422" spans="2:65" s="14" customFormat="1">
      <c r="B422" s="167"/>
      <c r="D422" s="153" t="s">
        <v>146</v>
      </c>
      <c r="E422" s="168" t="s">
        <v>1</v>
      </c>
      <c r="F422" s="169" t="s">
        <v>545</v>
      </c>
      <c r="H422" s="168" t="s">
        <v>1</v>
      </c>
      <c r="L422" s="167"/>
      <c r="M422" s="170"/>
      <c r="N422" s="171"/>
      <c r="O422" s="171"/>
      <c r="P422" s="171"/>
      <c r="Q422" s="171"/>
      <c r="R422" s="171"/>
      <c r="S422" s="171"/>
      <c r="T422" s="172"/>
      <c r="AT422" s="168" t="s">
        <v>146</v>
      </c>
      <c r="AU422" s="168" t="s">
        <v>83</v>
      </c>
      <c r="AV422" s="14" t="s">
        <v>81</v>
      </c>
      <c r="AW422" s="14" t="s">
        <v>29</v>
      </c>
      <c r="AX422" s="14" t="s">
        <v>73</v>
      </c>
      <c r="AY422" s="168" t="s">
        <v>137</v>
      </c>
    </row>
    <row r="423" spans="2:65" s="12" customFormat="1">
      <c r="B423" s="152"/>
      <c r="D423" s="153" t="s">
        <v>146</v>
      </c>
      <c r="E423" s="154" t="s">
        <v>1</v>
      </c>
      <c r="F423" s="155" t="s">
        <v>546</v>
      </c>
      <c r="H423" s="156">
        <v>4.9349999999999996</v>
      </c>
      <c r="L423" s="152"/>
      <c r="M423" s="157"/>
      <c r="N423" s="158"/>
      <c r="O423" s="158"/>
      <c r="P423" s="158"/>
      <c r="Q423" s="158"/>
      <c r="R423" s="158"/>
      <c r="S423" s="158"/>
      <c r="T423" s="159"/>
      <c r="AT423" s="154" t="s">
        <v>146</v>
      </c>
      <c r="AU423" s="154" t="s">
        <v>83</v>
      </c>
      <c r="AV423" s="12" t="s">
        <v>83</v>
      </c>
      <c r="AW423" s="12" t="s">
        <v>29</v>
      </c>
      <c r="AX423" s="12" t="s">
        <v>73</v>
      </c>
      <c r="AY423" s="154" t="s">
        <v>137</v>
      </c>
    </row>
    <row r="424" spans="2:65" s="12" customFormat="1">
      <c r="B424" s="152"/>
      <c r="D424" s="153" t="s">
        <v>146</v>
      </c>
      <c r="E424" s="154" t="s">
        <v>1</v>
      </c>
      <c r="F424" s="155" t="s">
        <v>547</v>
      </c>
      <c r="H424" s="156">
        <v>4.2300000000000004</v>
      </c>
      <c r="L424" s="152"/>
      <c r="M424" s="157"/>
      <c r="N424" s="158"/>
      <c r="O424" s="158"/>
      <c r="P424" s="158"/>
      <c r="Q424" s="158"/>
      <c r="R424" s="158"/>
      <c r="S424" s="158"/>
      <c r="T424" s="159"/>
      <c r="AT424" s="154" t="s">
        <v>146</v>
      </c>
      <c r="AU424" s="154" t="s">
        <v>83</v>
      </c>
      <c r="AV424" s="12" t="s">
        <v>83</v>
      </c>
      <c r="AW424" s="12" t="s">
        <v>29</v>
      </c>
      <c r="AX424" s="12" t="s">
        <v>73</v>
      </c>
      <c r="AY424" s="154" t="s">
        <v>137</v>
      </c>
    </row>
    <row r="425" spans="2:65" s="13" customFormat="1">
      <c r="B425" s="160"/>
      <c r="D425" s="153" t="s">
        <v>146</v>
      </c>
      <c r="E425" s="161" t="s">
        <v>1</v>
      </c>
      <c r="F425" s="162" t="s">
        <v>148</v>
      </c>
      <c r="H425" s="163">
        <v>9.1649999999999991</v>
      </c>
      <c r="L425" s="160"/>
      <c r="M425" s="164"/>
      <c r="N425" s="165"/>
      <c r="O425" s="165"/>
      <c r="P425" s="165"/>
      <c r="Q425" s="165"/>
      <c r="R425" s="165"/>
      <c r="S425" s="165"/>
      <c r="T425" s="166"/>
      <c r="AT425" s="161" t="s">
        <v>146</v>
      </c>
      <c r="AU425" s="161" t="s">
        <v>83</v>
      </c>
      <c r="AV425" s="13" t="s">
        <v>144</v>
      </c>
      <c r="AW425" s="13" t="s">
        <v>29</v>
      </c>
      <c r="AX425" s="13" t="s">
        <v>81</v>
      </c>
      <c r="AY425" s="161" t="s">
        <v>137</v>
      </c>
    </row>
    <row r="426" spans="2:65" s="1" customFormat="1" ht="16.5" customHeight="1">
      <c r="B426" s="111"/>
      <c r="C426" s="173" t="s">
        <v>548</v>
      </c>
      <c r="D426" s="173" t="s">
        <v>193</v>
      </c>
      <c r="E426" s="174" t="s">
        <v>549</v>
      </c>
      <c r="F426" s="175" t="s">
        <v>550</v>
      </c>
      <c r="G426" s="176" t="s">
        <v>181</v>
      </c>
      <c r="H426" s="177">
        <v>9.44</v>
      </c>
      <c r="I426" s="178"/>
      <c r="J426" s="178">
        <f>ROUND(I426*H426,2)</f>
        <v>0</v>
      </c>
      <c r="K426" s="175" t="s">
        <v>143</v>
      </c>
      <c r="L426" s="179"/>
      <c r="M426" s="180" t="s">
        <v>1</v>
      </c>
      <c r="N426" s="181" t="s">
        <v>38</v>
      </c>
      <c r="O426" s="148">
        <v>0</v>
      </c>
      <c r="P426" s="148">
        <f>O426*H426</f>
        <v>0</v>
      </c>
      <c r="Q426" s="148">
        <v>1E-4</v>
      </c>
      <c r="R426" s="148">
        <f>Q426*H426</f>
        <v>9.4399999999999996E-4</v>
      </c>
      <c r="S426" s="148">
        <v>0</v>
      </c>
      <c r="T426" s="149">
        <f>S426*H426</f>
        <v>0</v>
      </c>
      <c r="AR426" s="150" t="s">
        <v>330</v>
      </c>
      <c r="AT426" s="150" t="s">
        <v>193</v>
      </c>
      <c r="AU426" s="150" t="s">
        <v>83</v>
      </c>
      <c r="AY426" s="17" t="s">
        <v>137</v>
      </c>
      <c r="BE426" s="151">
        <f>IF(N426="základní",J426,0)</f>
        <v>0</v>
      </c>
      <c r="BF426" s="151">
        <f>IF(N426="snížená",J426,0)</f>
        <v>0</v>
      </c>
      <c r="BG426" s="151">
        <f>IF(N426="zákl. přenesená",J426,0)</f>
        <v>0</v>
      </c>
      <c r="BH426" s="151">
        <f>IF(N426="sníž. přenesená",J426,0)</f>
        <v>0</v>
      </c>
      <c r="BI426" s="151">
        <f>IF(N426="nulová",J426,0)</f>
        <v>0</v>
      </c>
      <c r="BJ426" s="17" t="s">
        <v>81</v>
      </c>
      <c r="BK426" s="151">
        <f>ROUND(I426*H426,2)</f>
        <v>0</v>
      </c>
      <c r="BL426" s="17" t="s">
        <v>249</v>
      </c>
      <c r="BM426" s="150" t="s">
        <v>551</v>
      </c>
    </row>
    <row r="427" spans="2:65" s="12" customFormat="1">
      <c r="B427" s="152"/>
      <c r="D427" s="153" t="s">
        <v>146</v>
      </c>
      <c r="F427" s="155" t="s">
        <v>552</v>
      </c>
      <c r="H427" s="156">
        <v>9.44</v>
      </c>
      <c r="L427" s="152"/>
      <c r="M427" s="157"/>
      <c r="N427" s="158"/>
      <c r="O427" s="158"/>
      <c r="P427" s="158"/>
      <c r="Q427" s="158"/>
      <c r="R427" s="158"/>
      <c r="S427" s="158"/>
      <c r="T427" s="159"/>
      <c r="AT427" s="154" t="s">
        <v>146</v>
      </c>
      <c r="AU427" s="154" t="s">
        <v>83</v>
      </c>
      <c r="AV427" s="12" t="s">
        <v>83</v>
      </c>
      <c r="AW427" s="12" t="s">
        <v>3</v>
      </c>
      <c r="AX427" s="12" t="s">
        <v>81</v>
      </c>
      <c r="AY427" s="154" t="s">
        <v>137</v>
      </c>
    </row>
    <row r="428" spans="2:65" s="1" customFormat="1" ht="24" customHeight="1">
      <c r="B428" s="111"/>
      <c r="C428" s="140" t="s">
        <v>553</v>
      </c>
      <c r="D428" s="140" t="s">
        <v>139</v>
      </c>
      <c r="E428" s="141" t="s">
        <v>554</v>
      </c>
      <c r="F428" s="142" t="s">
        <v>555</v>
      </c>
      <c r="G428" s="143" t="s">
        <v>377</v>
      </c>
      <c r="H428" s="144">
        <v>95.637</v>
      </c>
      <c r="I428" s="145"/>
      <c r="J428" s="145">
        <f>ROUND(I428*H428,2)</f>
        <v>0</v>
      </c>
      <c r="K428" s="142" t="s">
        <v>143</v>
      </c>
      <c r="L428" s="29"/>
      <c r="M428" s="146" t="s">
        <v>1</v>
      </c>
      <c r="N428" s="147" t="s">
        <v>38</v>
      </c>
      <c r="O428" s="148">
        <v>0</v>
      </c>
      <c r="P428" s="148">
        <f>O428*H428</f>
        <v>0</v>
      </c>
      <c r="Q428" s="148">
        <v>0</v>
      </c>
      <c r="R428" s="148">
        <f>Q428*H428</f>
        <v>0</v>
      </c>
      <c r="S428" s="148">
        <v>0</v>
      </c>
      <c r="T428" s="149">
        <f>S428*H428</f>
        <v>0</v>
      </c>
      <c r="AR428" s="150" t="s">
        <v>249</v>
      </c>
      <c r="AT428" s="150" t="s">
        <v>139</v>
      </c>
      <c r="AU428" s="150" t="s">
        <v>83</v>
      </c>
      <c r="AY428" s="17" t="s">
        <v>137</v>
      </c>
      <c r="BE428" s="151">
        <f>IF(N428="základní",J428,0)</f>
        <v>0</v>
      </c>
      <c r="BF428" s="151">
        <f>IF(N428="snížená",J428,0)</f>
        <v>0</v>
      </c>
      <c r="BG428" s="151">
        <f>IF(N428="zákl. přenesená",J428,0)</f>
        <v>0</v>
      </c>
      <c r="BH428" s="151">
        <f>IF(N428="sníž. přenesená",J428,0)</f>
        <v>0</v>
      </c>
      <c r="BI428" s="151">
        <f>IF(N428="nulová",J428,0)</f>
        <v>0</v>
      </c>
      <c r="BJ428" s="17" t="s">
        <v>81</v>
      </c>
      <c r="BK428" s="151">
        <f>ROUND(I428*H428,2)</f>
        <v>0</v>
      </c>
      <c r="BL428" s="17" t="s">
        <v>249</v>
      </c>
      <c r="BM428" s="150" t="s">
        <v>556</v>
      </c>
    </row>
    <row r="429" spans="2:65" s="11" customFormat="1" ht="25.9" customHeight="1">
      <c r="B429" s="128"/>
      <c r="D429" s="129" t="s">
        <v>72</v>
      </c>
      <c r="E429" s="130" t="s">
        <v>193</v>
      </c>
      <c r="F429" s="130" t="s">
        <v>557</v>
      </c>
      <c r="J429" s="131">
        <f>BK429</f>
        <v>0</v>
      </c>
      <c r="L429" s="128"/>
      <c r="M429" s="132"/>
      <c r="N429" s="133"/>
      <c r="O429" s="133"/>
      <c r="P429" s="134">
        <f>P430+P432+P434</f>
        <v>0</v>
      </c>
      <c r="Q429" s="133"/>
      <c r="R429" s="134">
        <f>R430+R432+R434</f>
        <v>0</v>
      </c>
      <c r="S429" s="133"/>
      <c r="T429" s="135">
        <f>T430+T432+T434</f>
        <v>0</v>
      </c>
      <c r="AR429" s="129" t="s">
        <v>158</v>
      </c>
      <c r="AT429" s="136" t="s">
        <v>72</v>
      </c>
      <c r="AU429" s="136" t="s">
        <v>73</v>
      </c>
      <c r="AY429" s="129" t="s">
        <v>137</v>
      </c>
      <c r="BK429" s="137">
        <f>BK430+BK432+BK434</f>
        <v>0</v>
      </c>
    </row>
    <row r="430" spans="2:65" s="11" customFormat="1" ht="22.9" customHeight="1">
      <c r="B430" s="128"/>
      <c r="D430" s="129" t="s">
        <v>72</v>
      </c>
      <c r="E430" s="138" t="s">
        <v>558</v>
      </c>
      <c r="F430" s="138" t="s">
        <v>559</v>
      </c>
      <c r="J430" s="139">
        <f>BK430</f>
        <v>0</v>
      </c>
      <c r="L430" s="128"/>
      <c r="M430" s="132"/>
      <c r="N430" s="133"/>
      <c r="O430" s="133"/>
      <c r="P430" s="134">
        <f>P431</f>
        <v>0</v>
      </c>
      <c r="Q430" s="133"/>
      <c r="R430" s="134">
        <f>R431</f>
        <v>0</v>
      </c>
      <c r="S430" s="133"/>
      <c r="T430" s="135">
        <f>T431</f>
        <v>0</v>
      </c>
      <c r="AR430" s="129" t="s">
        <v>158</v>
      </c>
      <c r="AT430" s="136" t="s">
        <v>72</v>
      </c>
      <c r="AU430" s="136" t="s">
        <v>81</v>
      </c>
      <c r="AY430" s="129" t="s">
        <v>137</v>
      </c>
      <c r="BK430" s="137">
        <f>BK431</f>
        <v>0</v>
      </c>
    </row>
    <row r="431" spans="2:65" s="1" customFormat="1" ht="16.5" customHeight="1">
      <c r="B431" s="111"/>
      <c r="C431" s="140" t="s">
        <v>560</v>
      </c>
      <c r="D431" s="140" t="s">
        <v>139</v>
      </c>
      <c r="E431" s="141" t="s">
        <v>561</v>
      </c>
      <c r="F431" s="142" t="s">
        <v>562</v>
      </c>
      <c r="G431" s="143" t="s">
        <v>273</v>
      </c>
      <c r="H431" s="144">
        <v>1</v>
      </c>
      <c r="I431" s="145"/>
      <c r="J431" s="145">
        <f>ROUND(I431*H431,2)</f>
        <v>0</v>
      </c>
      <c r="K431" s="142" t="s">
        <v>1</v>
      </c>
      <c r="L431" s="29"/>
      <c r="M431" s="146" t="s">
        <v>1</v>
      </c>
      <c r="N431" s="147" t="s">
        <v>38</v>
      </c>
      <c r="O431" s="148">
        <v>0</v>
      </c>
      <c r="P431" s="148">
        <f>O431*H431</f>
        <v>0</v>
      </c>
      <c r="Q431" s="148">
        <v>0</v>
      </c>
      <c r="R431" s="148">
        <f>Q431*H431</f>
        <v>0</v>
      </c>
      <c r="S431" s="148">
        <v>0</v>
      </c>
      <c r="T431" s="149">
        <f>S431*H431</f>
        <v>0</v>
      </c>
      <c r="AR431" s="150" t="s">
        <v>497</v>
      </c>
      <c r="AT431" s="150" t="s">
        <v>139</v>
      </c>
      <c r="AU431" s="150" t="s">
        <v>83</v>
      </c>
      <c r="AY431" s="17" t="s">
        <v>137</v>
      </c>
      <c r="BE431" s="151">
        <f>IF(N431="základní",J431,0)</f>
        <v>0</v>
      </c>
      <c r="BF431" s="151">
        <f>IF(N431="snížená",J431,0)</f>
        <v>0</v>
      </c>
      <c r="BG431" s="151">
        <f>IF(N431="zákl. přenesená",J431,0)</f>
        <v>0</v>
      </c>
      <c r="BH431" s="151">
        <f>IF(N431="sníž. přenesená",J431,0)</f>
        <v>0</v>
      </c>
      <c r="BI431" s="151">
        <f>IF(N431="nulová",J431,0)</f>
        <v>0</v>
      </c>
      <c r="BJ431" s="17" t="s">
        <v>81</v>
      </c>
      <c r="BK431" s="151">
        <f>ROUND(I431*H431,2)</f>
        <v>0</v>
      </c>
      <c r="BL431" s="17" t="s">
        <v>497</v>
      </c>
      <c r="BM431" s="150" t="s">
        <v>563</v>
      </c>
    </row>
    <row r="432" spans="2:65" s="11" customFormat="1" ht="22.9" customHeight="1">
      <c r="B432" s="128"/>
      <c r="D432" s="129" t="s">
        <v>72</v>
      </c>
      <c r="E432" s="138" t="s">
        <v>564</v>
      </c>
      <c r="F432" s="138" t="s">
        <v>565</v>
      </c>
      <c r="J432" s="139">
        <f>BK432</f>
        <v>0</v>
      </c>
      <c r="L432" s="128"/>
      <c r="M432" s="132"/>
      <c r="N432" s="133"/>
      <c r="O432" s="133"/>
      <c r="P432" s="134">
        <f>P433</f>
        <v>0</v>
      </c>
      <c r="Q432" s="133"/>
      <c r="R432" s="134">
        <f>R433</f>
        <v>0</v>
      </c>
      <c r="S432" s="133"/>
      <c r="T432" s="135">
        <f>T433</f>
        <v>0</v>
      </c>
      <c r="AR432" s="129" t="s">
        <v>158</v>
      </c>
      <c r="AT432" s="136" t="s">
        <v>72</v>
      </c>
      <c r="AU432" s="136" t="s">
        <v>81</v>
      </c>
      <c r="AY432" s="129" t="s">
        <v>137</v>
      </c>
      <c r="BK432" s="137">
        <f>BK433</f>
        <v>0</v>
      </c>
    </row>
    <row r="433" spans="2:65" s="1" customFormat="1" ht="16.5" customHeight="1">
      <c r="B433" s="111"/>
      <c r="C433" s="140" t="s">
        <v>566</v>
      </c>
      <c r="D433" s="140" t="s">
        <v>139</v>
      </c>
      <c r="E433" s="141" t="s">
        <v>567</v>
      </c>
      <c r="F433" s="142" t="s">
        <v>568</v>
      </c>
      <c r="G433" s="143" t="s">
        <v>273</v>
      </c>
      <c r="H433" s="144">
        <v>1</v>
      </c>
      <c r="I433" s="145"/>
      <c r="J433" s="145">
        <f>ROUND(I433*H433,2)</f>
        <v>0</v>
      </c>
      <c r="K433" s="142" t="s">
        <v>1</v>
      </c>
      <c r="L433" s="29"/>
      <c r="M433" s="146" t="s">
        <v>1</v>
      </c>
      <c r="N433" s="147" t="s">
        <v>38</v>
      </c>
      <c r="O433" s="148">
        <v>0</v>
      </c>
      <c r="P433" s="148">
        <f>O433*H433</f>
        <v>0</v>
      </c>
      <c r="Q433" s="148">
        <v>0</v>
      </c>
      <c r="R433" s="148">
        <f>Q433*H433</f>
        <v>0</v>
      </c>
      <c r="S433" s="148">
        <v>0</v>
      </c>
      <c r="T433" s="149">
        <f>S433*H433</f>
        <v>0</v>
      </c>
      <c r="AR433" s="150" t="s">
        <v>497</v>
      </c>
      <c r="AT433" s="150" t="s">
        <v>139</v>
      </c>
      <c r="AU433" s="150" t="s">
        <v>83</v>
      </c>
      <c r="AY433" s="17" t="s">
        <v>137</v>
      </c>
      <c r="BE433" s="151">
        <f>IF(N433="základní",J433,0)</f>
        <v>0</v>
      </c>
      <c r="BF433" s="151">
        <f>IF(N433="snížená",J433,0)</f>
        <v>0</v>
      </c>
      <c r="BG433" s="151">
        <f>IF(N433="zákl. přenesená",J433,0)</f>
        <v>0</v>
      </c>
      <c r="BH433" s="151">
        <f>IF(N433="sníž. přenesená",J433,0)</f>
        <v>0</v>
      </c>
      <c r="BI433" s="151">
        <f>IF(N433="nulová",J433,0)</f>
        <v>0</v>
      </c>
      <c r="BJ433" s="17" t="s">
        <v>81</v>
      </c>
      <c r="BK433" s="151">
        <f>ROUND(I433*H433,2)</f>
        <v>0</v>
      </c>
      <c r="BL433" s="17" t="s">
        <v>497</v>
      </c>
      <c r="BM433" s="150" t="s">
        <v>569</v>
      </c>
    </row>
    <row r="434" spans="2:65" s="11" customFormat="1" ht="22.9" customHeight="1">
      <c r="B434" s="128"/>
      <c r="D434" s="129" t="s">
        <v>72</v>
      </c>
      <c r="E434" s="138" t="s">
        <v>570</v>
      </c>
      <c r="F434" s="138" t="s">
        <v>571</v>
      </c>
      <c r="J434" s="139">
        <f>BK434</f>
        <v>0</v>
      </c>
      <c r="L434" s="128"/>
      <c r="M434" s="132"/>
      <c r="N434" s="133"/>
      <c r="O434" s="133"/>
      <c r="P434" s="134">
        <f>SUM(P435:P436)</f>
        <v>0</v>
      </c>
      <c r="Q434" s="133"/>
      <c r="R434" s="134">
        <f>SUM(R435:R436)</f>
        <v>0</v>
      </c>
      <c r="S434" s="133"/>
      <c r="T434" s="135">
        <f>SUM(T435:T436)</f>
        <v>0</v>
      </c>
      <c r="AR434" s="129" t="s">
        <v>158</v>
      </c>
      <c r="AT434" s="136" t="s">
        <v>72</v>
      </c>
      <c r="AU434" s="136" t="s">
        <v>81</v>
      </c>
      <c r="AY434" s="129" t="s">
        <v>137</v>
      </c>
      <c r="BK434" s="137">
        <f>SUM(BK435:BK436)</f>
        <v>0</v>
      </c>
    </row>
    <row r="435" spans="2:65" s="1" customFormat="1" ht="16.5" customHeight="1">
      <c r="B435" s="111"/>
      <c r="C435" s="140" t="s">
        <v>572</v>
      </c>
      <c r="D435" s="140" t="s">
        <v>139</v>
      </c>
      <c r="E435" s="141" t="s">
        <v>573</v>
      </c>
      <c r="F435" s="142" t="s">
        <v>574</v>
      </c>
      <c r="G435" s="143" t="s">
        <v>273</v>
      </c>
      <c r="H435" s="144">
        <v>1</v>
      </c>
      <c r="I435" s="145"/>
      <c r="J435" s="145">
        <f>ROUND(I435*H435,2)</f>
        <v>0</v>
      </c>
      <c r="K435" s="142" t="s">
        <v>1</v>
      </c>
      <c r="L435" s="29"/>
      <c r="M435" s="146" t="s">
        <v>1</v>
      </c>
      <c r="N435" s="147" t="s">
        <v>38</v>
      </c>
      <c r="O435" s="148">
        <v>0</v>
      </c>
      <c r="P435" s="148">
        <f>O435*H435</f>
        <v>0</v>
      </c>
      <c r="Q435" s="148">
        <v>0</v>
      </c>
      <c r="R435" s="148">
        <f>Q435*H435</f>
        <v>0</v>
      </c>
      <c r="S435" s="148">
        <v>0</v>
      </c>
      <c r="T435" s="149">
        <f>S435*H435</f>
        <v>0</v>
      </c>
      <c r="AR435" s="150" t="s">
        <v>497</v>
      </c>
      <c r="AT435" s="150" t="s">
        <v>139</v>
      </c>
      <c r="AU435" s="150" t="s">
        <v>83</v>
      </c>
      <c r="AY435" s="17" t="s">
        <v>137</v>
      </c>
      <c r="BE435" s="151">
        <f>IF(N435="základní",J435,0)</f>
        <v>0</v>
      </c>
      <c r="BF435" s="151">
        <f>IF(N435="snížená",J435,0)</f>
        <v>0</v>
      </c>
      <c r="BG435" s="151">
        <f>IF(N435="zákl. přenesená",J435,0)</f>
        <v>0</v>
      </c>
      <c r="BH435" s="151">
        <f>IF(N435="sníž. přenesená",J435,0)</f>
        <v>0</v>
      </c>
      <c r="BI435" s="151">
        <f>IF(N435="nulová",J435,0)</f>
        <v>0</v>
      </c>
      <c r="BJ435" s="17" t="s">
        <v>81</v>
      </c>
      <c r="BK435" s="151">
        <f>ROUND(I435*H435,2)</f>
        <v>0</v>
      </c>
      <c r="BL435" s="17" t="s">
        <v>497</v>
      </c>
      <c r="BM435" s="150" t="s">
        <v>575</v>
      </c>
    </row>
    <row r="436" spans="2:65" s="1" customFormat="1" ht="16.5" customHeight="1">
      <c r="B436" s="111"/>
      <c r="C436" s="140" t="s">
        <v>576</v>
      </c>
      <c r="D436" s="140" t="s">
        <v>139</v>
      </c>
      <c r="E436" s="141" t="s">
        <v>577</v>
      </c>
      <c r="F436" s="142" t="s">
        <v>578</v>
      </c>
      <c r="G436" s="143" t="s">
        <v>273</v>
      </c>
      <c r="H436" s="144">
        <v>1</v>
      </c>
      <c r="I436" s="145"/>
      <c r="J436" s="145">
        <f>ROUND(I436*H436,2)</f>
        <v>0</v>
      </c>
      <c r="K436" s="142" t="s">
        <v>1</v>
      </c>
      <c r="L436" s="29"/>
      <c r="M436" s="146" t="s">
        <v>1</v>
      </c>
      <c r="N436" s="147" t="s">
        <v>38</v>
      </c>
      <c r="O436" s="148">
        <v>0</v>
      </c>
      <c r="P436" s="148">
        <f>O436*H436</f>
        <v>0</v>
      </c>
      <c r="Q436" s="148">
        <v>0</v>
      </c>
      <c r="R436" s="148">
        <f>Q436*H436</f>
        <v>0</v>
      </c>
      <c r="S436" s="148">
        <v>0</v>
      </c>
      <c r="T436" s="149">
        <f>S436*H436</f>
        <v>0</v>
      </c>
      <c r="AR436" s="150" t="s">
        <v>497</v>
      </c>
      <c r="AT436" s="150" t="s">
        <v>139</v>
      </c>
      <c r="AU436" s="150" t="s">
        <v>83</v>
      </c>
      <c r="AY436" s="17" t="s">
        <v>137</v>
      </c>
      <c r="BE436" s="151">
        <f>IF(N436="základní",J436,0)</f>
        <v>0</v>
      </c>
      <c r="BF436" s="151">
        <f>IF(N436="snížená",J436,0)</f>
        <v>0</v>
      </c>
      <c r="BG436" s="151">
        <f>IF(N436="zákl. přenesená",J436,0)</f>
        <v>0</v>
      </c>
      <c r="BH436" s="151">
        <f>IF(N436="sníž. přenesená",J436,0)</f>
        <v>0</v>
      </c>
      <c r="BI436" s="151">
        <f>IF(N436="nulová",J436,0)</f>
        <v>0</v>
      </c>
      <c r="BJ436" s="17" t="s">
        <v>81</v>
      </c>
      <c r="BK436" s="151">
        <f>ROUND(I436*H436,2)</f>
        <v>0</v>
      </c>
      <c r="BL436" s="17" t="s">
        <v>497</v>
      </c>
      <c r="BM436" s="150" t="s">
        <v>579</v>
      </c>
    </row>
    <row r="437" spans="2:65" s="11" customFormat="1" ht="25.9" customHeight="1">
      <c r="B437" s="128"/>
      <c r="D437" s="129" t="s">
        <v>72</v>
      </c>
      <c r="E437" s="130" t="s">
        <v>119</v>
      </c>
      <c r="F437" s="130" t="s">
        <v>580</v>
      </c>
      <c r="J437" s="131">
        <f>BK437</f>
        <v>0</v>
      </c>
      <c r="L437" s="128"/>
      <c r="M437" s="132"/>
      <c r="N437" s="133"/>
      <c r="O437" s="133"/>
      <c r="P437" s="134">
        <f>P438</f>
        <v>0</v>
      </c>
      <c r="Q437" s="133"/>
      <c r="R437" s="134">
        <f>R438</f>
        <v>0</v>
      </c>
      <c r="S437" s="133"/>
      <c r="T437" s="135">
        <f>T438</f>
        <v>0</v>
      </c>
      <c r="AR437" s="129" t="s">
        <v>171</v>
      </c>
      <c r="AT437" s="136" t="s">
        <v>72</v>
      </c>
      <c r="AU437" s="136" t="s">
        <v>73</v>
      </c>
      <c r="AY437" s="129" t="s">
        <v>137</v>
      </c>
      <c r="BK437" s="137">
        <f>BK438</f>
        <v>0</v>
      </c>
    </row>
    <row r="438" spans="2:65" s="11" customFormat="1" ht="22.9" customHeight="1">
      <c r="B438" s="128"/>
      <c r="D438" s="129" t="s">
        <v>72</v>
      </c>
      <c r="E438" s="138" t="s">
        <v>581</v>
      </c>
      <c r="F438" s="138" t="s">
        <v>582</v>
      </c>
      <c r="J438" s="139">
        <f>BK438</f>
        <v>0</v>
      </c>
      <c r="L438" s="128"/>
      <c r="M438" s="132"/>
      <c r="N438" s="133"/>
      <c r="O438" s="133"/>
      <c r="P438" s="134">
        <f>P439</f>
        <v>0</v>
      </c>
      <c r="Q438" s="133"/>
      <c r="R438" s="134">
        <f>R439</f>
        <v>0</v>
      </c>
      <c r="S438" s="133"/>
      <c r="T438" s="135">
        <f>T439</f>
        <v>0</v>
      </c>
      <c r="AR438" s="129" t="s">
        <v>171</v>
      </c>
      <c r="AT438" s="136" t="s">
        <v>72</v>
      </c>
      <c r="AU438" s="136" t="s">
        <v>81</v>
      </c>
      <c r="AY438" s="129" t="s">
        <v>137</v>
      </c>
      <c r="BK438" s="137">
        <f>BK439</f>
        <v>0</v>
      </c>
    </row>
    <row r="439" spans="2:65" s="1" customFormat="1" ht="16.5" customHeight="1">
      <c r="B439" s="111"/>
      <c r="C439" s="140" t="s">
        <v>583</v>
      </c>
      <c r="D439" s="140" t="s">
        <v>139</v>
      </c>
      <c r="E439" s="141" t="s">
        <v>584</v>
      </c>
      <c r="F439" s="142" t="s">
        <v>585</v>
      </c>
      <c r="G439" s="143" t="s">
        <v>586</v>
      </c>
      <c r="H439" s="144">
        <v>1</v>
      </c>
      <c r="I439" s="145"/>
      <c r="J439" s="145">
        <f>ROUND(I439*H439,2)</f>
        <v>0</v>
      </c>
      <c r="K439" s="142" t="s">
        <v>143</v>
      </c>
      <c r="L439" s="29"/>
      <c r="M439" s="189" t="s">
        <v>1</v>
      </c>
      <c r="N439" s="190" t="s">
        <v>38</v>
      </c>
      <c r="O439" s="191">
        <v>0</v>
      </c>
      <c r="P439" s="191">
        <f>O439*H439</f>
        <v>0</v>
      </c>
      <c r="Q439" s="191">
        <v>0</v>
      </c>
      <c r="R439" s="191">
        <f>Q439*H439</f>
        <v>0</v>
      </c>
      <c r="S439" s="191">
        <v>0</v>
      </c>
      <c r="T439" s="192">
        <f>S439*H439</f>
        <v>0</v>
      </c>
      <c r="AR439" s="150" t="s">
        <v>587</v>
      </c>
      <c r="AT439" s="150" t="s">
        <v>139</v>
      </c>
      <c r="AU439" s="150" t="s">
        <v>83</v>
      </c>
      <c r="AY439" s="17" t="s">
        <v>137</v>
      </c>
      <c r="BE439" s="151">
        <f>IF(N439="základní",J439,0)</f>
        <v>0</v>
      </c>
      <c r="BF439" s="151">
        <f>IF(N439="snížená",J439,0)</f>
        <v>0</v>
      </c>
      <c r="BG439" s="151">
        <f>IF(N439="zákl. přenesená",J439,0)</f>
        <v>0</v>
      </c>
      <c r="BH439" s="151">
        <f>IF(N439="sníž. přenesená",J439,0)</f>
        <v>0</v>
      </c>
      <c r="BI439" s="151">
        <f>IF(N439="nulová",J439,0)</f>
        <v>0</v>
      </c>
      <c r="BJ439" s="17" t="s">
        <v>81</v>
      </c>
      <c r="BK439" s="151">
        <f>ROUND(I439*H439,2)</f>
        <v>0</v>
      </c>
      <c r="BL439" s="17" t="s">
        <v>587</v>
      </c>
      <c r="BM439" s="150" t="s">
        <v>588</v>
      </c>
    </row>
    <row r="440" spans="2:65" s="1" customFormat="1" ht="6.95" customHeight="1">
      <c r="B440" s="41"/>
      <c r="C440" s="42"/>
      <c r="D440" s="42"/>
      <c r="E440" s="42"/>
      <c r="F440" s="42"/>
      <c r="G440" s="42"/>
      <c r="H440" s="42"/>
      <c r="I440" s="42"/>
      <c r="J440" s="42"/>
      <c r="K440" s="42"/>
      <c r="L440" s="29"/>
    </row>
  </sheetData>
  <autoFilter ref="C144:K439"/>
  <mergeCells count="11">
    <mergeCell ref="E137:H137"/>
    <mergeCell ref="E7:H7"/>
    <mergeCell ref="E9:H9"/>
    <mergeCell ref="E18:H18"/>
    <mergeCell ref="E27:H27"/>
    <mergeCell ref="E85:H85"/>
    <mergeCell ref="L2:V2"/>
    <mergeCell ref="E87:H87"/>
    <mergeCell ref="D123:F123"/>
    <mergeCell ref="D124:F124"/>
    <mergeCell ref="E135:H13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108"/>
  <sheetViews>
    <sheetView view="pageBreakPreview" zoomScaleNormal="100" zoomScaleSheetLayoutView="100" workbookViewId="0">
      <pane ySplit="4" topLeftCell="A20" activePane="bottomLeft" state="frozen"/>
      <selection activeCell="H5" sqref="H5"/>
      <selection pane="bottomLeft" activeCell="I70" sqref="I70"/>
    </sheetView>
  </sheetViews>
  <sheetFormatPr defaultRowHeight="12.75"/>
  <cols>
    <col min="1" max="1" width="9.33203125" style="194"/>
    <col min="2" max="2" width="6.33203125" style="200" customWidth="1"/>
    <col min="3" max="3" width="10.33203125" style="199" customWidth="1"/>
    <col min="4" max="4" width="66.1640625" style="199" customWidth="1"/>
    <col min="5" max="5" width="54.83203125" style="199" customWidth="1"/>
    <col min="6" max="6" width="5" style="198" customWidth="1"/>
    <col min="7" max="7" width="16" style="197" customWidth="1"/>
    <col min="8" max="8" width="16.83203125" style="196" customWidth="1"/>
    <col min="9" max="9" width="18.33203125" style="195" customWidth="1"/>
    <col min="10" max="10" width="14.1640625" style="194" customWidth="1"/>
    <col min="11" max="11" width="16.1640625" style="194" customWidth="1"/>
    <col min="12" max="12" width="18.6640625" style="194" customWidth="1"/>
    <col min="13" max="13" width="15" style="194" customWidth="1"/>
    <col min="14" max="14" width="17" style="194" customWidth="1"/>
    <col min="15" max="16384" width="9.33203125" style="194"/>
  </cols>
  <sheetData>
    <row r="1" spans="1:14" ht="20.25">
      <c r="B1" s="286"/>
      <c r="C1" s="285"/>
      <c r="D1" s="283"/>
      <c r="E1" s="283"/>
      <c r="F1" s="283"/>
      <c r="G1" s="282"/>
      <c r="H1" s="281"/>
      <c r="I1" s="280"/>
    </row>
    <row r="2" spans="1:14" ht="15.75">
      <c r="B2" s="284"/>
      <c r="C2" s="284"/>
      <c r="D2" s="283"/>
      <c r="E2" s="283"/>
      <c r="F2" s="283"/>
      <c r="G2" s="282"/>
      <c r="H2" s="281"/>
      <c r="I2" s="280"/>
    </row>
    <row r="3" spans="1:14" s="274" customFormat="1" ht="13.5" thickBot="1">
      <c r="B3" s="276" t="s">
        <v>793</v>
      </c>
      <c r="C3" s="279" t="s">
        <v>54</v>
      </c>
      <c r="D3" s="278" t="s">
        <v>55</v>
      </c>
      <c r="E3" s="278" t="s">
        <v>792</v>
      </c>
      <c r="F3" s="277" t="s">
        <v>124</v>
      </c>
      <c r="G3" s="276" t="s">
        <v>788</v>
      </c>
      <c r="H3" s="276" t="s">
        <v>791</v>
      </c>
      <c r="I3" s="276" t="s">
        <v>786</v>
      </c>
      <c r="J3" s="194"/>
      <c r="K3" s="275"/>
      <c r="L3" s="275"/>
      <c r="M3" s="275"/>
      <c r="N3" s="275"/>
    </row>
    <row r="4" spans="1:14">
      <c r="B4" s="268"/>
      <c r="C4" s="272"/>
      <c r="D4" s="270"/>
      <c r="E4" s="270"/>
      <c r="F4" s="269"/>
      <c r="G4" s="268"/>
      <c r="H4" s="268"/>
      <c r="I4" s="268"/>
      <c r="M4" s="267"/>
    </row>
    <row r="5" spans="1:14">
      <c r="B5" s="268"/>
      <c r="C5" s="272"/>
      <c r="D5" s="270"/>
      <c r="E5" s="270"/>
      <c r="F5" s="269"/>
      <c r="G5" s="268"/>
      <c r="H5" s="268"/>
      <c r="I5" s="268"/>
      <c r="M5" s="267"/>
    </row>
    <row r="6" spans="1:14" ht="24" customHeight="1">
      <c r="A6" s="273" t="s">
        <v>790</v>
      </c>
      <c r="B6" s="268"/>
      <c r="C6" s="272"/>
      <c r="D6" s="271" t="s">
        <v>789</v>
      </c>
      <c r="E6" s="270"/>
      <c r="F6" s="269"/>
      <c r="G6" s="268" t="s">
        <v>788</v>
      </c>
      <c r="H6" s="268" t="s">
        <v>787</v>
      </c>
      <c r="I6" s="268" t="s">
        <v>786</v>
      </c>
      <c r="M6" s="267"/>
    </row>
    <row r="7" spans="1:14" s="258" customFormat="1" ht="15.95" customHeight="1">
      <c r="A7" s="266" t="s">
        <v>785</v>
      </c>
      <c r="B7" s="265"/>
      <c r="C7" s="265"/>
      <c r="D7" s="264" t="s">
        <v>784</v>
      </c>
      <c r="E7" s="263"/>
      <c r="F7" s="262"/>
      <c r="G7" s="261"/>
      <c r="H7" s="260"/>
      <c r="I7" s="259"/>
    </row>
    <row r="8" spans="1:14" s="250" customFormat="1" ht="15.95" customHeight="1">
      <c r="A8" s="250" t="s">
        <v>783</v>
      </c>
      <c r="B8" s="257"/>
      <c r="C8" s="256"/>
      <c r="D8" s="221" t="s">
        <v>593</v>
      </c>
      <c r="E8" s="255"/>
      <c r="F8" s="254"/>
      <c r="G8" s="253"/>
      <c r="H8" s="252"/>
      <c r="I8" s="251"/>
    </row>
    <row r="9" spans="1:14" s="207" customFormat="1" ht="300.75" customHeight="1">
      <c r="B9" s="206">
        <f>B6+1</f>
        <v>1</v>
      </c>
      <c r="C9" s="249" t="s">
        <v>782</v>
      </c>
      <c r="D9" s="409" t="s">
        <v>781</v>
      </c>
      <c r="E9" s="410"/>
      <c r="F9" s="248" t="s">
        <v>619</v>
      </c>
      <c r="G9" s="232">
        <v>2</v>
      </c>
      <c r="H9" s="211"/>
      <c r="I9" s="225">
        <f>G9*H9</f>
        <v>0</v>
      </c>
    </row>
    <row r="10" spans="1:14" s="207" customFormat="1" ht="298.5" customHeight="1">
      <c r="B10" s="206">
        <v>2</v>
      </c>
      <c r="C10" s="231" t="s">
        <v>780</v>
      </c>
      <c r="D10" s="409" t="s">
        <v>779</v>
      </c>
      <c r="E10" s="410"/>
      <c r="F10" s="231" t="s">
        <v>619</v>
      </c>
      <c r="G10" s="232">
        <v>1</v>
      </c>
      <c r="H10" s="211">
        <v>1075680</v>
      </c>
      <c r="I10" s="225">
        <f>G10*H10</f>
        <v>1075680</v>
      </c>
    </row>
    <row r="11" spans="1:14" s="207" customFormat="1" ht="42" customHeight="1">
      <c r="B11" s="206">
        <f t="shared" ref="B11:B45" si="0">B10+1</f>
        <v>3</v>
      </c>
      <c r="C11" s="231" t="s">
        <v>778</v>
      </c>
      <c r="D11" s="218" t="s">
        <v>777</v>
      </c>
      <c r="E11" s="217" t="s">
        <v>776</v>
      </c>
      <c r="F11" s="231" t="s">
        <v>619</v>
      </c>
      <c r="G11" s="232">
        <v>4</v>
      </c>
      <c r="H11" s="211"/>
      <c r="I11" s="211">
        <f>G11*H11</f>
        <v>0</v>
      </c>
    </row>
    <row r="12" spans="1:14" s="207" customFormat="1" ht="42" customHeight="1">
      <c r="B12" s="206">
        <f t="shared" si="0"/>
        <v>4</v>
      </c>
      <c r="C12" s="231" t="s">
        <v>775</v>
      </c>
      <c r="D12" s="218" t="s">
        <v>774</v>
      </c>
      <c r="E12" s="217" t="s">
        <v>773</v>
      </c>
      <c r="F12" s="231" t="s">
        <v>619</v>
      </c>
      <c r="G12" s="232">
        <v>2</v>
      </c>
      <c r="H12" s="211"/>
      <c r="I12" s="211">
        <f>G12*H12</f>
        <v>0</v>
      </c>
    </row>
    <row r="13" spans="1:14" s="207" customFormat="1" ht="15.95" customHeight="1">
      <c r="B13" s="206">
        <f t="shared" si="0"/>
        <v>5</v>
      </c>
      <c r="C13" s="231" t="s">
        <v>772</v>
      </c>
      <c r="D13" s="218" t="s">
        <v>771</v>
      </c>
      <c r="E13" s="217" t="s">
        <v>770</v>
      </c>
      <c r="F13" s="231" t="s">
        <v>619</v>
      </c>
      <c r="G13" s="232">
        <v>6</v>
      </c>
      <c r="H13" s="211"/>
      <c r="I13" s="228">
        <f t="shared" ref="I13:I43" si="1">H13*G13</f>
        <v>0</v>
      </c>
    </row>
    <row r="14" spans="1:14" s="207" customFormat="1" ht="15.95" customHeight="1">
      <c r="B14" s="206">
        <f t="shared" si="0"/>
        <v>6</v>
      </c>
      <c r="C14" s="231" t="s">
        <v>769</v>
      </c>
      <c r="D14" s="218" t="s">
        <v>768</v>
      </c>
      <c r="E14" s="217" t="s">
        <v>767</v>
      </c>
      <c r="F14" s="231" t="s">
        <v>619</v>
      </c>
      <c r="G14" s="232">
        <v>1</v>
      </c>
      <c r="H14" s="211"/>
      <c r="I14" s="228">
        <f t="shared" si="1"/>
        <v>0</v>
      </c>
    </row>
    <row r="15" spans="1:14" s="207" customFormat="1" ht="15.95" customHeight="1">
      <c r="B15" s="206">
        <f t="shared" si="0"/>
        <v>7</v>
      </c>
      <c r="C15" s="231" t="s">
        <v>766</v>
      </c>
      <c r="D15" s="218" t="s">
        <v>765</v>
      </c>
      <c r="E15" s="217" t="s">
        <v>683</v>
      </c>
      <c r="F15" s="231" t="s">
        <v>619</v>
      </c>
      <c r="G15" s="232">
        <v>1</v>
      </c>
      <c r="H15" s="211"/>
      <c r="I15" s="228">
        <f t="shared" si="1"/>
        <v>0</v>
      </c>
    </row>
    <row r="16" spans="1:14" s="207" customFormat="1" ht="15.95" customHeight="1">
      <c r="B16" s="206">
        <f t="shared" si="0"/>
        <v>8</v>
      </c>
      <c r="C16" s="231" t="s">
        <v>764</v>
      </c>
      <c r="D16" s="218" t="s">
        <v>763</v>
      </c>
      <c r="E16" s="217" t="s">
        <v>683</v>
      </c>
      <c r="F16" s="231" t="s">
        <v>619</v>
      </c>
      <c r="G16" s="232">
        <v>1</v>
      </c>
      <c r="H16" s="211"/>
      <c r="I16" s="228">
        <f t="shared" si="1"/>
        <v>0</v>
      </c>
    </row>
    <row r="17" spans="2:9" s="207" customFormat="1" ht="15.95" customHeight="1">
      <c r="B17" s="206">
        <f t="shared" si="0"/>
        <v>9</v>
      </c>
      <c r="C17" s="231" t="s">
        <v>762</v>
      </c>
      <c r="D17" s="218" t="s">
        <v>761</v>
      </c>
      <c r="E17" s="217" t="s">
        <v>683</v>
      </c>
      <c r="F17" s="231" t="s">
        <v>619</v>
      </c>
      <c r="G17" s="232">
        <v>1</v>
      </c>
      <c r="H17" s="211"/>
      <c r="I17" s="228">
        <f t="shared" si="1"/>
        <v>0</v>
      </c>
    </row>
    <row r="18" spans="2:9" s="207" customFormat="1" ht="15.95" customHeight="1">
      <c r="B18" s="206">
        <f t="shared" si="0"/>
        <v>10</v>
      </c>
      <c r="C18" s="231" t="s">
        <v>760</v>
      </c>
      <c r="D18" s="247" t="s">
        <v>759</v>
      </c>
      <c r="E18" s="217" t="s">
        <v>756</v>
      </c>
      <c r="F18" s="231" t="s">
        <v>619</v>
      </c>
      <c r="G18" s="232">
        <v>6</v>
      </c>
      <c r="H18" s="211"/>
      <c r="I18" s="228">
        <f t="shared" si="1"/>
        <v>0</v>
      </c>
    </row>
    <row r="19" spans="2:9" s="207" customFormat="1" ht="15.95" customHeight="1">
      <c r="B19" s="206">
        <f t="shared" si="0"/>
        <v>11</v>
      </c>
      <c r="C19" s="231" t="s">
        <v>758</v>
      </c>
      <c r="D19" s="247" t="s">
        <v>757</v>
      </c>
      <c r="E19" s="217" t="s">
        <v>756</v>
      </c>
      <c r="F19" s="231" t="s">
        <v>619</v>
      </c>
      <c r="G19" s="232">
        <v>1</v>
      </c>
      <c r="H19" s="211"/>
      <c r="I19" s="228">
        <f t="shared" si="1"/>
        <v>0</v>
      </c>
    </row>
    <row r="20" spans="2:9" s="207" customFormat="1" ht="42" customHeight="1">
      <c r="B20" s="206">
        <f t="shared" si="0"/>
        <v>12</v>
      </c>
      <c r="C20" s="231" t="s">
        <v>755</v>
      </c>
      <c r="D20" s="218" t="s">
        <v>754</v>
      </c>
      <c r="E20" s="217" t="s">
        <v>753</v>
      </c>
      <c r="F20" s="231" t="s">
        <v>619</v>
      </c>
      <c r="G20" s="232">
        <v>6</v>
      </c>
      <c r="H20" s="211"/>
      <c r="I20" s="228">
        <f t="shared" si="1"/>
        <v>0</v>
      </c>
    </row>
    <row r="21" spans="2:9" s="207" customFormat="1" ht="42" customHeight="1">
      <c r="B21" s="206">
        <f t="shared" si="0"/>
        <v>13</v>
      </c>
      <c r="C21" s="231" t="s">
        <v>752</v>
      </c>
      <c r="D21" s="218" t="s">
        <v>751</v>
      </c>
      <c r="E21" s="217" t="s">
        <v>748</v>
      </c>
      <c r="F21" s="231" t="s">
        <v>619</v>
      </c>
      <c r="G21" s="232">
        <v>2</v>
      </c>
      <c r="H21" s="211"/>
      <c r="I21" s="228">
        <f t="shared" si="1"/>
        <v>0</v>
      </c>
    </row>
    <row r="22" spans="2:9" s="207" customFormat="1" ht="42" customHeight="1">
      <c r="B22" s="206">
        <f t="shared" si="0"/>
        <v>14</v>
      </c>
      <c r="C22" s="231" t="s">
        <v>750</v>
      </c>
      <c r="D22" s="218" t="s">
        <v>749</v>
      </c>
      <c r="E22" s="217" t="s">
        <v>748</v>
      </c>
      <c r="F22" s="231" t="s">
        <v>619</v>
      </c>
      <c r="G22" s="232">
        <v>4</v>
      </c>
      <c r="H22" s="211"/>
      <c r="I22" s="228">
        <f t="shared" si="1"/>
        <v>0</v>
      </c>
    </row>
    <row r="23" spans="2:9" s="207" customFormat="1" ht="42" customHeight="1">
      <c r="B23" s="206">
        <f t="shared" si="0"/>
        <v>15</v>
      </c>
      <c r="C23" s="231" t="s">
        <v>747</v>
      </c>
      <c r="D23" s="218" t="s">
        <v>746</v>
      </c>
      <c r="E23" s="217" t="s">
        <v>745</v>
      </c>
      <c r="F23" s="231" t="s">
        <v>619</v>
      </c>
      <c r="G23" s="232">
        <v>4</v>
      </c>
      <c r="H23" s="211"/>
      <c r="I23" s="228">
        <f t="shared" si="1"/>
        <v>0</v>
      </c>
    </row>
    <row r="24" spans="2:9" s="207" customFormat="1" ht="15.95" customHeight="1">
      <c r="B24" s="206">
        <f t="shared" si="0"/>
        <v>16</v>
      </c>
      <c r="C24" s="231" t="s">
        <v>744</v>
      </c>
      <c r="D24" s="218" t="s">
        <v>743</v>
      </c>
      <c r="E24" s="217"/>
      <c r="F24" s="231" t="s">
        <v>619</v>
      </c>
      <c r="G24" s="232">
        <v>20</v>
      </c>
      <c r="H24" s="211"/>
      <c r="I24" s="228">
        <f t="shared" si="1"/>
        <v>0</v>
      </c>
    </row>
    <row r="25" spans="2:9" s="207" customFormat="1" ht="15.95" customHeight="1">
      <c r="B25" s="206">
        <f t="shared" si="0"/>
        <v>17</v>
      </c>
      <c r="C25" s="231" t="s">
        <v>742</v>
      </c>
      <c r="D25" s="218" t="s">
        <v>741</v>
      </c>
      <c r="E25" s="217"/>
      <c r="F25" s="231" t="s">
        <v>619</v>
      </c>
      <c r="G25" s="232">
        <v>12</v>
      </c>
      <c r="H25" s="211"/>
      <c r="I25" s="228">
        <f t="shared" si="1"/>
        <v>0</v>
      </c>
    </row>
    <row r="26" spans="2:9" s="207" customFormat="1" ht="29.1" customHeight="1">
      <c r="B26" s="206">
        <f t="shared" si="0"/>
        <v>18</v>
      </c>
      <c r="C26" s="231" t="s">
        <v>740</v>
      </c>
      <c r="D26" s="218" t="s">
        <v>739</v>
      </c>
      <c r="E26" s="217"/>
      <c r="F26" s="231" t="s">
        <v>619</v>
      </c>
      <c r="G26" s="232">
        <v>2</v>
      </c>
      <c r="H26" s="211"/>
      <c r="I26" s="228">
        <f t="shared" si="1"/>
        <v>0</v>
      </c>
    </row>
    <row r="27" spans="2:9" s="207" customFormat="1" ht="29.1" customHeight="1">
      <c r="B27" s="206">
        <f t="shared" si="0"/>
        <v>19</v>
      </c>
      <c r="C27" s="231" t="s">
        <v>738</v>
      </c>
      <c r="D27" s="218" t="s">
        <v>737</v>
      </c>
      <c r="E27" s="217"/>
      <c r="F27" s="231" t="s">
        <v>619</v>
      </c>
      <c r="G27" s="232">
        <v>2</v>
      </c>
      <c r="H27" s="211"/>
      <c r="I27" s="228">
        <f t="shared" si="1"/>
        <v>0</v>
      </c>
    </row>
    <row r="28" spans="2:9" s="207" customFormat="1" ht="29.1" customHeight="1">
      <c r="B28" s="206">
        <f t="shared" si="0"/>
        <v>20</v>
      </c>
      <c r="C28" s="231" t="s">
        <v>736</v>
      </c>
      <c r="D28" s="218" t="s">
        <v>735</v>
      </c>
      <c r="E28" s="217"/>
      <c r="F28" s="231" t="s">
        <v>619</v>
      </c>
      <c r="G28" s="232">
        <v>1</v>
      </c>
      <c r="H28" s="211"/>
      <c r="I28" s="228">
        <f t="shared" si="1"/>
        <v>0</v>
      </c>
    </row>
    <row r="29" spans="2:9" s="207" customFormat="1" ht="29.1" customHeight="1">
      <c r="B29" s="206">
        <f t="shared" si="0"/>
        <v>21</v>
      </c>
      <c r="C29" s="231" t="s">
        <v>734</v>
      </c>
      <c r="D29" s="218" t="s">
        <v>733</v>
      </c>
      <c r="E29" s="217"/>
      <c r="F29" s="231" t="s">
        <v>619</v>
      </c>
      <c r="G29" s="232">
        <v>1</v>
      </c>
      <c r="H29" s="211"/>
      <c r="I29" s="228">
        <f t="shared" si="1"/>
        <v>0</v>
      </c>
    </row>
    <row r="30" spans="2:9" s="207" customFormat="1" ht="42" customHeight="1">
      <c r="B30" s="206">
        <f t="shared" si="0"/>
        <v>22</v>
      </c>
      <c r="C30" s="231" t="s">
        <v>732</v>
      </c>
      <c r="D30" s="233" t="s">
        <v>731</v>
      </c>
      <c r="E30" s="217" t="s">
        <v>730</v>
      </c>
      <c r="F30" s="231" t="s">
        <v>619</v>
      </c>
      <c r="G30" s="232">
        <v>2</v>
      </c>
      <c r="H30" s="211"/>
      <c r="I30" s="228">
        <f t="shared" si="1"/>
        <v>0</v>
      </c>
    </row>
    <row r="31" spans="2:9" s="207" customFormat="1" ht="42" customHeight="1">
      <c r="B31" s="206">
        <f t="shared" si="0"/>
        <v>23</v>
      </c>
      <c r="C31" s="231" t="s">
        <v>729</v>
      </c>
      <c r="D31" s="233" t="s">
        <v>728</v>
      </c>
      <c r="E31" s="217" t="s">
        <v>727</v>
      </c>
      <c r="F31" s="231" t="s">
        <v>619</v>
      </c>
      <c r="G31" s="232">
        <v>2</v>
      </c>
      <c r="H31" s="211"/>
      <c r="I31" s="228">
        <f t="shared" si="1"/>
        <v>0</v>
      </c>
    </row>
    <row r="32" spans="2:9" s="207" customFormat="1" ht="42" customHeight="1">
      <c r="B32" s="206">
        <f t="shared" si="0"/>
        <v>24</v>
      </c>
      <c r="C32" s="231" t="s">
        <v>726</v>
      </c>
      <c r="D32" s="233" t="s">
        <v>725</v>
      </c>
      <c r="E32" s="217" t="s">
        <v>724</v>
      </c>
      <c r="F32" s="231" t="s">
        <v>619</v>
      </c>
      <c r="G32" s="232">
        <v>2</v>
      </c>
      <c r="H32" s="211"/>
      <c r="I32" s="228">
        <f t="shared" si="1"/>
        <v>0</v>
      </c>
    </row>
    <row r="33" spans="1:9" s="207" customFormat="1" ht="42" customHeight="1">
      <c r="B33" s="206">
        <f t="shared" si="0"/>
        <v>25</v>
      </c>
      <c r="C33" s="231" t="s">
        <v>723</v>
      </c>
      <c r="D33" s="233" t="s">
        <v>722</v>
      </c>
      <c r="E33" s="217" t="s">
        <v>721</v>
      </c>
      <c r="F33" s="231" t="s">
        <v>619</v>
      </c>
      <c r="G33" s="232">
        <v>1</v>
      </c>
      <c r="H33" s="211"/>
      <c r="I33" s="228">
        <f t="shared" si="1"/>
        <v>0</v>
      </c>
    </row>
    <row r="34" spans="1:9" s="207" customFormat="1" ht="42" customHeight="1">
      <c r="B34" s="206">
        <f t="shared" si="0"/>
        <v>26</v>
      </c>
      <c r="C34" s="231" t="s">
        <v>720</v>
      </c>
      <c r="D34" s="233" t="s">
        <v>719</v>
      </c>
      <c r="E34" s="217" t="s">
        <v>718</v>
      </c>
      <c r="F34" s="231" t="s">
        <v>619</v>
      </c>
      <c r="G34" s="232">
        <v>1</v>
      </c>
      <c r="H34" s="211"/>
      <c r="I34" s="228">
        <f t="shared" si="1"/>
        <v>0</v>
      </c>
    </row>
    <row r="35" spans="1:9" s="207" customFormat="1" ht="42" customHeight="1">
      <c r="B35" s="206">
        <f t="shared" si="0"/>
        <v>27</v>
      </c>
      <c r="C35" s="231" t="s">
        <v>717</v>
      </c>
      <c r="D35" s="233" t="s">
        <v>716</v>
      </c>
      <c r="E35" s="217" t="s">
        <v>715</v>
      </c>
      <c r="F35" s="231" t="s">
        <v>619</v>
      </c>
      <c r="G35" s="232">
        <v>1</v>
      </c>
      <c r="H35" s="211"/>
      <c r="I35" s="228">
        <f t="shared" si="1"/>
        <v>0</v>
      </c>
    </row>
    <row r="36" spans="1:9" s="207" customFormat="1" ht="15.95" customHeight="1">
      <c r="B36" s="206">
        <f t="shared" si="0"/>
        <v>28</v>
      </c>
      <c r="C36" s="219" t="s">
        <v>714</v>
      </c>
      <c r="D36" s="217" t="s">
        <v>713</v>
      </c>
      <c r="E36" s="217" t="s">
        <v>613</v>
      </c>
      <c r="F36" s="219" t="s">
        <v>289</v>
      </c>
      <c r="G36" s="216">
        <v>14.5</v>
      </c>
      <c r="H36" s="211"/>
      <c r="I36" s="228">
        <f t="shared" si="1"/>
        <v>0</v>
      </c>
    </row>
    <row r="37" spans="1:9" s="207" customFormat="1" ht="15.95" customHeight="1">
      <c r="B37" s="206">
        <f t="shared" si="0"/>
        <v>29</v>
      </c>
      <c r="C37" s="219" t="s">
        <v>712</v>
      </c>
      <c r="D37" s="217" t="s">
        <v>711</v>
      </c>
      <c r="E37" s="217" t="s">
        <v>613</v>
      </c>
      <c r="F37" s="219" t="s">
        <v>289</v>
      </c>
      <c r="G37" s="216">
        <v>29</v>
      </c>
      <c r="H37" s="211"/>
      <c r="I37" s="228">
        <f t="shared" si="1"/>
        <v>0</v>
      </c>
    </row>
    <row r="38" spans="1:9" s="207" customFormat="1" ht="15.95" customHeight="1">
      <c r="B38" s="206">
        <f t="shared" si="0"/>
        <v>30</v>
      </c>
      <c r="C38" s="219" t="s">
        <v>710</v>
      </c>
      <c r="D38" s="217" t="s">
        <v>709</v>
      </c>
      <c r="E38" s="217" t="s">
        <v>613</v>
      </c>
      <c r="F38" s="219" t="s">
        <v>289</v>
      </c>
      <c r="G38" s="216">
        <v>39.4</v>
      </c>
      <c r="H38" s="211"/>
      <c r="I38" s="228">
        <f t="shared" si="1"/>
        <v>0</v>
      </c>
    </row>
    <row r="39" spans="1:9" s="207" customFormat="1" ht="15.95" customHeight="1">
      <c r="B39" s="206">
        <f t="shared" si="0"/>
        <v>31</v>
      </c>
      <c r="C39" s="219" t="s">
        <v>708</v>
      </c>
      <c r="D39" s="217" t="s">
        <v>707</v>
      </c>
      <c r="E39" s="217" t="s">
        <v>613</v>
      </c>
      <c r="F39" s="219" t="s">
        <v>289</v>
      </c>
      <c r="G39" s="216">
        <v>10.4</v>
      </c>
      <c r="H39" s="211"/>
      <c r="I39" s="228">
        <f t="shared" si="1"/>
        <v>0</v>
      </c>
    </row>
    <row r="40" spans="1:9" s="207" customFormat="1" ht="42" customHeight="1">
      <c r="B40" s="206">
        <f t="shared" si="0"/>
        <v>32</v>
      </c>
      <c r="C40" s="229" t="s">
        <v>706</v>
      </c>
      <c r="D40" s="230" t="s">
        <v>611</v>
      </c>
      <c r="E40" s="230" t="s">
        <v>610</v>
      </c>
      <c r="F40" s="229" t="s">
        <v>181</v>
      </c>
      <c r="G40" s="216">
        <v>440</v>
      </c>
      <c r="H40" s="211"/>
      <c r="I40" s="228">
        <f t="shared" si="1"/>
        <v>0</v>
      </c>
    </row>
    <row r="41" spans="1:9" s="207" customFormat="1" ht="29.1" customHeight="1">
      <c r="B41" s="206">
        <f t="shared" si="0"/>
        <v>33</v>
      </c>
      <c r="C41" s="229" t="s">
        <v>705</v>
      </c>
      <c r="D41" s="217" t="s">
        <v>608</v>
      </c>
      <c r="E41" s="230" t="s">
        <v>605</v>
      </c>
      <c r="F41" s="229" t="s">
        <v>181</v>
      </c>
      <c r="G41" s="216">
        <v>488</v>
      </c>
      <c r="H41" s="211"/>
      <c r="I41" s="228">
        <f t="shared" si="1"/>
        <v>0</v>
      </c>
    </row>
    <row r="42" spans="1:9" s="207" customFormat="1" ht="29.1" customHeight="1">
      <c r="B42" s="206">
        <f t="shared" si="0"/>
        <v>34</v>
      </c>
      <c r="C42" s="229" t="s">
        <v>704</v>
      </c>
      <c r="D42" s="217" t="s">
        <v>606</v>
      </c>
      <c r="E42" s="230" t="s">
        <v>605</v>
      </c>
      <c r="F42" s="229" t="s">
        <v>181</v>
      </c>
      <c r="G42" s="216">
        <v>180</v>
      </c>
      <c r="H42" s="211"/>
      <c r="I42" s="228">
        <f t="shared" si="1"/>
        <v>0</v>
      </c>
    </row>
    <row r="43" spans="1:9" s="207" customFormat="1" ht="29.1" customHeight="1">
      <c r="B43" s="206">
        <f t="shared" si="0"/>
        <v>35</v>
      </c>
      <c r="C43" s="229" t="s">
        <v>703</v>
      </c>
      <c r="D43" s="217" t="s">
        <v>603</v>
      </c>
      <c r="E43" s="230"/>
      <c r="F43" s="229" t="s">
        <v>181</v>
      </c>
      <c r="G43" s="216">
        <v>585</v>
      </c>
      <c r="H43" s="211"/>
      <c r="I43" s="228">
        <f t="shared" si="1"/>
        <v>0</v>
      </c>
    </row>
    <row r="44" spans="1:9" s="207" customFormat="1" ht="29.1" customHeight="1">
      <c r="B44" s="206">
        <f t="shared" si="0"/>
        <v>36</v>
      </c>
      <c r="C44" s="229" t="s">
        <v>702</v>
      </c>
      <c r="D44" s="217" t="s">
        <v>701</v>
      </c>
      <c r="E44" s="217"/>
      <c r="F44" s="219" t="s">
        <v>289</v>
      </c>
      <c r="G44" s="216">
        <v>22</v>
      </c>
      <c r="H44" s="211"/>
      <c r="I44" s="211">
        <f>G44*H44</f>
        <v>0</v>
      </c>
    </row>
    <row r="45" spans="1:9" s="207" customFormat="1" ht="29.1" customHeight="1">
      <c r="B45" s="206">
        <f t="shared" si="0"/>
        <v>37</v>
      </c>
      <c r="C45" s="229" t="s">
        <v>700</v>
      </c>
      <c r="D45" s="217" t="s">
        <v>699</v>
      </c>
      <c r="E45" s="217"/>
      <c r="F45" s="219" t="s">
        <v>289</v>
      </c>
      <c r="G45" s="216">
        <v>12</v>
      </c>
      <c r="H45" s="211"/>
      <c r="I45" s="211">
        <f>G45*H45</f>
        <v>0</v>
      </c>
    </row>
    <row r="46" spans="1:9" s="207" customFormat="1" ht="15.95" customHeight="1">
      <c r="B46" s="206"/>
      <c r="C46" s="205"/>
      <c r="D46" s="217"/>
      <c r="E46" s="217"/>
      <c r="F46" s="229"/>
      <c r="G46" s="216"/>
      <c r="H46" s="220"/>
      <c r="I46" s="246"/>
    </row>
    <row r="47" spans="1:9" s="207" customFormat="1" ht="15.95" customHeight="1">
      <c r="A47" s="234"/>
      <c r="B47" s="206"/>
      <c r="C47" s="239"/>
      <c r="D47" s="221" t="s">
        <v>592</v>
      </c>
      <c r="E47" s="239"/>
      <c r="F47" s="238"/>
      <c r="G47" s="237"/>
      <c r="H47" s="245"/>
      <c r="I47" s="244">
        <f>SUM(I48:I68)</f>
        <v>0</v>
      </c>
    </row>
    <row r="48" spans="1:9" s="207" customFormat="1" ht="302.25" customHeight="1">
      <c r="B48" s="206">
        <f>B45+1</f>
        <v>38</v>
      </c>
      <c r="C48" s="231" t="s">
        <v>698</v>
      </c>
      <c r="D48" s="417" t="s">
        <v>697</v>
      </c>
      <c r="E48" s="418"/>
      <c r="F48" s="231" t="s">
        <v>619</v>
      </c>
      <c r="G48" s="232">
        <v>1</v>
      </c>
      <c r="H48" s="211"/>
      <c r="I48" s="225">
        <f t="shared" ref="I48:I68" si="2">G48*H48</f>
        <v>0</v>
      </c>
    </row>
    <row r="49" spans="2:9" s="207" customFormat="1" ht="42" customHeight="1">
      <c r="B49" s="206">
        <f t="shared" ref="B49:B68" si="3">B48+1</f>
        <v>39</v>
      </c>
      <c r="C49" s="231" t="s">
        <v>696</v>
      </c>
      <c r="D49" s="218" t="s">
        <v>695</v>
      </c>
      <c r="E49" s="217" t="s">
        <v>694</v>
      </c>
      <c r="F49" s="231" t="s">
        <v>619</v>
      </c>
      <c r="G49" s="232">
        <v>2</v>
      </c>
      <c r="H49" s="211"/>
      <c r="I49" s="211">
        <f t="shared" si="2"/>
        <v>0</v>
      </c>
    </row>
    <row r="50" spans="2:9" s="207" customFormat="1" ht="15.95" customHeight="1">
      <c r="B50" s="206">
        <f t="shared" si="3"/>
        <v>40</v>
      </c>
      <c r="C50" s="231" t="s">
        <v>693</v>
      </c>
      <c r="D50" s="218" t="s">
        <v>692</v>
      </c>
      <c r="E50" s="217" t="s">
        <v>683</v>
      </c>
      <c r="F50" s="231" t="s">
        <v>619</v>
      </c>
      <c r="G50" s="232">
        <v>1</v>
      </c>
      <c r="H50" s="211"/>
      <c r="I50" s="211">
        <f t="shared" si="2"/>
        <v>0</v>
      </c>
    </row>
    <row r="51" spans="2:9" s="207" customFormat="1" ht="15.95" customHeight="1">
      <c r="B51" s="206">
        <f t="shared" si="3"/>
        <v>41</v>
      </c>
      <c r="C51" s="231" t="s">
        <v>691</v>
      </c>
      <c r="D51" s="218" t="s">
        <v>690</v>
      </c>
      <c r="E51" s="217" t="s">
        <v>683</v>
      </c>
      <c r="F51" s="231" t="s">
        <v>619</v>
      </c>
      <c r="G51" s="232">
        <v>3</v>
      </c>
      <c r="H51" s="211"/>
      <c r="I51" s="211">
        <f t="shared" si="2"/>
        <v>0</v>
      </c>
    </row>
    <row r="52" spans="2:9" s="207" customFormat="1" ht="15.95" customHeight="1">
      <c r="B52" s="206">
        <f t="shared" si="3"/>
        <v>42</v>
      </c>
      <c r="C52" s="231" t="s">
        <v>689</v>
      </c>
      <c r="D52" s="218" t="s">
        <v>688</v>
      </c>
      <c r="E52" s="217" t="s">
        <v>683</v>
      </c>
      <c r="F52" s="231" t="s">
        <v>619</v>
      </c>
      <c r="G52" s="232">
        <v>1</v>
      </c>
      <c r="H52" s="211"/>
      <c r="I52" s="211">
        <f t="shared" si="2"/>
        <v>0</v>
      </c>
    </row>
    <row r="53" spans="2:9" s="207" customFormat="1" ht="15.95" customHeight="1">
      <c r="B53" s="206">
        <f t="shared" si="3"/>
        <v>43</v>
      </c>
      <c r="C53" s="231" t="s">
        <v>687</v>
      </c>
      <c r="D53" s="218" t="s">
        <v>686</v>
      </c>
      <c r="E53" s="217" t="s">
        <v>683</v>
      </c>
      <c r="F53" s="231" t="s">
        <v>619</v>
      </c>
      <c r="G53" s="232">
        <v>1</v>
      </c>
      <c r="H53" s="211"/>
      <c r="I53" s="211">
        <f t="shared" si="2"/>
        <v>0</v>
      </c>
    </row>
    <row r="54" spans="2:9" s="207" customFormat="1" ht="15.95" customHeight="1">
      <c r="B54" s="206">
        <f t="shared" si="3"/>
        <v>44</v>
      </c>
      <c r="C54" s="231" t="s">
        <v>685</v>
      </c>
      <c r="D54" s="218" t="s">
        <v>684</v>
      </c>
      <c r="E54" s="217" t="s">
        <v>683</v>
      </c>
      <c r="F54" s="231" t="s">
        <v>619</v>
      </c>
      <c r="G54" s="232">
        <v>1</v>
      </c>
      <c r="H54" s="211"/>
      <c r="I54" s="211">
        <f t="shared" si="2"/>
        <v>0</v>
      </c>
    </row>
    <row r="55" spans="2:9" s="207" customFormat="1" ht="42" customHeight="1">
      <c r="B55" s="206">
        <f t="shared" si="3"/>
        <v>45</v>
      </c>
      <c r="C55" s="231" t="s">
        <v>682</v>
      </c>
      <c r="D55" s="218" t="s">
        <v>681</v>
      </c>
      <c r="E55" s="217" t="s">
        <v>680</v>
      </c>
      <c r="F55" s="231" t="s">
        <v>619</v>
      </c>
      <c r="G55" s="232">
        <v>5</v>
      </c>
      <c r="H55" s="211"/>
      <c r="I55" s="211">
        <f t="shared" si="2"/>
        <v>0</v>
      </c>
    </row>
    <row r="56" spans="2:9" s="207" customFormat="1" ht="29.1" customHeight="1">
      <c r="B56" s="206">
        <f t="shared" si="3"/>
        <v>46</v>
      </c>
      <c r="C56" s="231" t="s">
        <v>679</v>
      </c>
      <c r="D56" s="218" t="s">
        <v>678</v>
      </c>
      <c r="E56" s="217"/>
      <c r="F56" s="231" t="s">
        <v>619</v>
      </c>
      <c r="G56" s="232">
        <v>1</v>
      </c>
      <c r="H56" s="211"/>
      <c r="I56" s="211">
        <f t="shared" si="2"/>
        <v>0</v>
      </c>
    </row>
    <row r="57" spans="2:9" s="207" customFormat="1" ht="29.1" customHeight="1">
      <c r="B57" s="206">
        <f t="shared" si="3"/>
        <v>47</v>
      </c>
      <c r="C57" s="231" t="s">
        <v>677</v>
      </c>
      <c r="D57" s="218" t="s">
        <v>676</v>
      </c>
      <c r="E57" s="217"/>
      <c r="F57" s="231" t="s">
        <v>619</v>
      </c>
      <c r="G57" s="232">
        <v>1</v>
      </c>
      <c r="H57" s="211"/>
      <c r="I57" s="211">
        <f t="shared" si="2"/>
        <v>0</v>
      </c>
    </row>
    <row r="58" spans="2:9" s="207" customFormat="1" ht="42" customHeight="1">
      <c r="B58" s="206">
        <f t="shared" si="3"/>
        <v>48</v>
      </c>
      <c r="C58" s="231" t="s">
        <v>675</v>
      </c>
      <c r="D58" s="233" t="s">
        <v>674</v>
      </c>
      <c r="E58" s="217" t="s">
        <v>673</v>
      </c>
      <c r="F58" s="231" t="s">
        <v>619</v>
      </c>
      <c r="G58" s="232">
        <v>1</v>
      </c>
      <c r="H58" s="211"/>
      <c r="I58" s="211">
        <f t="shared" si="2"/>
        <v>0</v>
      </c>
    </row>
    <row r="59" spans="2:9" s="207" customFormat="1" ht="42" customHeight="1">
      <c r="B59" s="206">
        <f t="shared" si="3"/>
        <v>49</v>
      </c>
      <c r="C59" s="231" t="s">
        <v>672</v>
      </c>
      <c r="D59" s="233" t="s">
        <v>671</v>
      </c>
      <c r="E59" s="217" t="s">
        <v>670</v>
      </c>
      <c r="F59" s="231" t="s">
        <v>619</v>
      </c>
      <c r="G59" s="232">
        <v>1</v>
      </c>
      <c r="H59" s="211"/>
      <c r="I59" s="211">
        <f t="shared" si="2"/>
        <v>0</v>
      </c>
    </row>
    <row r="60" spans="2:9" s="207" customFormat="1" ht="42" customHeight="1">
      <c r="B60" s="206">
        <f t="shared" si="3"/>
        <v>50</v>
      </c>
      <c r="C60" s="231" t="s">
        <v>669</v>
      </c>
      <c r="D60" s="233" t="s">
        <v>668</v>
      </c>
      <c r="E60" s="217" t="s">
        <v>667</v>
      </c>
      <c r="F60" s="231" t="s">
        <v>619</v>
      </c>
      <c r="G60" s="232">
        <v>1</v>
      </c>
      <c r="H60" s="211"/>
      <c r="I60" s="211">
        <f t="shared" si="2"/>
        <v>0</v>
      </c>
    </row>
    <row r="61" spans="2:9" s="207" customFormat="1" ht="42" customHeight="1">
      <c r="B61" s="206">
        <f t="shared" si="3"/>
        <v>51</v>
      </c>
      <c r="C61" s="231" t="s">
        <v>666</v>
      </c>
      <c r="D61" s="233" t="s">
        <v>665</v>
      </c>
      <c r="E61" s="217" t="s">
        <v>664</v>
      </c>
      <c r="F61" s="231" t="s">
        <v>619</v>
      </c>
      <c r="G61" s="232">
        <v>1</v>
      </c>
      <c r="H61" s="211"/>
      <c r="I61" s="211">
        <f t="shared" si="2"/>
        <v>0</v>
      </c>
    </row>
    <row r="62" spans="2:9" s="207" customFormat="1" ht="15.95" customHeight="1">
      <c r="B62" s="206">
        <f t="shared" si="3"/>
        <v>52</v>
      </c>
      <c r="C62" s="219" t="s">
        <v>663</v>
      </c>
      <c r="D62" s="217" t="s">
        <v>662</v>
      </c>
      <c r="E62" s="217" t="s">
        <v>616</v>
      </c>
      <c r="F62" s="219"/>
      <c r="G62" s="216">
        <v>7.2</v>
      </c>
      <c r="H62" s="211"/>
      <c r="I62" s="211">
        <f t="shared" si="2"/>
        <v>0</v>
      </c>
    </row>
    <row r="63" spans="2:9" s="207" customFormat="1" ht="15.95" customHeight="1">
      <c r="B63" s="206">
        <f t="shared" si="3"/>
        <v>53</v>
      </c>
      <c r="C63" s="219" t="s">
        <v>661</v>
      </c>
      <c r="D63" s="217" t="s">
        <v>660</v>
      </c>
      <c r="E63" s="217" t="s">
        <v>613</v>
      </c>
      <c r="F63" s="219" t="s">
        <v>289</v>
      </c>
      <c r="G63" s="216">
        <v>3</v>
      </c>
      <c r="H63" s="211"/>
      <c r="I63" s="211">
        <f t="shared" si="2"/>
        <v>0</v>
      </c>
    </row>
    <row r="64" spans="2:9" s="207" customFormat="1" ht="42" customHeight="1">
      <c r="B64" s="206">
        <f t="shared" si="3"/>
        <v>54</v>
      </c>
      <c r="C64" s="229" t="s">
        <v>659</v>
      </c>
      <c r="D64" s="230" t="s">
        <v>611</v>
      </c>
      <c r="E64" s="230" t="s">
        <v>610</v>
      </c>
      <c r="F64" s="229" t="s">
        <v>181</v>
      </c>
      <c r="G64" s="216">
        <v>240</v>
      </c>
      <c r="H64" s="211"/>
      <c r="I64" s="211">
        <f t="shared" si="2"/>
        <v>0</v>
      </c>
    </row>
    <row r="65" spans="2:9" s="207" customFormat="1" ht="29.1" customHeight="1">
      <c r="B65" s="206">
        <f t="shared" si="3"/>
        <v>55</v>
      </c>
      <c r="C65" s="229" t="s">
        <v>658</v>
      </c>
      <c r="D65" s="217" t="s">
        <v>608</v>
      </c>
      <c r="E65" s="230" t="s">
        <v>605</v>
      </c>
      <c r="F65" s="229" t="s">
        <v>181</v>
      </c>
      <c r="G65" s="216">
        <v>70</v>
      </c>
      <c r="H65" s="211"/>
      <c r="I65" s="211">
        <f t="shared" si="2"/>
        <v>0</v>
      </c>
    </row>
    <row r="66" spans="2:9" s="207" customFormat="1" ht="29.1" customHeight="1">
      <c r="B66" s="206">
        <f t="shared" si="3"/>
        <v>56</v>
      </c>
      <c r="C66" s="229" t="s">
        <v>657</v>
      </c>
      <c r="D66" s="217" t="s">
        <v>606</v>
      </c>
      <c r="E66" s="230" t="s">
        <v>605</v>
      </c>
      <c r="F66" s="229" t="s">
        <v>181</v>
      </c>
      <c r="G66" s="216">
        <v>120</v>
      </c>
      <c r="H66" s="211"/>
      <c r="I66" s="211">
        <f t="shared" si="2"/>
        <v>0</v>
      </c>
    </row>
    <row r="67" spans="2:9" s="207" customFormat="1" ht="29.1" customHeight="1">
      <c r="B67" s="206">
        <f t="shared" si="3"/>
        <v>57</v>
      </c>
      <c r="C67" s="229" t="s">
        <v>656</v>
      </c>
      <c r="D67" s="217" t="s">
        <v>603</v>
      </c>
      <c r="E67" s="230"/>
      <c r="F67" s="229" t="s">
        <v>181</v>
      </c>
      <c r="G67" s="216">
        <v>90</v>
      </c>
      <c r="H67" s="211"/>
      <c r="I67" s="211">
        <f t="shared" si="2"/>
        <v>0</v>
      </c>
    </row>
    <row r="68" spans="2:9" s="207" customFormat="1" ht="29.1" customHeight="1">
      <c r="B68" s="206">
        <f t="shared" si="3"/>
        <v>58</v>
      </c>
      <c r="C68" s="229" t="s">
        <v>655</v>
      </c>
      <c r="D68" s="217" t="s">
        <v>654</v>
      </c>
      <c r="E68" s="217"/>
      <c r="F68" s="219" t="s">
        <v>289</v>
      </c>
      <c r="G68" s="216">
        <v>20</v>
      </c>
      <c r="H68" s="211"/>
      <c r="I68" s="211">
        <f t="shared" si="2"/>
        <v>0</v>
      </c>
    </row>
    <row r="69" spans="2:9" s="207" customFormat="1" ht="15.95" customHeight="1">
      <c r="B69" s="206"/>
      <c r="C69" s="231"/>
      <c r="D69" s="243"/>
      <c r="E69" s="217"/>
      <c r="F69" s="242"/>
      <c r="G69" s="241"/>
      <c r="H69" s="220"/>
      <c r="I69" s="227"/>
    </row>
    <row r="70" spans="2:9" s="234" customFormat="1" ht="15.95" customHeight="1">
      <c r="B70" s="240"/>
      <c r="C70" s="239"/>
      <c r="D70" s="221" t="s">
        <v>591</v>
      </c>
      <c r="E70" s="239"/>
      <c r="F70" s="238"/>
      <c r="G70" s="237"/>
      <c r="H70" s="236"/>
      <c r="I70" s="235"/>
    </row>
    <row r="71" spans="2:9" s="207" customFormat="1" ht="268.5" customHeight="1">
      <c r="B71" s="206">
        <f>B68+1</f>
        <v>59</v>
      </c>
      <c r="C71" s="231" t="s">
        <v>653</v>
      </c>
      <c r="D71" s="419" t="s">
        <v>652</v>
      </c>
      <c r="E71" s="420"/>
      <c r="F71" s="231" t="s">
        <v>619</v>
      </c>
      <c r="G71" s="232">
        <v>1</v>
      </c>
      <c r="H71" s="211"/>
      <c r="I71" s="225">
        <f>H71*G71</f>
        <v>0</v>
      </c>
    </row>
    <row r="72" spans="2:9" s="207" customFormat="1" ht="15.95" customHeight="1">
      <c r="B72" s="206">
        <f t="shared" ref="B72:B88" si="4">B71+1</f>
        <v>60</v>
      </c>
      <c r="C72" s="231" t="s">
        <v>651</v>
      </c>
      <c r="D72" s="218" t="s">
        <v>650</v>
      </c>
      <c r="E72" s="217" t="s">
        <v>649</v>
      </c>
      <c r="F72" s="231" t="s">
        <v>619</v>
      </c>
      <c r="G72" s="232">
        <v>1</v>
      </c>
      <c r="H72" s="211"/>
      <c r="I72" s="211">
        <f>H72*G72</f>
        <v>0</v>
      </c>
    </row>
    <row r="73" spans="2:9" s="207" customFormat="1" ht="29.1" customHeight="1">
      <c r="B73" s="206">
        <f t="shared" si="4"/>
        <v>61</v>
      </c>
      <c r="C73" s="231" t="s">
        <v>648</v>
      </c>
      <c r="D73" s="218" t="s">
        <v>647</v>
      </c>
      <c r="E73" s="217" t="s">
        <v>646</v>
      </c>
      <c r="F73" s="231" t="s">
        <v>619</v>
      </c>
      <c r="G73" s="232">
        <v>4</v>
      </c>
      <c r="H73" s="412"/>
      <c r="I73" s="414">
        <f>116350*4+60000</f>
        <v>525400</v>
      </c>
    </row>
    <row r="74" spans="2:9" s="207" customFormat="1" ht="29.1" customHeight="1">
      <c r="B74" s="206">
        <f t="shared" si="4"/>
        <v>62</v>
      </c>
      <c r="C74" s="231" t="s">
        <v>645</v>
      </c>
      <c r="D74" s="218" t="s">
        <v>644</v>
      </c>
      <c r="E74" s="217" t="s">
        <v>643</v>
      </c>
      <c r="F74" s="231" t="s">
        <v>619</v>
      </c>
      <c r="G74" s="232">
        <v>4</v>
      </c>
      <c r="H74" s="413"/>
      <c r="I74" s="415"/>
    </row>
    <row r="75" spans="2:9" s="207" customFormat="1" ht="15.95" customHeight="1">
      <c r="B75" s="206">
        <f t="shared" si="4"/>
        <v>63</v>
      </c>
      <c r="C75" s="231" t="s">
        <v>642</v>
      </c>
      <c r="D75" s="218" t="s">
        <v>641</v>
      </c>
      <c r="E75" s="217" t="s">
        <v>640</v>
      </c>
      <c r="F75" s="231" t="s">
        <v>619</v>
      </c>
      <c r="G75" s="232">
        <v>4</v>
      </c>
      <c r="H75" s="413"/>
      <c r="I75" s="415"/>
    </row>
    <row r="76" spans="2:9" s="207" customFormat="1" ht="15.95" customHeight="1">
      <c r="B76" s="206">
        <f t="shared" si="4"/>
        <v>64</v>
      </c>
      <c r="C76" s="231" t="s">
        <v>639</v>
      </c>
      <c r="D76" s="218" t="s">
        <v>638</v>
      </c>
      <c r="E76" s="217" t="s">
        <v>637</v>
      </c>
      <c r="F76" s="231" t="s">
        <v>619</v>
      </c>
      <c r="G76" s="232">
        <v>5</v>
      </c>
      <c r="H76" s="413"/>
      <c r="I76" s="416"/>
    </row>
    <row r="77" spans="2:9" s="207" customFormat="1" ht="15.95" customHeight="1">
      <c r="B77" s="206">
        <f t="shared" si="4"/>
        <v>65</v>
      </c>
      <c r="C77" s="231" t="s">
        <v>636</v>
      </c>
      <c r="D77" s="218" t="s">
        <v>635</v>
      </c>
      <c r="E77" s="217" t="s">
        <v>634</v>
      </c>
      <c r="F77" s="231" t="s">
        <v>619</v>
      </c>
      <c r="G77" s="232">
        <v>1</v>
      </c>
      <c r="H77" s="211"/>
      <c r="I77" s="211">
        <f t="shared" ref="I77:I88" si="5">H77*G77</f>
        <v>0</v>
      </c>
    </row>
    <row r="78" spans="2:9" s="207" customFormat="1" ht="15.95" customHeight="1">
      <c r="B78" s="206">
        <f t="shared" si="4"/>
        <v>66</v>
      </c>
      <c r="C78" s="231" t="s">
        <v>633</v>
      </c>
      <c r="D78" s="218" t="s">
        <v>632</v>
      </c>
      <c r="E78" s="217" t="s">
        <v>631</v>
      </c>
      <c r="F78" s="231" t="s">
        <v>619</v>
      </c>
      <c r="G78" s="232">
        <v>4</v>
      </c>
      <c r="H78" s="211"/>
      <c r="I78" s="211">
        <f t="shared" si="5"/>
        <v>0</v>
      </c>
    </row>
    <row r="79" spans="2:9" s="207" customFormat="1" ht="15.95" customHeight="1">
      <c r="B79" s="206">
        <f t="shared" si="4"/>
        <v>67</v>
      </c>
      <c r="C79" s="231" t="s">
        <v>630</v>
      </c>
      <c r="D79" s="218" t="s">
        <v>629</v>
      </c>
      <c r="E79" s="217" t="s">
        <v>628</v>
      </c>
      <c r="F79" s="231" t="s">
        <v>619</v>
      </c>
      <c r="G79" s="232">
        <v>5</v>
      </c>
      <c r="H79" s="211"/>
      <c r="I79" s="211">
        <f t="shared" si="5"/>
        <v>0</v>
      </c>
    </row>
    <row r="80" spans="2:9" s="207" customFormat="1" ht="29.1" customHeight="1">
      <c r="B80" s="206">
        <f t="shared" si="4"/>
        <v>68</v>
      </c>
      <c r="C80" s="231" t="s">
        <v>627</v>
      </c>
      <c r="D80" s="218" t="s">
        <v>626</v>
      </c>
      <c r="F80" s="231" t="s">
        <v>619</v>
      </c>
      <c r="G80" s="232">
        <v>2</v>
      </c>
      <c r="H80" s="211"/>
      <c r="I80" s="211">
        <f t="shared" si="5"/>
        <v>0</v>
      </c>
    </row>
    <row r="81" spans="1:9" s="207" customFormat="1" ht="42" customHeight="1">
      <c r="B81" s="206">
        <f t="shared" si="4"/>
        <v>69</v>
      </c>
      <c r="C81" s="231" t="s">
        <v>625</v>
      </c>
      <c r="D81" s="233" t="s">
        <v>624</v>
      </c>
      <c r="E81" s="217" t="s">
        <v>623</v>
      </c>
      <c r="F81" s="231" t="s">
        <v>619</v>
      </c>
      <c r="G81" s="232">
        <v>1</v>
      </c>
      <c r="H81" s="211"/>
      <c r="I81" s="211">
        <f t="shared" si="5"/>
        <v>0</v>
      </c>
    </row>
    <row r="82" spans="1:9" s="207" customFormat="1" ht="42" customHeight="1">
      <c r="B82" s="206">
        <f t="shared" si="4"/>
        <v>70</v>
      </c>
      <c r="C82" s="231" t="s">
        <v>622</v>
      </c>
      <c r="D82" s="233" t="s">
        <v>621</v>
      </c>
      <c r="E82" s="217" t="s">
        <v>620</v>
      </c>
      <c r="F82" s="231" t="s">
        <v>619</v>
      </c>
      <c r="G82" s="232">
        <v>1</v>
      </c>
      <c r="H82" s="211"/>
      <c r="I82" s="211">
        <f t="shared" si="5"/>
        <v>0</v>
      </c>
    </row>
    <row r="83" spans="1:9" s="207" customFormat="1" ht="15.95" customHeight="1">
      <c r="B83" s="206">
        <f t="shared" si="4"/>
        <v>71</v>
      </c>
      <c r="C83" s="219" t="s">
        <v>618</v>
      </c>
      <c r="D83" s="217" t="s">
        <v>617</v>
      </c>
      <c r="E83" s="217" t="s">
        <v>616</v>
      </c>
      <c r="F83" s="219" t="s">
        <v>289</v>
      </c>
      <c r="G83" s="216">
        <v>18</v>
      </c>
      <c r="H83" s="211"/>
      <c r="I83" s="211">
        <f t="shared" si="5"/>
        <v>0</v>
      </c>
    </row>
    <row r="84" spans="1:9" s="207" customFormat="1" ht="15.95" customHeight="1">
      <c r="B84" s="206">
        <f t="shared" si="4"/>
        <v>72</v>
      </c>
      <c r="C84" s="231" t="s">
        <v>615</v>
      </c>
      <c r="D84" s="217" t="s">
        <v>614</v>
      </c>
      <c r="E84" s="217" t="s">
        <v>613</v>
      </c>
      <c r="F84" s="219" t="s">
        <v>289</v>
      </c>
      <c r="G84" s="216">
        <v>12</v>
      </c>
      <c r="H84" s="211"/>
      <c r="I84" s="211">
        <f t="shared" si="5"/>
        <v>0</v>
      </c>
    </row>
    <row r="85" spans="1:9" s="207" customFormat="1" ht="42" customHeight="1">
      <c r="B85" s="206">
        <f t="shared" si="4"/>
        <v>73</v>
      </c>
      <c r="C85" s="231" t="s">
        <v>612</v>
      </c>
      <c r="D85" s="217" t="s">
        <v>611</v>
      </c>
      <c r="E85" s="217" t="s">
        <v>610</v>
      </c>
      <c r="F85" s="219" t="s">
        <v>181</v>
      </c>
      <c r="G85" s="216">
        <v>76</v>
      </c>
      <c r="H85" s="211"/>
      <c r="I85" s="211">
        <f t="shared" si="5"/>
        <v>0</v>
      </c>
    </row>
    <row r="86" spans="1:9" s="207" customFormat="1" ht="29.1" customHeight="1">
      <c r="B86" s="206">
        <f t="shared" si="4"/>
        <v>74</v>
      </c>
      <c r="C86" s="229" t="s">
        <v>609</v>
      </c>
      <c r="D86" s="217" t="s">
        <v>608</v>
      </c>
      <c r="E86" s="230" t="s">
        <v>605</v>
      </c>
      <c r="F86" s="229" t="s">
        <v>181</v>
      </c>
      <c r="G86" s="216">
        <v>34</v>
      </c>
      <c r="H86" s="211"/>
      <c r="I86" s="211">
        <f t="shared" si="5"/>
        <v>0</v>
      </c>
    </row>
    <row r="87" spans="1:9" s="207" customFormat="1" ht="29.1" customHeight="1">
      <c r="B87" s="206">
        <f t="shared" si="4"/>
        <v>75</v>
      </c>
      <c r="C87" s="229" t="s">
        <v>607</v>
      </c>
      <c r="D87" s="217" t="s">
        <v>606</v>
      </c>
      <c r="E87" s="230" t="s">
        <v>605</v>
      </c>
      <c r="F87" s="229" t="s">
        <v>181</v>
      </c>
      <c r="G87" s="216">
        <v>45</v>
      </c>
      <c r="H87" s="211"/>
      <c r="I87" s="211">
        <f t="shared" si="5"/>
        <v>0</v>
      </c>
    </row>
    <row r="88" spans="1:9" s="207" customFormat="1" ht="29.1" customHeight="1">
      <c r="B88" s="206">
        <f t="shared" si="4"/>
        <v>76</v>
      </c>
      <c r="C88" s="229" t="s">
        <v>604</v>
      </c>
      <c r="D88" s="217" t="s">
        <v>603</v>
      </c>
      <c r="E88" s="230"/>
      <c r="F88" s="229" t="s">
        <v>181</v>
      </c>
      <c r="G88" s="216">
        <v>50</v>
      </c>
      <c r="H88" s="211"/>
      <c r="I88" s="228">
        <f t="shared" si="5"/>
        <v>0</v>
      </c>
    </row>
    <row r="89" spans="1:9" ht="15.95" customHeight="1">
      <c r="A89" s="207"/>
      <c r="B89" s="206"/>
      <c r="C89" s="205"/>
      <c r="D89" s="217"/>
      <c r="E89" s="217"/>
      <c r="F89" s="219"/>
      <c r="G89" s="216"/>
      <c r="H89" s="211"/>
      <c r="I89" s="227"/>
    </row>
    <row r="90" spans="1:9" ht="15.95" customHeight="1">
      <c r="A90" s="207"/>
      <c r="B90" s="206"/>
      <c r="C90" s="205"/>
      <c r="D90" s="221" t="s">
        <v>590</v>
      </c>
      <c r="E90" s="217"/>
      <c r="F90" s="219"/>
      <c r="G90" s="216"/>
      <c r="H90" s="211"/>
      <c r="I90" s="226">
        <f>SUM(I91:I98)</f>
        <v>0</v>
      </c>
    </row>
    <row r="91" spans="1:9" ht="15.95" customHeight="1">
      <c r="A91" s="207"/>
      <c r="B91" s="206">
        <f>B88+1</f>
        <v>77</v>
      </c>
      <c r="C91" s="205"/>
      <c r="D91" s="218" t="s">
        <v>602</v>
      </c>
      <c r="E91" s="217"/>
      <c r="F91" s="224" t="s">
        <v>273</v>
      </c>
      <c r="G91" s="223">
        <v>1</v>
      </c>
      <c r="H91" s="211"/>
      <c r="I91" s="225">
        <f t="shared" ref="I91:I98" si="6">G91*H91</f>
        <v>0</v>
      </c>
    </row>
    <row r="92" spans="1:9" ht="15.95" customHeight="1">
      <c r="A92" s="207"/>
      <c r="B92" s="206">
        <f t="shared" ref="B92:B98" si="7">B91+1</f>
        <v>78</v>
      </c>
      <c r="C92" s="205"/>
      <c r="D92" s="218" t="s">
        <v>601</v>
      </c>
      <c r="E92" s="217"/>
      <c r="F92" s="224" t="s">
        <v>273</v>
      </c>
      <c r="G92" s="223">
        <v>1</v>
      </c>
      <c r="H92" s="211"/>
      <c r="I92" s="225">
        <f t="shared" si="6"/>
        <v>0</v>
      </c>
    </row>
    <row r="93" spans="1:9" ht="29.1" customHeight="1">
      <c r="A93" s="207"/>
      <c r="B93" s="206">
        <f t="shared" si="7"/>
        <v>79</v>
      </c>
      <c r="C93" s="205"/>
      <c r="D93" s="218" t="s">
        <v>600</v>
      </c>
      <c r="E93" s="217"/>
      <c r="F93" s="224" t="s">
        <v>273</v>
      </c>
      <c r="G93" s="223">
        <v>1</v>
      </c>
      <c r="H93" s="211"/>
      <c r="I93" s="211">
        <f t="shared" si="6"/>
        <v>0</v>
      </c>
    </row>
    <row r="94" spans="1:9" ht="15.95" customHeight="1">
      <c r="A94" s="207"/>
      <c r="B94" s="206">
        <f t="shared" si="7"/>
        <v>80</v>
      </c>
      <c r="C94" s="205"/>
      <c r="D94" s="218" t="s">
        <v>599</v>
      </c>
      <c r="E94" s="217"/>
      <c r="F94" s="224" t="s">
        <v>273</v>
      </c>
      <c r="G94" s="223">
        <v>1</v>
      </c>
      <c r="H94" s="211"/>
      <c r="I94" s="211">
        <f t="shared" si="6"/>
        <v>0</v>
      </c>
    </row>
    <row r="95" spans="1:9" ht="15.95" customHeight="1">
      <c r="A95" s="207"/>
      <c r="B95" s="206">
        <f t="shared" si="7"/>
        <v>81</v>
      </c>
      <c r="C95" s="205"/>
      <c r="D95" s="218" t="s">
        <v>598</v>
      </c>
      <c r="E95" s="217"/>
      <c r="F95" s="224" t="s">
        <v>273</v>
      </c>
      <c r="G95" s="223">
        <v>1</v>
      </c>
      <c r="H95" s="211"/>
      <c r="I95" s="211">
        <f t="shared" si="6"/>
        <v>0</v>
      </c>
    </row>
    <row r="96" spans="1:9" ht="15.95" customHeight="1">
      <c r="A96" s="207"/>
      <c r="B96" s="206">
        <f t="shared" si="7"/>
        <v>82</v>
      </c>
      <c r="C96" s="205"/>
      <c r="D96" s="218" t="s">
        <v>597</v>
      </c>
      <c r="E96" s="217"/>
      <c r="F96" s="224" t="s">
        <v>273</v>
      </c>
      <c r="G96" s="223">
        <v>1</v>
      </c>
      <c r="H96" s="211"/>
      <c r="I96" s="211">
        <f t="shared" si="6"/>
        <v>0</v>
      </c>
    </row>
    <row r="97" spans="1:9" ht="15.95" customHeight="1">
      <c r="A97" s="207"/>
      <c r="B97" s="206">
        <f t="shared" si="7"/>
        <v>83</v>
      </c>
      <c r="C97" s="205"/>
      <c r="D97" s="218" t="s">
        <v>596</v>
      </c>
      <c r="E97" s="217"/>
      <c r="F97" s="224" t="s">
        <v>273</v>
      </c>
      <c r="G97" s="223">
        <v>1</v>
      </c>
      <c r="H97" s="211"/>
      <c r="I97" s="211">
        <f t="shared" si="6"/>
        <v>0</v>
      </c>
    </row>
    <row r="98" spans="1:9" ht="15.95" customHeight="1">
      <c r="A98" s="207"/>
      <c r="B98" s="206">
        <f t="shared" si="7"/>
        <v>84</v>
      </c>
      <c r="C98" s="205"/>
      <c r="D98" s="218" t="s">
        <v>595</v>
      </c>
      <c r="E98" s="217"/>
      <c r="F98" s="224" t="s">
        <v>273</v>
      </c>
      <c r="G98" s="223">
        <v>1</v>
      </c>
      <c r="H98" s="211"/>
      <c r="I98" s="211">
        <f t="shared" si="6"/>
        <v>0</v>
      </c>
    </row>
    <row r="99" spans="1:9">
      <c r="A99" s="207"/>
      <c r="B99" s="206"/>
      <c r="C99" s="205"/>
      <c r="D99" s="218"/>
      <c r="E99" s="217"/>
      <c r="F99" s="217"/>
      <c r="G99" s="216"/>
      <c r="H99" s="211"/>
      <c r="I99" s="220"/>
    </row>
    <row r="100" spans="1:9">
      <c r="A100" s="207"/>
      <c r="B100" s="206"/>
      <c r="C100" s="205"/>
      <c r="D100" s="222"/>
      <c r="E100" s="217"/>
      <c r="F100" s="219"/>
      <c r="G100" s="216"/>
      <c r="H100" s="211"/>
      <c r="I100" s="220"/>
    </row>
    <row r="101" spans="1:9" ht="15.95" customHeight="1">
      <c r="A101" s="207"/>
      <c r="B101" s="206"/>
      <c r="C101" s="205"/>
      <c r="D101" s="221" t="s">
        <v>594</v>
      </c>
      <c r="E101" s="217"/>
      <c r="F101" s="217"/>
      <c r="G101" s="216"/>
      <c r="H101" s="211"/>
      <c r="I101" s="220"/>
    </row>
    <row r="102" spans="1:9" ht="15.95" customHeight="1">
      <c r="A102" s="207"/>
      <c r="B102" s="206"/>
      <c r="C102" s="205"/>
      <c r="D102" s="218" t="s">
        <v>593</v>
      </c>
      <c r="E102" s="217"/>
      <c r="F102" s="217"/>
      <c r="G102" s="216"/>
      <c r="H102" s="211"/>
      <c r="I102" s="215"/>
    </row>
    <row r="103" spans="1:9" ht="15.95" customHeight="1">
      <c r="A103" s="207"/>
      <c r="B103" s="206"/>
      <c r="C103" s="205"/>
      <c r="D103" s="218" t="s">
        <v>592</v>
      </c>
      <c r="E103" s="217"/>
      <c r="F103" s="219"/>
      <c r="G103" s="216"/>
      <c r="H103" s="211"/>
      <c r="I103" s="215">
        <f>I47</f>
        <v>0</v>
      </c>
    </row>
    <row r="104" spans="1:9" ht="15.95" customHeight="1">
      <c r="A104" s="207"/>
      <c r="B104" s="206"/>
      <c r="C104" s="205"/>
      <c r="D104" s="218" t="s">
        <v>591</v>
      </c>
      <c r="E104" s="217"/>
      <c r="F104" s="219"/>
      <c r="G104" s="216"/>
      <c r="H104" s="211"/>
      <c r="I104" s="215"/>
    </row>
    <row r="105" spans="1:9" ht="15.95" customHeight="1">
      <c r="A105" s="207"/>
      <c r="B105" s="206"/>
      <c r="C105" s="205"/>
      <c r="D105" s="218" t="s">
        <v>590</v>
      </c>
      <c r="E105" s="217"/>
      <c r="F105" s="217"/>
      <c r="G105" s="216"/>
      <c r="H105" s="211"/>
      <c r="I105" s="215">
        <f>I90</f>
        <v>0</v>
      </c>
    </row>
    <row r="106" spans="1:9">
      <c r="A106" s="207"/>
      <c r="B106" s="206"/>
      <c r="C106" s="205"/>
      <c r="D106" s="214"/>
      <c r="E106" s="213"/>
      <c r="F106" s="213"/>
      <c r="G106" s="212"/>
      <c r="H106" s="211"/>
      <c r="I106" s="210"/>
    </row>
    <row r="107" spans="1:9" ht="15.95" customHeight="1">
      <c r="A107" s="207"/>
      <c r="B107" s="206"/>
      <c r="C107" s="209"/>
      <c r="D107" s="411" t="s">
        <v>589</v>
      </c>
      <c r="E107" s="411"/>
      <c r="F107" s="411"/>
      <c r="G107" s="411"/>
      <c r="H107" s="411"/>
      <c r="I107" s="208">
        <f>SUM(I102:I106)</f>
        <v>0</v>
      </c>
    </row>
    <row r="108" spans="1:9">
      <c r="A108" s="207"/>
      <c r="B108" s="206"/>
      <c r="C108" s="205"/>
      <c r="D108" s="204"/>
      <c r="E108" s="203"/>
      <c r="F108" s="203"/>
      <c r="G108" s="202"/>
      <c r="I108" s="201"/>
    </row>
  </sheetData>
  <autoFilter ref="B4:I87"/>
  <mergeCells count="7">
    <mergeCell ref="D9:E9"/>
    <mergeCell ref="D10:E10"/>
    <mergeCell ref="D107:H107"/>
    <mergeCell ref="H73:H76"/>
    <mergeCell ref="I73:I76"/>
    <mergeCell ref="D48:E48"/>
    <mergeCell ref="D71:E71"/>
  </mergeCells>
  <printOptions gridLines="1"/>
  <pageMargins left="0.70866141732283472" right="0.70866141732283472" top="0.74803149606299213" bottom="0.74803149606299213" header="0.31496062992125984" footer="0.31496062992125984"/>
  <pageSetup paperSize="9" scale="75" fitToHeight="0" orientation="landscape" blackAndWhite="1" horizontalDpi="300" verticalDpi="300" r:id="rId1"/>
  <headerFooter alignWithMargins="0">
    <oddFooter>Stránka &amp;P</oddFooter>
  </headerFooter>
  <rowBreaks count="2" manualBreakCount="2">
    <brk id="10" min="1" max="8" man="1"/>
    <brk id="46" min="1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G378"/>
  <sheetViews>
    <sheetView tabSelected="1" topLeftCell="A358" workbookViewId="0">
      <selection activeCell="I11" sqref="I11"/>
    </sheetView>
  </sheetViews>
  <sheetFormatPr defaultRowHeight="12.75"/>
  <cols>
    <col min="1" max="1" width="7.83203125" style="290" customWidth="1"/>
    <col min="2" max="2" width="12.83203125" style="290" customWidth="1"/>
    <col min="3" max="3" width="93" style="290" customWidth="1"/>
    <col min="4" max="4" width="5" style="290" customWidth="1"/>
    <col min="5" max="5" width="7.1640625" style="290" customWidth="1"/>
    <col min="6" max="6" width="12.5" style="290" customWidth="1"/>
    <col min="7" max="7" width="16.5" style="290" customWidth="1"/>
    <col min="8" max="8" width="15.6640625" style="290" customWidth="1"/>
    <col min="9" max="9" width="16.83203125" style="290" customWidth="1"/>
    <col min="10" max="1021" width="9.33203125" style="290"/>
    <col min="1022" max="16384" width="9.33203125" style="193"/>
  </cols>
  <sheetData>
    <row r="1" spans="1:10" ht="15.75">
      <c r="A1" s="287" t="s">
        <v>794</v>
      </c>
      <c r="B1" s="288"/>
      <c r="C1" s="288"/>
      <c r="D1" s="288"/>
      <c r="E1" s="288"/>
      <c r="F1" s="288"/>
      <c r="G1" s="289"/>
    </row>
    <row r="2" spans="1:10" ht="15.75">
      <c r="A2" s="291" t="s">
        <v>795</v>
      </c>
      <c r="B2" s="292"/>
      <c r="C2" s="292"/>
      <c r="D2" s="292"/>
      <c r="E2" s="292"/>
      <c r="F2" s="292"/>
      <c r="G2" s="293"/>
    </row>
    <row r="4" spans="1:10" ht="23.25" customHeight="1">
      <c r="A4" s="422" t="s">
        <v>796</v>
      </c>
      <c r="B4" s="422"/>
      <c r="C4" s="422"/>
      <c r="D4" s="422"/>
      <c r="E4" s="422"/>
      <c r="F4" s="422"/>
      <c r="G4" s="422"/>
    </row>
    <row r="6" spans="1:10" ht="15.75">
      <c r="A6" s="423"/>
      <c r="B6" s="423"/>
      <c r="C6" s="423"/>
      <c r="D6" s="423"/>
      <c r="E6" s="423"/>
      <c r="F6" s="423"/>
      <c r="G6" s="423"/>
    </row>
    <row r="8" spans="1:10" ht="33">
      <c r="A8" s="294" t="s">
        <v>797</v>
      </c>
      <c r="B8" s="294" t="s">
        <v>798</v>
      </c>
      <c r="C8" s="294" t="s">
        <v>55</v>
      </c>
      <c r="D8" s="294" t="s">
        <v>799</v>
      </c>
      <c r="E8" s="294" t="s">
        <v>800</v>
      </c>
      <c r="F8" s="294" t="s">
        <v>801</v>
      </c>
      <c r="G8" s="295" t="s">
        <v>802</v>
      </c>
    </row>
    <row r="9" spans="1:10">
      <c r="A9" s="296" t="str">
        <f>IFERROR(IF(NOT(D9=""),IF(#REF!="Č.",1,IF(#REF!="",#REF!+1,#REF!+1)),""),1)</f>
        <v/>
      </c>
      <c r="B9" s="297"/>
      <c r="C9" s="298"/>
      <c r="D9" s="299"/>
      <c r="E9" s="299"/>
      <c r="F9" s="299"/>
      <c r="G9" s="300"/>
    </row>
    <row r="10" spans="1:10" s="290" customFormat="1">
      <c r="A10" s="297"/>
      <c r="B10" s="297"/>
      <c r="C10" s="298" t="s">
        <v>803</v>
      </c>
      <c r="D10" s="299"/>
      <c r="E10" s="299"/>
      <c r="F10" s="301"/>
      <c r="G10" s="302"/>
    </row>
    <row r="11" spans="1:10" s="290" customFormat="1" ht="38.25">
      <c r="A11" s="297">
        <v>2</v>
      </c>
      <c r="B11" s="303" t="s">
        <v>804</v>
      </c>
      <c r="C11" s="304" t="s">
        <v>974</v>
      </c>
      <c r="D11" s="297" t="s">
        <v>619</v>
      </c>
      <c r="E11" s="297">
        <v>1</v>
      </c>
      <c r="F11" s="301"/>
      <c r="G11" s="302">
        <f t="shared" ref="G11:G24" si="0">F11*E11</f>
        <v>0</v>
      </c>
    </row>
    <row r="12" spans="1:10" s="290" customFormat="1" ht="25.5">
      <c r="A12" s="297">
        <f t="shared" ref="A12:A24" si="1">A11+1</f>
        <v>3</v>
      </c>
      <c r="B12" s="303" t="s">
        <v>804</v>
      </c>
      <c r="C12" s="304" t="s">
        <v>975</v>
      </c>
      <c r="D12" s="297" t="s">
        <v>619</v>
      </c>
      <c r="E12" s="297">
        <v>8</v>
      </c>
      <c r="F12" s="301"/>
      <c r="G12" s="302">
        <f t="shared" si="0"/>
        <v>0</v>
      </c>
    </row>
    <row r="13" spans="1:10" ht="25.5">
      <c r="A13" s="297">
        <f t="shared" si="1"/>
        <v>4</v>
      </c>
      <c r="B13" s="303" t="s">
        <v>804</v>
      </c>
      <c r="C13" s="304" t="s">
        <v>976</v>
      </c>
      <c r="D13" s="297" t="s">
        <v>619</v>
      </c>
      <c r="E13" s="297">
        <v>3</v>
      </c>
      <c r="F13" s="301"/>
      <c r="G13" s="302">
        <f t="shared" si="0"/>
        <v>0</v>
      </c>
    </row>
    <row r="14" spans="1:10" s="290" customFormat="1">
      <c r="A14" s="297">
        <f t="shared" si="1"/>
        <v>5</v>
      </c>
      <c r="B14" s="303" t="s">
        <v>804</v>
      </c>
      <c r="C14" s="304" t="s">
        <v>805</v>
      </c>
      <c r="D14" s="297" t="s">
        <v>289</v>
      </c>
      <c r="E14" s="297">
        <v>18</v>
      </c>
      <c r="F14" s="301"/>
      <c r="G14" s="302">
        <f t="shared" si="0"/>
        <v>0</v>
      </c>
      <c r="J14" s="306"/>
    </row>
    <row r="15" spans="1:10" s="290" customFormat="1">
      <c r="A15" s="297">
        <f t="shared" si="1"/>
        <v>6</v>
      </c>
      <c r="B15" s="303" t="s">
        <v>804</v>
      </c>
      <c r="C15" s="304" t="s">
        <v>806</v>
      </c>
      <c r="D15" s="297" t="s">
        <v>289</v>
      </c>
      <c r="E15" s="297">
        <v>8</v>
      </c>
      <c r="F15" s="301"/>
      <c r="G15" s="302">
        <f t="shared" si="0"/>
        <v>0</v>
      </c>
      <c r="J15" s="306"/>
    </row>
    <row r="16" spans="1:10" s="290" customFormat="1">
      <c r="A16" s="297">
        <f t="shared" si="1"/>
        <v>7</v>
      </c>
      <c r="B16" s="303" t="s">
        <v>804</v>
      </c>
      <c r="C16" s="304" t="s">
        <v>807</v>
      </c>
      <c r="D16" s="297" t="s">
        <v>289</v>
      </c>
      <c r="E16" s="297">
        <v>4</v>
      </c>
      <c r="F16" s="307"/>
      <c r="G16" s="302">
        <f t="shared" si="0"/>
        <v>0</v>
      </c>
      <c r="J16" s="306"/>
    </row>
    <row r="17" spans="1:10" s="290" customFormat="1">
      <c r="A17" s="297">
        <f t="shared" si="1"/>
        <v>8</v>
      </c>
      <c r="B17" s="303" t="s">
        <v>804</v>
      </c>
      <c r="C17" s="304" t="s">
        <v>808</v>
      </c>
      <c r="D17" s="297" t="s">
        <v>289</v>
      </c>
      <c r="E17" s="297">
        <v>10</v>
      </c>
      <c r="F17" s="307"/>
      <c r="G17" s="302">
        <f t="shared" si="0"/>
        <v>0</v>
      </c>
      <c r="J17" s="306"/>
    </row>
    <row r="18" spans="1:10" s="290" customFormat="1">
      <c r="A18" s="297">
        <f t="shared" si="1"/>
        <v>9</v>
      </c>
      <c r="B18" s="303" t="s">
        <v>804</v>
      </c>
      <c r="C18" s="304" t="s">
        <v>809</v>
      </c>
      <c r="D18" s="297" t="s">
        <v>289</v>
      </c>
      <c r="E18" s="297">
        <v>42</v>
      </c>
      <c r="F18" s="301"/>
      <c r="G18" s="302">
        <f t="shared" si="0"/>
        <v>0</v>
      </c>
      <c r="J18" s="306"/>
    </row>
    <row r="19" spans="1:10" s="290" customFormat="1">
      <c r="A19" s="297">
        <f t="shared" si="1"/>
        <v>10</v>
      </c>
      <c r="B19" s="303" t="s">
        <v>804</v>
      </c>
      <c r="C19" s="308" t="s">
        <v>810</v>
      </c>
      <c r="D19" s="310" t="s">
        <v>619</v>
      </c>
      <c r="E19" s="297">
        <v>5</v>
      </c>
      <c r="F19" s="307"/>
      <c r="G19" s="302">
        <f t="shared" si="0"/>
        <v>0</v>
      </c>
    </row>
    <row r="20" spans="1:10" s="290" customFormat="1">
      <c r="A20" s="297">
        <f t="shared" si="1"/>
        <v>11</v>
      </c>
      <c r="B20" s="303" t="s">
        <v>804</v>
      </c>
      <c r="C20" s="308" t="s">
        <v>810</v>
      </c>
      <c r="D20" s="310" t="s">
        <v>619</v>
      </c>
      <c r="E20" s="297">
        <v>5</v>
      </c>
      <c r="F20" s="301"/>
      <c r="G20" s="302">
        <f t="shared" si="0"/>
        <v>0</v>
      </c>
    </row>
    <row r="21" spans="1:10" s="290" customFormat="1">
      <c r="A21" s="297">
        <f t="shared" si="1"/>
        <v>12</v>
      </c>
      <c r="B21" s="303" t="s">
        <v>804</v>
      </c>
      <c r="C21" s="309" t="s">
        <v>811</v>
      </c>
      <c r="D21" s="310" t="s">
        <v>188</v>
      </c>
      <c r="E21" s="297">
        <v>10</v>
      </c>
      <c r="F21" s="307"/>
      <c r="G21" s="302">
        <f t="shared" si="0"/>
        <v>0</v>
      </c>
    </row>
    <row r="22" spans="1:10" ht="25.5">
      <c r="A22" s="297">
        <f t="shared" si="1"/>
        <v>13</v>
      </c>
      <c r="B22" s="303" t="s">
        <v>804</v>
      </c>
      <c r="C22" s="309" t="s">
        <v>812</v>
      </c>
      <c r="D22" s="310" t="s">
        <v>619</v>
      </c>
      <c r="E22" s="297">
        <v>11</v>
      </c>
      <c r="F22" s="301"/>
      <c r="G22" s="302">
        <f t="shared" si="0"/>
        <v>0</v>
      </c>
    </row>
    <row r="23" spans="1:10" s="290" customFormat="1">
      <c r="A23" s="297">
        <f t="shared" si="1"/>
        <v>14</v>
      </c>
      <c r="B23" s="303" t="s">
        <v>804</v>
      </c>
      <c r="C23" s="309" t="s">
        <v>813</v>
      </c>
      <c r="D23" s="310" t="s">
        <v>619</v>
      </c>
      <c r="E23" s="297">
        <v>7</v>
      </c>
      <c r="F23" s="301"/>
      <c r="G23" s="302">
        <f t="shared" si="0"/>
        <v>0</v>
      </c>
    </row>
    <row r="24" spans="1:10" s="290" customFormat="1">
      <c r="A24" s="297">
        <f t="shared" si="1"/>
        <v>15</v>
      </c>
      <c r="B24" s="303" t="s">
        <v>804</v>
      </c>
      <c r="C24" s="309" t="s">
        <v>814</v>
      </c>
      <c r="D24" s="310" t="s">
        <v>619</v>
      </c>
      <c r="E24" s="297">
        <v>4</v>
      </c>
      <c r="F24" s="301"/>
      <c r="G24" s="302">
        <f t="shared" si="0"/>
        <v>0</v>
      </c>
    </row>
    <row r="25" spans="1:10" s="290" customFormat="1" ht="12.75" customHeight="1">
      <c r="A25" s="297"/>
      <c r="B25" s="303"/>
      <c r="C25" s="421" t="s">
        <v>815</v>
      </c>
      <c r="D25" s="421"/>
      <c r="E25" s="421"/>
      <c r="F25" s="421"/>
      <c r="G25" s="311">
        <f>SUM(G11:G24)</f>
        <v>0</v>
      </c>
    </row>
    <row r="26" spans="1:10" s="290" customFormat="1">
      <c r="A26" s="297"/>
      <c r="B26" s="303"/>
      <c r="C26" s="309"/>
      <c r="D26" s="310"/>
      <c r="E26" s="297"/>
      <c r="F26" s="307"/>
      <c r="G26" s="302"/>
    </row>
    <row r="27" spans="1:10">
      <c r="A27" s="297"/>
      <c r="B27" s="297"/>
      <c r="C27" s="298" t="s">
        <v>816</v>
      </c>
      <c r="D27" s="299"/>
      <c r="E27" s="299"/>
      <c r="F27" s="299"/>
      <c r="G27" s="302"/>
    </row>
    <row r="28" spans="1:10" ht="38.25">
      <c r="A28" s="297">
        <v>17</v>
      </c>
      <c r="B28" s="303" t="s">
        <v>817</v>
      </c>
      <c r="C28" s="304" t="s">
        <v>977</v>
      </c>
      <c r="D28" s="297" t="s">
        <v>619</v>
      </c>
      <c r="E28" s="297">
        <v>1</v>
      </c>
      <c r="F28" s="301"/>
      <c r="G28" s="302">
        <f t="shared" ref="G28:G60" si="2">F28*E28</f>
        <v>0</v>
      </c>
    </row>
    <row r="29" spans="1:10" s="290" customFormat="1" ht="25.5">
      <c r="A29" s="297">
        <f t="shared" ref="A29:A41" si="3">A28+1</f>
        <v>18</v>
      </c>
      <c r="B29" s="303" t="s">
        <v>817</v>
      </c>
      <c r="C29" s="304" t="s">
        <v>978</v>
      </c>
      <c r="D29" s="297" t="s">
        <v>619</v>
      </c>
      <c r="E29" s="297">
        <v>1</v>
      </c>
      <c r="F29" s="301"/>
      <c r="G29" s="302">
        <f t="shared" si="2"/>
        <v>0</v>
      </c>
    </row>
    <row r="30" spans="1:10" s="290" customFormat="1" ht="25.5">
      <c r="A30" s="297">
        <f t="shared" si="3"/>
        <v>19</v>
      </c>
      <c r="B30" s="303" t="s">
        <v>817</v>
      </c>
      <c r="C30" s="304" t="s">
        <v>975</v>
      </c>
      <c r="D30" s="297" t="s">
        <v>619</v>
      </c>
      <c r="E30" s="297">
        <v>1</v>
      </c>
      <c r="F30" s="301"/>
      <c r="G30" s="302">
        <f t="shared" si="2"/>
        <v>0</v>
      </c>
    </row>
    <row r="31" spans="1:10" s="290" customFormat="1" ht="25.5">
      <c r="A31" s="297">
        <f t="shared" si="3"/>
        <v>20</v>
      </c>
      <c r="B31" s="303" t="s">
        <v>817</v>
      </c>
      <c r="C31" s="304" t="s">
        <v>976</v>
      </c>
      <c r="D31" s="297" t="s">
        <v>619</v>
      </c>
      <c r="E31" s="297">
        <v>6</v>
      </c>
      <c r="F31" s="301"/>
      <c r="G31" s="302">
        <f t="shared" si="2"/>
        <v>0</v>
      </c>
    </row>
    <row r="32" spans="1:10" s="290" customFormat="1">
      <c r="A32" s="297">
        <f t="shared" si="3"/>
        <v>21</v>
      </c>
      <c r="B32" s="303" t="s">
        <v>817</v>
      </c>
      <c r="C32" s="304" t="s">
        <v>805</v>
      </c>
      <c r="D32" s="297" t="s">
        <v>289</v>
      </c>
      <c r="E32" s="297">
        <v>44</v>
      </c>
      <c r="F32" s="301"/>
      <c r="G32" s="302">
        <f t="shared" si="2"/>
        <v>0</v>
      </c>
    </row>
    <row r="33" spans="1:7" s="290" customFormat="1">
      <c r="A33" s="297">
        <f t="shared" si="3"/>
        <v>22</v>
      </c>
      <c r="B33" s="303" t="s">
        <v>817</v>
      </c>
      <c r="C33" s="304" t="s">
        <v>806</v>
      </c>
      <c r="D33" s="297" t="s">
        <v>289</v>
      </c>
      <c r="E33" s="297">
        <v>6.5</v>
      </c>
      <c r="F33" s="301"/>
      <c r="G33" s="302">
        <f t="shared" si="2"/>
        <v>0</v>
      </c>
    </row>
    <row r="34" spans="1:7" s="290" customFormat="1">
      <c r="A34" s="297">
        <f t="shared" si="3"/>
        <v>23</v>
      </c>
      <c r="B34" s="303" t="s">
        <v>817</v>
      </c>
      <c r="C34" s="304" t="s">
        <v>807</v>
      </c>
      <c r="D34" s="297" t="s">
        <v>289</v>
      </c>
      <c r="E34" s="297">
        <v>40</v>
      </c>
      <c r="F34" s="301"/>
      <c r="G34" s="302">
        <f t="shared" si="2"/>
        <v>0</v>
      </c>
    </row>
    <row r="35" spans="1:7" s="290" customFormat="1">
      <c r="A35" s="297">
        <f t="shared" si="3"/>
        <v>24</v>
      </c>
      <c r="B35" s="303" t="s">
        <v>817</v>
      </c>
      <c r="C35" s="304" t="s">
        <v>808</v>
      </c>
      <c r="D35" s="297" t="s">
        <v>289</v>
      </c>
      <c r="E35" s="297">
        <v>47</v>
      </c>
      <c r="F35" s="301"/>
      <c r="G35" s="302">
        <f t="shared" si="2"/>
        <v>0</v>
      </c>
    </row>
    <row r="36" spans="1:7" s="290" customFormat="1">
      <c r="A36" s="297">
        <f t="shared" si="3"/>
        <v>25</v>
      </c>
      <c r="B36" s="303" t="s">
        <v>817</v>
      </c>
      <c r="C36" s="308" t="s">
        <v>810</v>
      </c>
      <c r="D36" s="310" t="s">
        <v>619</v>
      </c>
      <c r="E36" s="297">
        <v>3</v>
      </c>
      <c r="F36" s="301"/>
      <c r="G36" s="302">
        <f t="shared" si="2"/>
        <v>0</v>
      </c>
    </row>
    <row r="37" spans="1:7" s="290" customFormat="1">
      <c r="A37" s="297">
        <f t="shared" si="3"/>
        <v>26</v>
      </c>
      <c r="B37" s="303" t="s">
        <v>817</v>
      </c>
      <c r="C37" s="308" t="s">
        <v>810</v>
      </c>
      <c r="D37" s="310" t="s">
        <v>619</v>
      </c>
      <c r="E37" s="297">
        <v>4</v>
      </c>
      <c r="F37" s="301"/>
      <c r="G37" s="302">
        <f t="shared" si="2"/>
        <v>0</v>
      </c>
    </row>
    <row r="38" spans="1:7" s="290" customFormat="1">
      <c r="A38" s="297">
        <f t="shared" si="3"/>
        <v>27</v>
      </c>
      <c r="B38" s="303" t="s">
        <v>817</v>
      </c>
      <c r="C38" s="309" t="s">
        <v>811</v>
      </c>
      <c r="D38" s="310" t="s">
        <v>188</v>
      </c>
      <c r="E38" s="297">
        <v>9</v>
      </c>
      <c r="F38" s="301"/>
      <c r="G38" s="302">
        <f t="shared" si="2"/>
        <v>0</v>
      </c>
    </row>
    <row r="39" spans="1:7" s="290" customFormat="1" ht="25.5">
      <c r="A39" s="297">
        <f t="shared" si="3"/>
        <v>28</v>
      </c>
      <c r="B39" s="303" t="s">
        <v>817</v>
      </c>
      <c r="C39" s="309" t="s">
        <v>812</v>
      </c>
      <c r="D39" s="310" t="s">
        <v>619</v>
      </c>
      <c r="E39" s="297">
        <v>8</v>
      </c>
      <c r="F39" s="301"/>
      <c r="G39" s="302">
        <f t="shared" si="2"/>
        <v>0</v>
      </c>
    </row>
    <row r="40" spans="1:7" s="290" customFormat="1">
      <c r="A40" s="297">
        <f t="shared" si="3"/>
        <v>29</v>
      </c>
      <c r="B40" s="303" t="s">
        <v>817</v>
      </c>
      <c r="C40" s="309" t="s">
        <v>813</v>
      </c>
      <c r="D40" s="310" t="s">
        <v>619</v>
      </c>
      <c r="E40" s="297">
        <v>5</v>
      </c>
      <c r="F40" s="301"/>
      <c r="G40" s="302">
        <f t="shared" si="2"/>
        <v>0</v>
      </c>
    </row>
    <row r="41" spans="1:7" s="290" customFormat="1">
      <c r="A41" s="297">
        <f t="shared" si="3"/>
        <v>30</v>
      </c>
      <c r="B41" s="303" t="s">
        <v>817</v>
      </c>
      <c r="C41" s="309" t="s">
        <v>814</v>
      </c>
      <c r="D41" s="310" t="s">
        <v>619</v>
      </c>
      <c r="E41" s="297">
        <v>3</v>
      </c>
      <c r="F41" s="301"/>
      <c r="G41" s="302">
        <f t="shared" si="2"/>
        <v>0</v>
      </c>
    </row>
    <row r="42" spans="1:7" s="290" customFormat="1" ht="12.75" customHeight="1">
      <c r="A42" s="297"/>
      <c r="B42" s="303"/>
      <c r="C42" s="421" t="s">
        <v>818</v>
      </c>
      <c r="D42" s="421"/>
      <c r="E42" s="421"/>
      <c r="F42" s="421"/>
      <c r="G42" s="311">
        <f>SUM(G28:G41)</f>
        <v>0</v>
      </c>
    </row>
    <row r="43" spans="1:7" s="290" customFormat="1">
      <c r="A43" s="297"/>
      <c r="B43" s="303"/>
      <c r="C43" s="309"/>
      <c r="D43" s="310"/>
      <c r="E43" s="297"/>
      <c r="F43" s="301"/>
      <c r="G43" s="302"/>
    </row>
    <row r="44" spans="1:7" s="290" customFormat="1">
      <c r="A44" s="297" t="str">
        <f>IFERROR(IF(NOT(D44=""),IF(#REF!="Č.",1,IF(#REF!="",#REF!+1,#REF!+1)),""),1)</f>
        <v/>
      </c>
      <c r="B44" s="303"/>
      <c r="C44" s="298" t="s">
        <v>819</v>
      </c>
      <c r="D44" s="310"/>
      <c r="E44" s="297"/>
      <c r="F44" s="301"/>
      <c r="G44" s="302"/>
    </row>
    <row r="45" spans="1:7" s="290" customFormat="1" ht="25.5">
      <c r="A45" s="297">
        <v>32</v>
      </c>
      <c r="B45" s="303" t="s">
        <v>820</v>
      </c>
      <c r="C45" s="304" t="s">
        <v>972</v>
      </c>
      <c r="D45" s="297" t="s">
        <v>619</v>
      </c>
      <c r="E45" s="297">
        <v>1</v>
      </c>
      <c r="F45" s="368"/>
      <c r="G45" s="369">
        <f t="shared" si="2"/>
        <v>0</v>
      </c>
    </row>
    <row r="46" spans="1:7" s="290" customFormat="1" ht="25.5">
      <c r="A46" s="297">
        <f t="shared" ref="A46:A50" si="4">A45+1</f>
        <v>33</v>
      </c>
      <c r="B46" s="303" t="s">
        <v>820</v>
      </c>
      <c r="C46" s="304" t="s">
        <v>973</v>
      </c>
      <c r="D46" s="297" t="s">
        <v>619</v>
      </c>
      <c r="E46" s="297">
        <v>1</v>
      </c>
      <c r="F46" s="368"/>
      <c r="G46" s="369">
        <f t="shared" si="2"/>
        <v>0</v>
      </c>
    </row>
    <row r="47" spans="1:7" s="290" customFormat="1">
      <c r="A47" s="297">
        <f t="shared" si="4"/>
        <v>34</v>
      </c>
      <c r="B47" s="303" t="s">
        <v>820</v>
      </c>
      <c r="C47" s="308" t="s">
        <v>806</v>
      </c>
      <c r="D47" s="310" t="s">
        <v>289</v>
      </c>
      <c r="E47" s="310">
        <v>31</v>
      </c>
      <c r="F47" s="301"/>
      <c r="G47" s="302">
        <f t="shared" si="2"/>
        <v>0</v>
      </c>
    </row>
    <row r="48" spans="1:7" s="290" customFormat="1" ht="25.5">
      <c r="A48" s="297">
        <f t="shared" si="4"/>
        <v>35</v>
      </c>
      <c r="B48" s="303" t="s">
        <v>820</v>
      </c>
      <c r="C48" s="309" t="s">
        <v>812</v>
      </c>
      <c r="D48" s="310" t="s">
        <v>619</v>
      </c>
      <c r="E48" s="297">
        <v>1</v>
      </c>
      <c r="F48" s="301"/>
      <c r="G48" s="302">
        <f t="shared" si="2"/>
        <v>0</v>
      </c>
    </row>
    <row r="49" spans="1:7" s="290" customFormat="1">
      <c r="A49" s="297">
        <f t="shared" si="4"/>
        <v>36</v>
      </c>
      <c r="B49" s="303" t="s">
        <v>820</v>
      </c>
      <c r="C49" s="309" t="s">
        <v>813</v>
      </c>
      <c r="D49" s="310" t="s">
        <v>619</v>
      </c>
      <c r="E49" s="297">
        <v>1</v>
      </c>
      <c r="F49" s="301"/>
      <c r="G49" s="302">
        <f t="shared" si="2"/>
        <v>0</v>
      </c>
    </row>
    <row r="50" spans="1:7" s="290" customFormat="1">
      <c r="A50" s="297">
        <f t="shared" si="4"/>
        <v>37</v>
      </c>
      <c r="B50" s="303" t="s">
        <v>820</v>
      </c>
      <c r="C50" s="309" t="s">
        <v>821</v>
      </c>
      <c r="D50" s="310" t="s">
        <v>619</v>
      </c>
      <c r="E50" s="297">
        <v>1</v>
      </c>
      <c r="F50" s="301"/>
      <c r="G50" s="302">
        <f t="shared" si="2"/>
        <v>0</v>
      </c>
    </row>
    <row r="51" spans="1:7" s="290" customFormat="1" ht="12.75" customHeight="1">
      <c r="A51" s="297"/>
      <c r="B51" s="303"/>
      <c r="C51" s="421" t="s">
        <v>822</v>
      </c>
      <c r="D51" s="421"/>
      <c r="E51" s="421"/>
      <c r="F51" s="421"/>
      <c r="G51" s="311">
        <f>SUM(G45:G50)</f>
        <v>0</v>
      </c>
    </row>
    <row r="52" spans="1:7" s="290" customFormat="1">
      <c r="A52" s="297"/>
      <c r="B52" s="303"/>
      <c r="C52" s="308"/>
      <c r="D52" s="310"/>
      <c r="E52" s="310"/>
      <c r="F52" s="301"/>
      <c r="G52" s="302"/>
    </row>
    <row r="53" spans="1:7" s="290" customFormat="1">
      <c r="A53" s="297"/>
      <c r="B53" s="303"/>
      <c r="C53" s="298" t="s">
        <v>823</v>
      </c>
      <c r="D53" s="310"/>
      <c r="E53" s="310"/>
      <c r="F53" s="301"/>
      <c r="G53" s="302"/>
    </row>
    <row r="54" spans="1:7" s="290" customFormat="1" ht="25.5">
      <c r="A54" s="297">
        <v>39</v>
      </c>
      <c r="B54" s="312" t="s">
        <v>824</v>
      </c>
      <c r="C54" s="304" t="s">
        <v>979</v>
      </c>
      <c r="D54" s="297" t="s">
        <v>619</v>
      </c>
      <c r="E54" s="297">
        <v>1</v>
      </c>
      <c r="F54" s="370"/>
      <c r="G54" s="369">
        <f t="shared" si="2"/>
        <v>0</v>
      </c>
    </row>
    <row r="55" spans="1:7" s="290" customFormat="1" ht="25.5">
      <c r="A55" s="297">
        <f>A54+1</f>
        <v>40</v>
      </c>
      <c r="B55" s="312" t="s">
        <v>824</v>
      </c>
      <c r="C55" s="304" t="s">
        <v>980</v>
      </c>
      <c r="D55" s="297" t="s">
        <v>619</v>
      </c>
      <c r="E55" s="297">
        <v>1</v>
      </c>
      <c r="F55" s="370"/>
      <c r="G55" s="369">
        <f t="shared" si="2"/>
        <v>0</v>
      </c>
    </row>
    <row r="56" spans="1:7" s="290" customFormat="1">
      <c r="A56" s="297">
        <f t="shared" ref="A56:A60" si="5">A55+1</f>
        <v>41</v>
      </c>
      <c r="B56" s="312" t="s">
        <v>824</v>
      </c>
      <c r="C56" s="308" t="s">
        <v>806</v>
      </c>
      <c r="D56" s="310" t="s">
        <v>289</v>
      </c>
      <c r="E56" s="310">
        <v>49</v>
      </c>
      <c r="F56" s="301"/>
      <c r="G56" s="302">
        <f t="shared" si="2"/>
        <v>0</v>
      </c>
    </row>
    <row r="57" spans="1:7" s="290" customFormat="1" ht="25.5">
      <c r="A57" s="297">
        <f t="shared" si="5"/>
        <v>42</v>
      </c>
      <c r="B57" s="312" t="s">
        <v>824</v>
      </c>
      <c r="C57" s="309" t="s">
        <v>812</v>
      </c>
      <c r="D57" s="310" t="s">
        <v>619</v>
      </c>
      <c r="E57" s="297">
        <v>1</v>
      </c>
      <c r="F57" s="301"/>
      <c r="G57" s="302">
        <f t="shared" si="2"/>
        <v>0</v>
      </c>
    </row>
    <row r="58" spans="1:7" s="290" customFormat="1">
      <c r="A58" s="297">
        <f t="shared" si="5"/>
        <v>43</v>
      </c>
      <c r="B58" s="312" t="s">
        <v>824</v>
      </c>
      <c r="C58" s="309" t="s">
        <v>813</v>
      </c>
      <c r="D58" s="310" t="s">
        <v>619</v>
      </c>
      <c r="E58" s="297">
        <v>1</v>
      </c>
      <c r="F58" s="301"/>
      <c r="G58" s="302">
        <f t="shared" si="2"/>
        <v>0</v>
      </c>
    </row>
    <row r="59" spans="1:7" s="290" customFormat="1">
      <c r="A59" s="297">
        <f t="shared" si="5"/>
        <v>44</v>
      </c>
      <c r="B59" s="312" t="s">
        <v>824</v>
      </c>
      <c r="C59" s="309" t="s">
        <v>821</v>
      </c>
      <c r="D59" s="310" t="s">
        <v>619</v>
      </c>
      <c r="E59" s="297">
        <v>1</v>
      </c>
      <c r="F59" s="301"/>
      <c r="G59" s="302">
        <f t="shared" si="2"/>
        <v>0</v>
      </c>
    </row>
    <row r="60" spans="1:7" s="290" customFormat="1">
      <c r="A60" s="297">
        <f t="shared" si="5"/>
        <v>45</v>
      </c>
      <c r="B60" s="312" t="s">
        <v>824</v>
      </c>
      <c r="C60" s="304" t="s">
        <v>825</v>
      </c>
      <c r="D60" s="297" t="s">
        <v>273</v>
      </c>
      <c r="E60" s="297">
        <v>1</v>
      </c>
      <c r="F60" s="301"/>
      <c r="G60" s="302">
        <f t="shared" si="2"/>
        <v>0</v>
      </c>
    </row>
    <row r="61" spans="1:7" s="290" customFormat="1" ht="12.75" customHeight="1">
      <c r="A61" s="297"/>
      <c r="B61" s="303"/>
      <c r="C61" s="421" t="s">
        <v>826</v>
      </c>
      <c r="D61" s="421"/>
      <c r="E61" s="421"/>
      <c r="F61" s="421"/>
      <c r="G61" s="311">
        <f>SUM(G54:G60)</f>
        <v>0</v>
      </c>
    </row>
    <row r="62" spans="1:7" s="290" customFormat="1">
      <c r="A62" s="297"/>
      <c r="B62" s="312"/>
      <c r="C62" s="304"/>
      <c r="D62" s="297"/>
      <c r="E62" s="297"/>
      <c r="F62" s="301"/>
      <c r="G62" s="302"/>
    </row>
    <row r="63" spans="1:7" s="290" customFormat="1">
      <c r="A63" s="297"/>
      <c r="B63" s="303"/>
      <c r="C63" s="298" t="s">
        <v>827</v>
      </c>
      <c r="D63" s="310"/>
      <c r="E63" s="310"/>
      <c r="F63" s="301"/>
      <c r="G63" s="302"/>
    </row>
    <row r="64" spans="1:7" s="290" customFormat="1" ht="25.5">
      <c r="A64" s="297">
        <v>47</v>
      </c>
      <c r="B64" s="312" t="s">
        <v>828</v>
      </c>
      <c r="C64" s="304" t="s">
        <v>979</v>
      </c>
      <c r="D64" s="297" t="s">
        <v>619</v>
      </c>
      <c r="E64" s="297">
        <v>1</v>
      </c>
      <c r="F64" s="370"/>
      <c r="G64" s="369">
        <f t="shared" ref="G64:G69" si="6">F64*E64</f>
        <v>0</v>
      </c>
    </row>
    <row r="65" spans="1:7" s="290" customFormat="1" ht="25.5">
      <c r="A65" s="297">
        <f>A64+1</f>
        <v>48</v>
      </c>
      <c r="B65" s="312" t="s">
        <v>828</v>
      </c>
      <c r="C65" s="304" t="s">
        <v>980</v>
      </c>
      <c r="D65" s="297" t="s">
        <v>619</v>
      </c>
      <c r="E65" s="297">
        <v>1</v>
      </c>
      <c r="F65" s="370"/>
      <c r="G65" s="369">
        <f t="shared" si="6"/>
        <v>0</v>
      </c>
    </row>
    <row r="66" spans="1:7" s="290" customFormat="1">
      <c r="A66" s="297">
        <f t="shared" ref="A66:A69" si="7">A65+1</f>
        <v>49</v>
      </c>
      <c r="B66" s="312" t="s">
        <v>828</v>
      </c>
      <c r="C66" s="308" t="s">
        <v>806</v>
      </c>
      <c r="D66" s="310" t="s">
        <v>289</v>
      </c>
      <c r="E66" s="310">
        <v>49</v>
      </c>
      <c r="F66" s="301"/>
      <c r="G66" s="302">
        <f t="shared" si="6"/>
        <v>0</v>
      </c>
    </row>
    <row r="67" spans="1:7" s="290" customFormat="1" ht="25.5">
      <c r="A67" s="297">
        <f t="shared" si="7"/>
        <v>50</v>
      </c>
      <c r="B67" s="312" t="s">
        <v>828</v>
      </c>
      <c r="C67" s="309" t="s">
        <v>812</v>
      </c>
      <c r="D67" s="310" t="s">
        <v>619</v>
      </c>
      <c r="E67" s="297">
        <v>1</v>
      </c>
      <c r="F67" s="301"/>
      <c r="G67" s="302">
        <f t="shared" si="6"/>
        <v>0</v>
      </c>
    </row>
    <row r="68" spans="1:7" s="290" customFormat="1">
      <c r="A68" s="297">
        <f t="shared" si="7"/>
        <v>51</v>
      </c>
      <c r="B68" s="312" t="s">
        <v>828</v>
      </c>
      <c r="C68" s="309" t="s">
        <v>813</v>
      </c>
      <c r="D68" s="310" t="s">
        <v>619</v>
      </c>
      <c r="E68" s="297">
        <v>1</v>
      </c>
      <c r="F68" s="301"/>
      <c r="G68" s="302">
        <f t="shared" si="6"/>
        <v>0</v>
      </c>
    </row>
    <row r="69" spans="1:7" s="290" customFormat="1">
      <c r="A69" s="297">
        <f t="shared" si="7"/>
        <v>52</v>
      </c>
      <c r="B69" s="312" t="s">
        <v>828</v>
      </c>
      <c r="C69" s="309" t="s">
        <v>821</v>
      </c>
      <c r="D69" s="310" t="s">
        <v>619</v>
      </c>
      <c r="E69" s="297">
        <v>1</v>
      </c>
      <c r="F69" s="301"/>
      <c r="G69" s="302">
        <f t="shared" si="6"/>
        <v>0</v>
      </c>
    </row>
    <row r="70" spans="1:7" s="290" customFormat="1" ht="12.75" customHeight="1">
      <c r="A70" s="297"/>
      <c r="B70" s="303"/>
      <c r="C70" s="421" t="s">
        <v>829</v>
      </c>
      <c r="D70" s="421"/>
      <c r="E70" s="421"/>
      <c r="F70" s="421"/>
      <c r="G70" s="311">
        <f>SUM(G64:G69)</f>
        <v>0</v>
      </c>
    </row>
    <row r="71" spans="1:7" s="290" customFormat="1">
      <c r="A71" s="297"/>
      <c r="B71" s="312"/>
      <c r="C71" s="304"/>
      <c r="D71" s="297"/>
      <c r="E71" s="297"/>
      <c r="F71" s="301"/>
      <c r="G71" s="302"/>
    </row>
    <row r="72" spans="1:7">
      <c r="A72" s="297"/>
      <c r="B72" s="297"/>
      <c r="C72" s="298" t="s">
        <v>830</v>
      </c>
      <c r="D72" s="299"/>
      <c r="E72" s="299"/>
      <c r="F72" s="299"/>
      <c r="G72" s="302"/>
    </row>
    <row r="73" spans="1:7" ht="38.25">
      <c r="A73" s="297">
        <v>54</v>
      </c>
      <c r="B73" s="303" t="s">
        <v>831</v>
      </c>
      <c r="C73" s="304" t="s">
        <v>974</v>
      </c>
      <c r="D73" s="297" t="s">
        <v>619</v>
      </c>
      <c r="E73" s="297">
        <v>1</v>
      </c>
      <c r="F73" s="301"/>
      <c r="G73" s="302">
        <f t="shared" ref="G73:G85" si="8">F73*E73</f>
        <v>0</v>
      </c>
    </row>
    <row r="74" spans="1:7" s="290" customFormat="1" ht="25.5">
      <c r="A74" s="297">
        <f t="shared" ref="A74:A85" si="9">A73+1</f>
        <v>55</v>
      </c>
      <c r="B74" s="303" t="s">
        <v>831</v>
      </c>
      <c r="C74" s="304" t="s">
        <v>975</v>
      </c>
      <c r="D74" s="297" t="s">
        <v>619</v>
      </c>
      <c r="E74" s="297">
        <v>9</v>
      </c>
      <c r="F74" s="301"/>
      <c r="G74" s="302">
        <f t="shared" si="8"/>
        <v>0</v>
      </c>
    </row>
    <row r="75" spans="1:7" s="290" customFormat="1" ht="25.5">
      <c r="A75" s="297">
        <f t="shared" si="9"/>
        <v>56</v>
      </c>
      <c r="B75" s="303" t="s">
        <v>831</v>
      </c>
      <c r="C75" s="304" t="s">
        <v>976</v>
      </c>
      <c r="D75" s="297" t="s">
        <v>619</v>
      </c>
      <c r="E75" s="297">
        <v>2</v>
      </c>
      <c r="F75" s="301"/>
      <c r="G75" s="302">
        <f t="shared" si="8"/>
        <v>0</v>
      </c>
    </row>
    <row r="76" spans="1:7" s="290" customFormat="1">
      <c r="A76" s="297">
        <f t="shared" si="9"/>
        <v>57</v>
      </c>
      <c r="B76" s="303" t="s">
        <v>831</v>
      </c>
      <c r="C76" s="304" t="s">
        <v>805</v>
      </c>
      <c r="D76" s="297" t="s">
        <v>289</v>
      </c>
      <c r="E76" s="297">
        <v>19.2</v>
      </c>
      <c r="F76" s="301"/>
      <c r="G76" s="302">
        <f t="shared" si="8"/>
        <v>0</v>
      </c>
    </row>
    <row r="77" spans="1:7" s="290" customFormat="1">
      <c r="A77" s="297">
        <f t="shared" si="9"/>
        <v>58</v>
      </c>
      <c r="B77" s="303" t="s">
        <v>831</v>
      </c>
      <c r="C77" s="304" t="s">
        <v>806</v>
      </c>
      <c r="D77" s="297" t="s">
        <v>289</v>
      </c>
      <c r="E77" s="297">
        <v>8</v>
      </c>
      <c r="F77" s="301"/>
      <c r="G77" s="302">
        <f t="shared" si="8"/>
        <v>0</v>
      </c>
    </row>
    <row r="78" spans="1:7" s="290" customFormat="1">
      <c r="A78" s="297">
        <f t="shared" si="9"/>
        <v>59</v>
      </c>
      <c r="B78" s="303" t="s">
        <v>831</v>
      </c>
      <c r="C78" s="304" t="s">
        <v>807</v>
      </c>
      <c r="D78" s="297" t="s">
        <v>289</v>
      </c>
      <c r="E78" s="297">
        <v>4.5</v>
      </c>
      <c r="F78" s="301"/>
      <c r="G78" s="302">
        <f t="shared" si="8"/>
        <v>0</v>
      </c>
    </row>
    <row r="79" spans="1:7" s="290" customFormat="1">
      <c r="A79" s="297">
        <f t="shared" si="9"/>
        <v>60</v>
      </c>
      <c r="B79" s="303" t="s">
        <v>831</v>
      </c>
      <c r="C79" s="304" t="s">
        <v>808</v>
      </c>
      <c r="D79" s="297" t="s">
        <v>289</v>
      </c>
      <c r="E79" s="297">
        <v>7.2</v>
      </c>
      <c r="F79" s="301"/>
      <c r="G79" s="302">
        <f t="shared" si="8"/>
        <v>0</v>
      </c>
    </row>
    <row r="80" spans="1:7" s="290" customFormat="1">
      <c r="A80" s="297">
        <f t="shared" si="9"/>
        <v>61</v>
      </c>
      <c r="B80" s="303" t="s">
        <v>831</v>
      </c>
      <c r="C80" s="304" t="s">
        <v>809</v>
      </c>
      <c r="D80" s="297" t="s">
        <v>289</v>
      </c>
      <c r="E80" s="297">
        <v>42</v>
      </c>
      <c r="F80" s="301"/>
      <c r="G80" s="302">
        <f t="shared" si="8"/>
        <v>0</v>
      </c>
    </row>
    <row r="81" spans="1:7" s="290" customFormat="1">
      <c r="A81" s="297">
        <f t="shared" si="9"/>
        <v>62</v>
      </c>
      <c r="B81" s="303" t="s">
        <v>831</v>
      </c>
      <c r="C81" s="308" t="s">
        <v>810</v>
      </c>
      <c r="D81" s="310" t="s">
        <v>619</v>
      </c>
      <c r="E81" s="297">
        <v>5</v>
      </c>
      <c r="F81" s="301"/>
      <c r="G81" s="302">
        <f t="shared" si="8"/>
        <v>0</v>
      </c>
    </row>
    <row r="82" spans="1:7" s="290" customFormat="1">
      <c r="A82" s="297">
        <f t="shared" si="9"/>
        <v>63</v>
      </c>
      <c r="B82" s="303" t="s">
        <v>831</v>
      </c>
      <c r="C82" s="308" t="s">
        <v>810</v>
      </c>
      <c r="D82" s="310" t="s">
        <v>619</v>
      </c>
      <c r="E82" s="297">
        <v>5</v>
      </c>
      <c r="F82" s="301"/>
      <c r="G82" s="302">
        <f t="shared" si="8"/>
        <v>0</v>
      </c>
    </row>
    <row r="83" spans="1:7" s="290" customFormat="1">
      <c r="A83" s="297">
        <f t="shared" si="9"/>
        <v>64</v>
      </c>
      <c r="B83" s="303" t="s">
        <v>831</v>
      </c>
      <c r="C83" s="309" t="s">
        <v>811</v>
      </c>
      <c r="D83" s="310" t="s">
        <v>188</v>
      </c>
      <c r="E83" s="297">
        <v>9.6999999999999993</v>
      </c>
      <c r="F83" s="301"/>
      <c r="G83" s="302">
        <f t="shared" si="8"/>
        <v>0</v>
      </c>
    </row>
    <row r="84" spans="1:7" s="290" customFormat="1" ht="25.5">
      <c r="A84" s="297">
        <f t="shared" si="9"/>
        <v>65</v>
      </c>
      <c r="B84" s="303" t="s">
        <v>831</v>
      </c>
      <c r="C84" s="309" t="s">
        <v>812</v>
      </c>
      <c r="D84" s="310" t="s">
        <v>619</v>
      </c>
      <c r="E84" s="297">
        <v>11</v>
      </c>
      <c r="F84" s="301"/>
      <c r="G84" s="302">
        <f t="shared" si="8"/>
        <v>0</v>
      </c>
    </row>
    <row r="85" spans="1:7" s="290" customFormat="1">
      <c r="A85" s="297">
        <f t="shared" si="9"/>
        <v>66</v>
      </c>
      <c r="B85" s="303" t="s">
        <v>831</v>
      </c>
      <c r="C85" s="309" t="s">
        <v>813</v>
      </c>
      <c r="D85" s="310" t="s">
        <v>619</v>
      </c>
      <c r="E85" s="297">
        <v>11</v>
      </c>
      <c r="F85" s="301"/>
      <c r="G85" s="302">
        <f t="shared" si="8"/>
        <v>0</v>
      </c>
    </row>
    <row r="86" spans="1:7" s="290" customFormat="1" ht="12.75" customHeight="1">
      <c r="A86" s="297"/>
      <c r="B86" s="303"/>
      <c r="C86" s="421" t="s">
        <v>832</v>
      </c>
      <c r="D86" s="421"/>
      <c r="E86" s="421"/>
      <c r="F86" s="421"/>
      <c r="G86" s="311">
        <f>SUM(G73:G85)</f>
        <v>0</v>
      </c>
    </row>
    <row r="87" spans="1:7" s="290" customFormat="1">
      <c r="A87" s="297"/>
      <c r="B87" s="312"/>
      <c r="C87" s="304"/>
      <c r="D87" s="297"/>
      <c r="E87" s="297"/>
      <c r="F87" s="301"/>
      <c r="G87" s="302"/>
    </row>
    <row r="88" spans="1:7">
      <c r="A88" s="297"/>
      <c r="B88" s="297"/>
      <c r="C88" s="298" t="s">
        <v>833</v>
      </c>
      <c r="D88" s="299"/>
      <c r="E88" s="299"/>
      <c r="F88" s="299"/>
      <c r="G88" s="302"/>
    </row>
    <row r="89" spans="1:7" ht="38.25">
      <c r="A89" s="297">
        <v>68</v>
      </c>
      <c r="B89" s="303" t="s">
        <v>834</v>
      </c>
      <c r="C89" s="304" t="s">
        <v>974</v>
      </c>
      <c r="D89" s="297" t="s">
        <v>619</v>
      </c>
      <c r="E89" s="297">
        <v>1</v>
      </c>
      <c r="F89" s="301"/>
      <c r="G89" s="302">
        <f t="shared" ref="G89:G104" si="10">F89*E89</f>
        <v>0</v>
      </c>
    </row>
    <row r="90" spans="1:7" s="290" customFormat="1" ht="25.5">
      <c r="A90" s="297">
        <f t="shared" ref="A90:A104" si="11">A89+1</f>
        <v>69</v>
      </c>
      <c r="B90" s="303" t="s">
        <v>834</v>
      </c>
      <c r="C90" s="304" t="s">
        <v>978</v>
      </c>
      <c r="D90" s="297" t="s">
        <v>619</v>
      </c>
      <c r="E90" s="297">
        <v>4</v>
      </c>
      <c r="F90" s="301"/>
      <c r="G90" s="302">
        <f t="shared" si="10"/>
        <v>0</v>
      </c>
    </row>
    <row r="91" spans="1:7" s="290" customFormat="1" ht="25.5">
      <c r="A91" s="297">
        <f t="shared" si="11"/>
        <v>70</v>
      </c>
      <c r="B91" s="303" t="s">
        <v>834</v>
      </c>
      <c r="C91" s="304" t="s">
        <v>975</v>
      </c>
      <c r="D91" s="297" t="s">
        <v>619</v>
      </c>
      <c r="E91" s="297">
        <v>8</v>
      </c>
      <c r="F91" s="301"/>
      <c r="G91" s="302">
        <f t="shared" si="10"/>
        <v>0</v>
      </c>
    </row>
    <row r="92" spans="1:7" s="290" customFormat="1" ht="25.5">
      <c r="A92" s="297">
        <f t="shared" si="11"/>
        <v>71</v>
      </c>
      <c r="B92" s="303" t="s">
        <v>834</v>
      </c>
      <c r="C92" s="304" t="s">
        <v>976</v>
      </c>
      <c r="D92" s="297" t="s">
        <v>619</v>
      </c>
      <c r="E92" s="297">
        <v>3</v>
      </c>
      <c r="F92" s="301"/>
      <c r="G92" s="302">
        <f t="shared" si="10"/>
        <v>0</v>
      </c>
    </row>
    <row r="93" spans="1:7" s="290" customFormat="1">
      <c r="A93" s="297">
        <f t="shared" si="11"/>
        <v>72</v>
      </c>
      <c r="B93" s="303" t="s">
        <v>834</v>
      </c>
      <c r="C93" s="304" t="s">
        <v>805</v>
      </c>
      <c r="D93" s="297" t="s">
        <v>289</v>
      </c>
      <c r="E93" s="297">
        <v>36</v>
      </c>
      <c r="F93" s="301"/>
      <c r="G93" s="302">
        <f t="shared" si="10"/>
        <v>0</v>
      </c>
    </row>
    <row r="94" spans="1:7" s="290" customFormat="1">
      <c r="A94" s="297">
        <f t="shared" si="11"/>
        <v>73</v>
      </c>
      <c r="B94" s="303" t="s">
        <v>834</v>
      </c>
      <c r="C94" s="304" t="s">
        <v>806</v>
      </c>
      <c r="D94" s="297" t="s">
        <v>289</v>
      </c>
      <c r="E94" s="297">
        <v>16.8</v>
      </c>
      <c r="F94" s="301"/>
      <c r="G94" s="302">
        <f t="shared" si="10"/>
        <v>0</v>
      </c>
    </row>
    <row r="95" spans="1:7" s="290" customFormat="1">
      <c r="A95" s="297">
        <f t="shared" si="11"/>
        <v>74</v>
      </c>
      <c r="B95" s="303" t="s">
        <v>834</v>
      </c>
      <c r="C95" s="304" t="s">
        <v>807</v>
      </c>
      <c r="D95" s="297" t="s">
        <v>289</v>
      </c>
      <c r="E95" s="297">
        <v>12</v>
      </c>
      <c r="F95" s="301"/>
      <c r="G95" s="302">
        <f t="shared" si="10"/>
        <v>0</v>
      </c>
    </row>
    <row r="96" spans="1:7" s="290" customFormat="1">
      <c r="A96" s="297">
        <f t="shared" si="11"/>
        <v>75</v>
      </c>
      <c r="B96" s="303" t="s">
        <v>834</v>
      </c>
      <c r="C96" s="304" t="s">
        <v>808</v>
      </c>
      <c r="D96" s="297" t="s">
        <v>289</v>
      </c>
      <c r="E96" s="297">
        <v>7</v>
      </c>
      <c r="F96" s="301"/>
      <c r="G96" s="302">
        <f t="shared" si="10"/>
        <v>0</v>
      </c>
    </row>
    <row r="97" spans="1:7" s="290" customFormat="1">
      <c r="A97" s="297">
        <f t="shared" si="11"/>
        <v>76</v>
      </c>
      <c r="B97" s="303" t="s">
        <v>834</v>
      </c>
      <c r="C97" s="304" t="s">
        <v>809</v>
      </c>
      <c r="D97" s="297" t="s">
        <v>289</v>
      </c>
      <c r="E97" s="297">
        <v>39</v>
      </c>
      <c r="F97" s="301"/>
      <c r="G97" s="302">
        <f t="shared" si="10"/>
        <v>0</v>
      </c>
    </row>
    <row r="98" spans="1:7" s="290" customFormat="1">
      <c r="A98" s="297">
        <f t="shared" si="11"/>
        <v>77</v>
      </c>
      <c r="B98" s="303" t="s">
        <v>834</v>
      </c>
      <c r="C98" s="308" t="s">
        <v>810</v>
      </c>
      <c r="D98" s="310" t="s">
        <v>619</v>
      </c>
      <c r="E98" s="297">
        <v>8</v>
      </c>
      <c r="F98" s="301"/>
      <c r="G98" s="302">
        <f t="shared" si="10"/>
        <v>0</v>
      </c>
    </row>
    <row r="99" spans="1:7" s="290" customFormat="1">
      <c r="A99" s="297">
        <f t="shared" si="11"/>
        <v>78</v>
      </c>
      <c r="B99" s="303" t="s">
        <v>834</v>
      </c>
      <c r="C99" s="308" t="s">
        <v>810</v>
      </c>
      <c r="D99" s="310" t="s">
        <v>619</v>
      </c>
      <c r="E99" s="297">
        <v>5</v>
      </c>
      <c r="F99" s="301"/>
      <c r="G99" s="302">
        <f t="shared" si="10"/>
        <v>0</v>
      </c>
    </row>
    <row r="100" spans="1:7" s="290" customFormat="1">
      <c r="A100" s="297">
        <f t="shared" si="11"/>
        <v>79</v>
      </c>
      <c r="B100" s="303" t="s">
        <v>834</v>
      </c>
      <c r="C100" s="308" t="s">
        <v>810</v>
      </c>
      <c r="D100" s="310" t="s">
        <v>619</v>
      </c>
      <c r="E100" s="297">
        <v>1</v>
      </c>
      <c r="F100" s="301"/>
      <c r="G100" s="302">
        <f t="shared" si="10"/>
        <v>0</v>
      </c>
    </row>
    <row r="101" spans="1:7" s="290" customFormat="1">
      <c r="A101" s="297">
        <f t="shared" si="11"/>
        <v>80</v>
      </c>
      <c r="B101" s="303" t="s">
        <v>834</v>
      </c>
      <c r="C101" s="309" t="s">
        <v>811</v>
      </c>
      <c r="D101" s="310" t="s">
        <v>188</v>
      </c>
      <c r="E101" s="297">
        <v>11.5</v>
      </c>
      <c r="F101" s="301"/>
      <c r="G101" s="302">
        <f t="shared" si="10"/>
        <v>0</v>
      </c>
    </row>
    <row r="102" spans="1:7" s="290" customFormat="1" ht="25.5">
      <c r="A102" s="297">
        <f t="shared" si="11"/>
        <v>81</v>
      </c>
      <c r="B102" s="303" t="s">
        <v>834</v>
      </c>
      <c r="C102" s="309" t="s">
        <v>812</v>
      </c>
      <c r="D102" s="310" t="s">
        <v>619</v>
      </c>
      <c r="E102" s="297">
        <v>15</v>
      </c>
      <c r="F102" s="301"/>
      <c r="G102" s="302">
        <f t="shared" si="10"/>
        <v>0</v>
      </c>
    </row>
    <row r="103" spans="1:7" s="290" customFormat="1">
      <c r="A103" s="297">
        <f t="shared" si="11"/>
        <v>82</v>
      </c>
      <c r="B103" s="303" t="s">
        <v>834</v>
      </c>
      <c r="C103" s="309" t="s">
        <v>813</v>
      </c>
      <c r="D103" s="310" t="s">
        <v>619</v>
      </c>
      <c r="E103" s="297">
        <v>9</v>
      </c>
      <c r="F103" s="301"/>
      <c r="G103" s="302">
        <f t="shared" si="10"/>
        <v>0</v>
      </c>
    </row>
    <row r="104" spans="1:7" s="290" customFormat="1">
      <c r="A104" s="297">
        <f t="shared" si="11"/>
        <v>83</v>
      </c>
      <c r="B104" s="303" t="s">
        <v>834</v>
      </c>
      <c r="C104" s="309" t="s">
        <v>814</v>
      </c>
      <c r="D104" s="310" t="s">
        <v>619</v>
      </c>
      <c r="E104" s="297">
        <v>6</v>
      </c>
      <c r="F104" s="301"/>
      <c r="G104" s="302">
        <f t="shared" si="10"/>
        <v>0</v>
      </c>
    </row>
    <row r="105" spans="1:7" s="290" customFormat="1" ht="12.75" customHeight="1">
      <c r="A105" s="297"/>
      <c r="B105" s="303"/>
      <c r="C105" s="421" t="s">
        <v>835</v>
      </c>
      <c r="D105" s="421"/>
      <c r="E105" s="421"/>
      <c r="F105" s="421"/>
      <c r="G105" s="311">
        <f>SUM(G89:G104)</f>
        <v>0</v>
      </c>
    </row>
    <row r="106" spans="1:7" s="290" customFormat="1">
      <c r="A106" s="297"/>
      <c r="B106" s="303"/>
      <c r="C106" s="304"/>
      <c r="D106" s="297"/>
      <c r="E106" s="297"/>
      <c r="F106" s="301"/>
      <c r="G106" s="302"/>
    </row>
    <row r="107" spans="1:7">
      <c r="A107" s="297"/>
      <c r="B107" s="297"/>
      <c r="C107" s="298" t="s">
        <v>836</v>
      </c>
      <c r="D107" s="299"/>
      <c r="E107" s="299"/>
      <c r="F107" s="299"/>
      <c r="G107" s="302"/>
    </row>
    <row r="108" spans="1:7" ht="38.25">
      <c r="A108" s="297">
        <v>85</v>
      </c>
      <c r="B108" s="303" t="s">
        <v>837</v>
      </c>
      <c r="C108" s="304" t="s">
        <v>974</v>
      </c>
      <c r="D108" s="297" t="s">
        <v>619</v>
      </c>
      <c r="E108" s="297">
        <v>1</v>
      </c>
      <c r="F108" s="301"/>
      <c r="G108" s="302">
        <f t="shared" ref="G108:G122" si="12">F108*E108</f>
        <v>0</v>
      </c>
    </row>
    <row r="109" spans="1:7" s="290" customFormat="1" ht="25.5">
      <c r="A109" s="297">
        <f t="shared" ref="A109:A122" si="13">A108+1</f>
        <v>86</v>
      </c>
      <c r="B109" s="303" t="s">
        <v>837</v>
      </c>
      <c r="C109" s="304" t="s">
        <v>975</v>
      </c>
      <c r="D109" s="297" t="s">
        <v>619</v>
      </c>
      <c r="E109" s="297">
        <v>9</v>
      </c>
      <c r="F109" s="301"/>
      <c r="G109" s="302">
        <f t="shared" si="12"/>
        <v>0</v>
      </c>
    </row>
    <row r="110" spans="1:7" s="290" customFormat="1" ht="25.5">
      <c r="A110" s="297">
        <f t="shared" si="13"/>
        <v>87</v>
      </c>
      <c r="B110" s="303" t="s">
        <v>837</v>
      </c>
      <c r="C110" s="304" t="s">
        <v>976</v>
      </c>
      <c r="D110" s="297" t="s">
        <v>619</v>
      </c>
      <c r="E110" s="297">
        <v>4</v>
      </c>
      <c r="F110" s="301"/>
      <c r="G110" s="302">
        <f t="shared" si="12"/>
        <v>0</v>
      </c>
    </row>
    <row r="111" spans="1:7" s="290" customFormat="1">
      <c r="A111" s="297">
        <f t="shared" si="13"/>
        <v>88</v>
      </c>
      <c r="B111" s="303" t="s">
        <v>837</v>
      </c>
      <c r="C111" s="304" t="s">
        <v>805</v>
      </c>
      <c r="D111" s="297" t="s">
        <v>289</v>
      </c>
      <c r="E111" s="297">
        <v>22.2</v>
      </c>
      <c r="F111" s="301"/>
      <c r="G111" s="302">
        <f t="shared" si="12"/>
        <v>0</v>
      </c>
    </row>
    <row r="112" spans="1:7" s="290" customFormat="1">
      <c r="A112" s="297">
        <f t="shared" si="13"/>
        <v>89</v>
      </c>
      <c r="B112" s="303" t="s">
        <v>837</v>
      </c>
      <c r="C112" s="304" t="s">
        <v>806</v>
      </c>
      <c r="D112" s="297" t="s">
        <v>289</v>
      </c>
      <c r="E112" s="297">
        <v>6.5</v>
      </c>
      <c r="F112" s="301"/>
      <c r="G112" s="302">
        <f t="shared" si="12"/>
        <v>0</v>
      </c>
    </row>
    <row r="113" spans="1:7" s="290" customFormat="1">
      <c r="A113" s="297">
        <f t="shared" si="13"/>
        <v>90</v>
      </c>
      <c r="B113" s="303" t="s">
        <v>837</v>
      </c>
      <c r="C113" s="304" t="s">
        <v>807</v>
      </c>
      <c r="D113" s="297" t="s">
        <v>289</v>
      </c>
      <c r="E113" s="297">
        <v>3</v>
      </c>
      <c r="F113" s="301"/>
      <c r="G113" s="302">
        <f t="shared" si="12"/>
        <v>0</v>
      </c>
    </row>
    <row r="114" spans="1:7" s="290" customFormat="1">
      <c r="A114" s="297">
        <f t="shared" si="13"/>
        <v>91</v>
      </c>
      <c r="B114" s="303" t="s">
        <v>837</v>
      </c>
      <c r="C114" s="304" t="s">
        <v>808</v>
      </c>
      <c r="D114" s="297" t="s">
        <v>289</v>
      </c>
      <c r="E114" s="297">
        <v>6</v>
      </c>
      <c r="F114" s="301"/>
      <c r="G114" s="302">
        <f t="shared" si="12"/>
        <v>0</v>
      </c>
    </row>
    <row r="115" spans="1:7" s="290" customFormat="1">
      <c r="A115" s="297">
        <f t="shared" si="13"/>
        <v>92</v>
      </c>
      <c r="B115" s="303" t="s">
        <v>837</v>
      </c>
      <c r="C115" s="304" t="s">
        <v>809</v>
      </c>
      <c r="D115" s="297" t="s">
        <v>289</v>
      </c>
      <c r="E115" s="297">
        <v>50</v>
      </c>
      <c r="F115" s="301"/>
      <c r="G115" s="302">
        <f t="shared" si="12"/>
        <v>0</v>
      </c>
    </row>
    <row r="116" spans="1:7" s="290" customFormat="1">
      <c r="A116" s="297">
        <f t="shared" si="13"/>
        <v>93</v>
      </c>
      <c r="B116" s="303" t="s">
        <v>837</v>
      </c>
      <c r="C116" s="308" t="s">
        <v>810</v>
      </c>
      <c r="D116" s="310" t="s">
        <v>619</v>
      </c>
      <c r="E116" s="297">
        <v>4</v>
      </c>
      <c r="F116" s="301"/>
      <c r="G116" s="302">
        <f t="shared" si="12"/>
        <v>0</v>
      </c>
    </row>
    <row r="117" spans="1:7" s="290" customFormat="1">
      <c r="A117" s="297">
        <f t="shared" si="13"/>
        <v>94</v>
      </c>
      <c r="B117" s="303" t="s">
        <v>837</v>
      </c>
      <c r="C117" s="308" t="s">
        <v>810</v>
      </c>
      <c r="D117" s="310" t="s">
        <v>619</v>
      </c>
      <c r="E117" s="297">
        <v>6</v>
      </c>
      <c r="F117" s="301"/>
      <c r="G117" s="302">
        <f t="shared" si="12"/>
        <v>0</v>
      </c>
    </row>
    <row r="118" spans="1:7" s="290" customFormat="1">
      <c r="A118" s="297">
        <f t="shared" si="13"/>
        <v>95</v>
      </c>
      <c r="B118" s="303" t="s">
        <v>837</v>
      </c>
      <c r="C118" s="308" t="s">
        <v>810</v>
      </c>
      <c r="D118" s="310" t="s">
        <v>619</v>
      </c>
      <c r="E118" s="297">
        <v>2</v>
      </c>
      <c r="F118" s="301"/>
      <c r="G118" s="302">
        <f t="shared" si="12"/>
        <v>0</v>
      </c>
    </row>
    <row r="119" spans="1:7" s="290" customFormat="1">
      <c r="A119" s="297">
        <f t="shared" si="13"/>
        <v>96</v>
      </c>
      <c r="B119" s="303" t="s">
        <v>837</v>
      </c>
      <c r="C119" s="309" t="s">
        <v>811</v>
      </c>
      <c r="D119" s="310" t="s">
        <v>188</v>
      </c>
      <c r="E119" s="297">
        <v>10</v>
      </c>
      <c r="F119" s="301"/>
      <c r="G119" s="302">
        <f t="shared" si="12"/>
        <v>0</v>
      </c>
    </row>
    <row r="120" spans="1:7" s="290" customFormat="1" ht="25.5">
      <c r="A120" s="297">
        <f t="shared" si="13"/>
        <v>97</v>
      </c>
      <c r="B120" s="303" t="s">
        <v>837</v>
      </c>
      <c r="C120" s="309" t="s">
        <v>812</v>
      </c>
      <c r="D120" s="310" t="s">
        <v>619</v>
      </c>
      <c r="E120" s="297">
        <v>13</v>
      </c>
      <c r="F120" s="301"/>
      <c r="G120" s="302">
        <f t="shared" si="12"/>
        <v>0</v>
      </c>
    </row>
    <row r="121" spans="1:7" s="290" customFormat="1">
      <c r="A121" s="297">
        <f t="shared" si="13"/>
        <v>98</v>
      </c>
      <c r="B121" s="303" t="s">
        <v>837</v>
      </c>
      <c r="C121" s="309" t="s">
        <v>813</v>
      </c>
      <c r="D121" s="310" t="s">
        <v>619</v>
      </c>
      <c r="E121" s="297">
        <v>12</v>
      </c>
      <c r="F121" s="301"/>
      <c r="G121" s="302">
        <f t="shared" si="12"/>
        <v>0</v>
      </c>
    </row>
    <row r="122" spans="1:7" s="290" customFormat="1">
      <c r="A122" s="297">
        <f t="shared" si="13"/>
        <v>99</v>
      </c>
      <c r="B122" s="303" t="s">
        <v>837</v>
      </c>
      <c r="C122" s="309" t="s">
        <v>814</v>
      </c>
      <c r="D122" s="310" t="s">
        <v>619</v>
      </c>
      <c r="E122" s="297">
        <v>1</v>
      </c>
      <c r="F122" s="301"/>
      <c r="G122" s="302">
        <f t="shared" si="12"/>
        <v>0</v>
      </c>
    </row>
    <row r="123" spans="1:7" s="290" customFormat="1" ht="12.75" customHeight="1">
      <c r="A123" s="297"/>
      <c r="B123" s="303"/>
      <c r="C123" s="421" t="s">
        <v>838</v>
      </c>
      <c r="D123" s="421"/>
      <c r="E123" s="421"/>
      <c r="F123" s="421"/>
      <c r="G123" s="311">
        <f>SUM(G108:G122)</f>
        <v>0</v>
      </c>
    </row>
    <row r="124" spans="1:7">
      <c r="A124" s="297"/>
      <c r="B124" s="297"/>
      <c r="C124" s="298"/>
      <c r="D124" s="299"/>
      <c r="E124" s="299"/>
      <c r="F124" s="299"/>
      <c r="G124" s="302"/>
    </row>
    <row r="125" spans="1:7" s="290" customFormat="1">
      <c r="A125" s="297"/>
      <c r="B125" s="303"/>
      <c r="C125" s="298" t="s">
        <v>839</v>
      </c>
      <c r="D125" s="310"/>
      <c r="E125" s="310"/>
      <c r="F125" s="301"/>
      <c r="G125" s="302"/>
    </row>
    <row r="126" spans="1:7" s="290" customFormat="1" ht="25.5">
      <c r="A126" s="297">
        <v>101</v>
      </c>
      <c r="B126" s="303" t="s">
        <v>840</v>
      </c>
      <c r="C126" s="304" t="s">
        <v>979</v>
      </c>
      <c r="D126" s="297" t="s">
        <v>619</v>
      </c>
      <c r="E126" s="297">
        <v>1</v>
      </c>
      <c r="F126" s="368"/>
      <c r="G126" s="369">
        <f t="shared" ref="G126:G131" si="14">F126*E126</f>
        <v>0</v>
      </c>
    </row>
    <row r="127" spans="1:7" s="290" customFormat="1" ht="25.5">
      <c r="A127" s="297">
        <f t="shared" ref="A127:A131" si="15">A126+1</f>
        <v>102</v>
      </c>
      <c r="B127" s="303" t="s">
        <v>840</v>
      </c>
      <c r="C127" s="304" t="s">
        <v>980</v>
      </c>
      <c r="D127" s="297" t="s">
        <v>619</v>
      </c>
      <c r="E127" s="297">
        <v>1</v>
      </c>
      <c r="F127" s="368"/>
      <c r="G127" s="369">
        <f t="shared" si="14"/>
        <v>0</v>
      </c>
    </row>
    <row r="128" spans="1:7">
      <c r="A128" s="297">
        <f t="shared" si="15"/>
        <v>103</v>
      </c>
      <c r="B128" s="303" t="s">
        <v>840</v>
      </c>
      <c r="C128" s="308" t="s">
        <v>806</v>
      </c>
      <c r="D128" s="310" t="s">
        <v>289</v>
      </c>
      <c r="E128" s="310">
        <v>27</v>
      </c>
      <c r="F128" s="301"/>
      <c r="G128" s="302">
        <f t="shared" si="14"/>
        <v>0</v>
      </c>
    </row>
    <row r="129" spans="1:7" s="290" customFormat="1" ht="25.5">
      <c r="A129" s="297">
        <f t="shared" si="15"/>
        <v>104</v>
      </c>
      <c r="B129" s="303" t="s">
        <v>840</v>
      </c>
      <c r="C129" s="309" t="s">
        <v>812</v>
      </c>
      <c r="D129" s="310" t="s">
        <v>619</v>
      </c>
      <c r="E129" s="297">
        <v>1</v>
      </c>
      <c r="F129" s="301"/>
      <c r="G129" s="302">
        <f t="shared" si="14"/>
        <v>0</v>
      </c>
    </row>
    <row r="130" spans="1:7" s="290" customFormat="1">
      <c r="A130" s="297">
        <f t="shared" si="15"/>
        <v>105</v>
      </c>
      <c r="B130" s="303" t="s">
        <v>840</v>
      </c>
      <c r="C130" s="309" t="s">
        <v>813</v>
      </c>
      <c r="D130" s="310" t="s">
        <v>619</v>
      </c>
      <c r="E130" s="297">
        <v>1</v>
      </c>
      <c r="F130" s="301"/>
      <c r="G130" s="302">
        <f t="shared" si="14"/>
        <v>0</v>
      </c>
    </row>
    <row r="131" spans="1:7" s="290" customFormat="1">
      <c r="A131" s="297">
        <f t="shared" si="15"/>
        <v>106</v>
      </c>
      <c r="B131" s="303" t="s">
        <v>840</v>
      </c>
      <c r="C131" s="309" t="s">
        <v>821</v>
      </c>
      <c r="D131" s="310" t="s">
        <v>619</v>
      </c>
      <c r="E131" s="297">
        <v>1</v>
      </c>
      <c r="F131" s="301"/>
      <c r="G131" s="302">
        <f t="shared" si="14"/>
        <v>0</v>
      </c>
    </row>
    <row r="132" spans="1:7" s="290" customFormat="1" ht="12.75" customHeight="1">
      <c r="A132" s="297"/>
      <c r="B132" s="303"/>
      <c r="C132" s="421" t="s">
        <v>841</v>
      </c>
      <c r="D132" s="421"/>
      <c r="E132" s="421"/>
      <c r="F132" s="421"/>
      <c r="G132" s="311">
        <f>SUM(G126:G131)</f>
        <v>0</v>
      </c>
    </row>
    <row r="133" spans="1:7" s="290" customFormat="1">
      <c r="A133" s="297"/>
      <c r="B133" s="303"/>
      <c r="C133" s="309"/>
      <c r="D133" s="310"/>
      <c r="E133" s="297"/>
      <c r="F133" s="301"/>
      <c r="G133" s="302"/>
    </row>
    <row r="134" spans="1:7">
      <c r="A134" s="297"/>
      <c r="B134" s="297"/>
      <c r="C134" s="298" t="s">
        <v>842</v>
      </c>
      <c r="D134" s="299"/>
      <c r="E134" s="299"/>
      <c r="F134" s="299"/>
      <c r="G134" s="302"/>
    </row>
    <row r="135" spans="1:7" ht="38.25">
      <c r="A135" s="297">
        <v>108</v>
      </c>
      <c r="B135" s="303" t="s">
        <v>843</v>
      </c>
      <c r="C135" s="304" t="s">
        <v>974</v>
      </c>
      <c r="D135" s="297" t="s">
        <v>619</v>
      </c>
      <c r="E135" s="297">
        <v>1</v>
      </c>
      <c r="F135" s="301"/>
      <c r="G135" s="302">
        <f t="shared" ref="G135:G149" si="16">F135*E135</f>
        <v>0</v>
      </c>
    </row>
    <row r="136" spans="1:7" s="290" customFormat="1" ht="25.5">
      <c r="A136" s="297">
        <f t="shared" ref="A136:A149" si="17">A135+1</f>
        <v>109</v>
      </c>
      <c r="B136" s="303" t="s">
        <v>843</v>
      </c>
      <c r="C136" s="304" t="s">
        <v>975</v>
      </c>
      <c r="D136" s="297" t="s">
        <v>619</v>
      </c>
      <c r="E136" s="297">
        <v>6</v>
      </c>
      <c r="F136" s="301"/>
      <c r="G136" s="302">
        <f t="shared" si="16"/>
        <v>0</v>
      </c>
    </row>
    <row r="137" spans="1:7" s="290" customFormat="1" ht="25.5">
      <c r="A137" s="297">
        <f t="shared" si="17"/>
        <v>110</v>
      </c>
      <c r="B137" s="303" t="s">
        <v>843</v>
      </c>
      <c r="C137" s="304" t="s">
        <v>976</v>
      </c>
      <c r="D137" s="297" t="s">
        <v>619</v>
      </c>
      <c r="E137" s="297">
        <v>6</v>
      </c>
      <c r="F137" s="301"/>
      <c r="G137" s="302">
        <f t="shared" si="16"/>
        <v>0</v>
      </c>
    </row>
    <row r="138" spans="1:7" s="290" customFormat="1">
      <c r="A138" s="297">
        <f t="shared" si="17"/>
        <v>111</v>
      </c>
      <c r="B138" s="303" t="s">
        <v>843</v>
      </c>
      <c r="C138" s="304" t="s">
        <v>805</v>
      </c>
      <c r="D138" s="297" t="s">
        <v>289</v>
      </c>
      <c r="E138" s="297">
        <v>21</v>
      </c>
      <c r="F138" s="301"/>
      <c r="G138" s="302">
        <f t="shared" si="16"/>
        <v>0</v>
      </c>
    </row>
    <row r="139" spans="1:7" s="290" customFormat="1">
      <c r="A139" s="297">
        <f t="shared" si="17"/>
        <v>112</v>
      </c>
      <c r="B139" s="303" t="s">
        <v>843</v>
      </c>
      <c r="C139" s="304" t="s">
        <v>806</v>
      </c>
      <c r="D139" s="297" t="s">
        <v>289</v>
      </c>
      <c r="E139" s="297">
        <v>7.2</v>
      </c>
      <c r="F139" s="301"/>
      <c r="G139" s="302">
        <f t="shared" si="16"/>
        <v>0</v>
      </c>
    </row>
    <row r="140" spans="1:7" s="290" customFormat="1">
      <c r="A140" s="297">
        <f t="shared" si="17"/>
        <v>113</v>
      </c>
      <c r="B140" s="303" t="s">
        <v>843</v>
      </c>
      <c r="C140" s="304" t="s">
        <v>807</v>
      </c>
      <c r="D140" s="297" t="s">
        <v>289</v>
      </c>
      <c r="E140" s="297">
        <v>4.2</v>
      </c>
      <c r="F140" s="301"/>
      <c r="G140" s="302">
        <f t="shared" si="16"/>
        <v>0</v>
      </c>
    </row>
    <row r="141" spans="1:7" s="290" customFormat="1">
      <c r="A141" s="297">
        <f t="shared" si="17"/>
        <v>114</v>
      </c>
      <c r="B141" s="303" t="s">
        <v>843</v>
      </c>
      <c r="C141" s="304" t="s">
        <v>808</v>
      </c>
      <c r="D141" s="297" t="s">
        <v>289</v>
      </c>
      <c r="E141" s="297">
        <v>7.8</v>
      </c>
      <c r="F141" s="301"/>
      <c r="G141" s="302">
        <f t="shared" si="16"/>
        <v>0</v>
      </c>
    </row>
    <row r="142" spans="1:7" s="290" customFormat="1">
      <c r="A142" s="297">
        <f t="shared" si="17"/>
        <v>115</v>
      </c>
      <c r="B142" s="303" t="s">
        <v>843</v>
      </c>
      <c r="C142" s="304" t="s">
        <v>809</v>
      </c>
      <c r="D142" s="297" t="s">
        <v>289</v>
      </c>
      <c r="E142" s="297">
        <v>39</v>
      </c>
      <c r="F142" s="301"/>
      <c r="G142" s="302">
        <f t="shared" si="16"/>
        <v>0</v>
      </c>
    </row>
    <row r="143" spans="1:7" s="290" customFormat="1">
      <c r="A143" s="297">
        <f t="shared" si="17"/>
        <v>116</v>
      </c>
      <c r="B143" s="303" t="s">
        <v>843</v>
      </c>
      <c r="C143" s="308" t="s">
        <v>810</v>
      </c>
      <c r="D143" s="310" t="s">
        <v>619</v>
      </c>
      <c r="E143" s="297">
        <v>5</v>
      </c>
      <c r="F143" s="301"/>
      <c r="G143" s="302">
        <f t="shared" si="16"/>
        <v>0</v>
      </c>
    </row>
    <row r="144" spans="1:7" s="290" customFormat="1">
      <c r="A144" s="297">
        <f t="shared" si="17"/>
        <v>117</v>
      </c>
      <c r="B144" s="303" t="s">
        <v>843</v>
      </c>
      <c r="C144" s="308" t="s">
        <v>810</v>
      </c>
      <c r="D144" s="310" t="s">
        <v>619</v>
      </c>
      <c r="E144" s="297">
        <v>5</v>
      </c>
      <c r="F144" s="301"/>
      <c r="G144" s="302">
        <f t="shared" si="16"/>
        <v>0</v>
      </c>
    </row>
    <row r="145" spans="1:7" s="290" customFormat="1">
      <c r="A145" s="297">
        <f t="shared" si="17"/>
        <v>118</v>
      </c>
      <c r="B145" s="303" t="s">
        <v>843</v>
      </c>
      <c r="C145" s="308" t="s">
        <v>810</v>
      </c>
      <c r="D145" s="310" t="s">
        <v>619</v>
      </c>
      <c r="E145" s="297">
        <v>1</v>
      </c>
      <c r="F145" s="301"/>
      <c r="G145" s="302">
        <f t="shared" si="16"/>
        <v>0</v>
      </c>
    </row>
    <row r="146" spans="1:7" s="290" customFormat="1">
      <c r="A146" s="297">
        <f t="shared" si="17"/>
        <v>119</v>
      </c>
      <c r="B146" s="303" t="s">
        <v>843</v>
      </c>
      <c r="C146" s="309" t="s">
        <v>811</v>
      </c>
      <c r="D146" s="310" t="s">
        <v>188</v>
      </c>
      <c r="E146" s="297">
        <v>9.6999999999999993</v>
      </c>
      <c r="F146" s="301"/>
      <c r="G146" s="302">
        <f t="shared" si="16"/>
        <v>0</v>
      </c>
    </row>
    <row r="147" spans="1:7" s="290" customFormat="1" ht="25.5">
      <c r="A147" s="297">
        <f t="shared" si="17"/>
        <v>120</v>
      </c>
      <c r="B147" s="303" t="s">
        <v>843</v>
      </c>
      <c r="C147" s="309" t="s">
        <v>812</v>
      </c>
      <c r="D147" s="310" t="s">
        <v>619</v>
      </c>
      <c r="E147" s="297">
        <v>12</v>
      </c>
      <c r="F147" s="301"/>
      <c r="G147" s="302">
        <f t="shared" si="16"/>
        <v>0</v>
      </c>
    </row>
    <row r="148" spans="1:7" s="290" customFormat="1">
      <c r="A148" s="297">
        <f t="shared" si="17"/>
        <v>121</v>
      </c>
      <c r="B148" s="303" t="s">
        <v>843</v>
      </c>
      <c r="C148" s="309" t="s">
        <v>813</v>
      </c>
      <c r="D148" s="310" t="s">
        <v>619</v>
      </c>
      <c r="E148" s="297">
        <v>10</v>
      </c>
      <c r="F148" s="301"/>
      <c r="G148" s="302">
        <f t="shared" si="16"/>
        <v>0</v>
      </c>
    </row>
    <row r="149" spans="1:7" s="290" customFormat="1">
      <c r="A149" s="297">
        <f t="shared" si="17"/>
        <v>122</v>
      </c>
      <c r="B149" s="303" t="s">
        <v>843</v>
      </c>
      <c r="C149" s="309" t="s">
        <v>814</v>
      </c>
      <c r="D149" s="310" t="s">
        <v>619</v>
      </c>
      <c r="E149" s="297">
        <v>2</v>
      </c>
      <c r="F149" s="301"/>
      <c r="G149" s="302">
        <f t="shared" si="16"/>
        <v>0</v>
      </c>
    </row>
    <row r="150" spans="1:7" s="290" customFormat="1" ht="12.75" customHeight="1">
      <c r="A150" s="297"/>
      <c r="B150" s="303"/>
      <c r="C150" s="421" t="s">
        <v>844</v>
      </c>
      <c r="D150" s="421"/>
      <c r="E150" s="421"/>
      <c r="F150" s="421"/>
      <c r="G150" s="311">
        <f>SUM(G135:G149)</f>
        <v>0</v>
      </c>
    </row>
    <row r="151" spans="1:7" s="290" customFormat="1">
      <c r="A151" s="297"/>
      <c r="B151" s="303"/>
      <c r="C151" s="309"/>
      <c r="D151" s="310"/>
      <c r="E151" s="297"/>
      <c r="F151" s="301"/>
      <c r="G151" s="302"/>
    </row>
    <row r="152" spans="1:7">
      <c r="A152" s="297"/>
      <c r="B152" s="297"/>
      <c r="C152" s="298" t="s">
        <v>845</v>
      </c>
      <c r="D152" s="299"/>
      <c r="E152" s="299"/>
      <c r="F152" s="299"/>
      <c r="G152" s="302"/>
    </row>
    <row r="153" spans="1:7" ht="38.25">
      <c r="A153" s="297">
        <v>124</v>
      </c>
      <c r="B153" s="303" t="s">
        <v>846</v>
      </c>
      <c r="C153" s="304" t="s">
        <v>974</v>
      </c>
      <c r="D153" s="297" t="s">
        <v>619</v>
      </c>
      <c r="E153" s="297">
        <v>1</v>
      </c>
      <c r="F153" s="301"/>
      <c r="G153" s="302">
        <f t="shared" ref="G153:G168" si="18">F153*E153</f>
        <v>0</v>
      </c>
    </row>
    <row r="154" spans="1:7" s="290" customFormat="1" ht="25.5">
      <c r="A154" s="297">
        <f t="shared" ref="A154:A168" si="19">A153+1</f>
        <v>125</v>
      </c>
      <c r="B154" s="303" t="s">
        <v>846</v>
      </c>
      <c r="C154" s="304" t="s">
        <v>978</v>
      </c>
      <c r="D154" s="297" t="s">
        <v>619</v>
      </c>
      <c r="E154" s="297">
        <v>6</v>
      </c>
      <c r="F154" s="301"/>
      <c r="G154" s="302">
        <f t="shared" si="18"/>
        <v>0</v>
      </c>
    </row>
    <row r="155" spans="1:7" s="290" customFormat="1" ht="25.5">
      <c r="A155" s="297">
        <f t="shared" si="19"/>
        <v>126</v>
      </c>
      <c r="B155" s="303" t="s">
        <v>846</v>
      </c>
      <c r="C155" s="304" t="s">
        <v>975</v>
      </c>
      <c r="D155" s="297" t="s">
        <v>619</v>
      </c>
      <c r="E155" s="297">
        <v>3</v>
      </c>
      <c r="F155" s="301"/>
      <c r="G155" s="302">
        <f t="shared" si="18"/>
        <v>0</v>
      </c>
    </row>
    <row r="156" spans="1:7" s="290" customFormat="1" ht="25.5">
      <c r="A156" s="297">
        <f t="shared" si="19"/>
        <v>127</v>
      </c>
      <c r="B156" s="303" t="s">
        <v>846</v>
      </c>
      <c r="C156" s="304" t="s">
        <v>976</v>
      </c>
      <c r="D156" s="297" t="s">
        <v>619</v>
      </c>
      <c r="E156" s="297">
        <v>5</v>
      </c>
      <c r="F156" s="301"/>
      <c r="G156" s="302">
        <f t="shared" si="18"/>
        <v>0</v>
      </c>
    </row>
    <row r="157" spans="1:7" s="290" customFormat="1">
      <c r="A157" s="297">
        <f t="shared" si="19"/>
        <v>128</v>
      </c>
      <c r="B157" s="303" t="s">
        <v>846</v>
      </c>
      <c r="C157" s="304" t="s">
        <v>805</v>
      </c>
      <c r="D157" s="297" t="s">
        <v>289</v>
      </c>
      <c r="E157" s="297">
        <v>24</v>
      </c>
      <c r="F157" s="301"/>
      <c r="G157" s="302">
        <f t="shared" si="18"/>
        <v>0</v>
      </c>
    </row>
    <row r="158" spans="1:7" s="290" customFormat="1">
      <c r="A158" s="297">
        <f t="shared" si="19"/>
        <v>129</v>
      </c>
      <c r="B158" s="303" t="s">
        <v>846</v>
      </c>
      <c r="C158" s="304" t="s">
        <v>806</v>
      </c>
      <c r="D158" s="297" t="s">
        <v>289</v>
      </c>
      <c r="E158" s="297">
        <v>6.6</v>
      </c>
      <c r="F158" s="301"/>
      <c r="G158" s="302">
        <f t="shared" si="18"/>
        <v>0</v>
      </c>
    </row>
    <row r="159" spans="1:7" s="290" customFormat="1">
      <c r="A159" s="297">
        <f t="shared" si="19"/>
        <v>130</v>
      </c>
      <c r="B159" s="303" t="s">
        <v>846</v>
      </c>
      <c r="C159" s="304" t="s">
        <v>847</v>
      </c>
      <c r="D159" s="297" t="s">
        <v>289</v>
      </c>
      <c r="E159" s="297">
        <v>22.2</v>
      </c>
      <c r="F159" s="301"/>
      <c r="G159" s="302">
        <f t="shared" si="18"/>
        <v>0</v>
      </c>
    </row>
    <row r="160" spans="1:7" s="290" customFormat="1">
      <c r="A160" s="297">
        <f t="shared" si="19"/>
        <v>131</v>
      </c>
      <c r="B160" s="303" t="s">
        <v>846</v>
      </c>
      <c r="C160" s="304" t="s">
        <v>848</v>
      </c>
      <c r="D160" s="297" t="s">
        <v>289</v>
      </c>
      <c r="E160" s="297">
        <v>13.2</v>
      </c>
      <c r="F160" s="301"/>
      <c r="G160" s="302">
        <f t="shared" si="18"/>
        <v>0</v>
      </c>
    </row>
    <row r="161" spans="1:7" s="290" customFormat="1">
      <c r="A161" s="297">
        <f t="shared" si="19"/>
        <v>132</v>
      </c>
      <c r="B161" s="303" t="s">
        <v>846</v>
      </c>
      <c r="C161" s="313" t="s">
        <v>849</v>
      </c>
      <c r="D161" s="297" t="s">
        <v>289</v>
      </c>
      <c r="E161" s="297">
        <v>6</v>
      </c>
      <c r="F161" s="301"/>
      <c r="G161" s="302">
        <f t="shared" si="18"/>
        <v>0</v>
      </c>
    </row>
    <row r="162" spans="1:7" s="290" customFormat="1">
      <c r="A162" s="297">
        <f t="shared" si="19"/>
        <v>133</v>
      </c>
      <c r="B162" s="303" t="s">
        <v>846</v>
      </c>
      <c r="C162" s="304" t="s">
        <v>809</v>
      </c>
      <c r="D162" s="297" t="s">
        <v>289</v>
      </c>
      <c r="E162" s="297">
        <v>36</v>
      </c>
      <c r="F162" s="301"/>
      <c r="G162" s="302">
        <f t="shared" si="18"/>
        <v>0</v>
      </c>
    </row>
    <row r="163" spans="1:7" s="290" customFormat="1">
      <c r="A163" s="297">
        <f t="shared" si="19"/>
        <v>134</v>
      </c>
      <c r="B163" s="303" t="s">
        <v>846</v>
      </c>
      <c r="C163" s="308" t="s">
        <v>810</v>
      </c>
      <c r="D163" s="310" t="s">
        <v>619</v>
      </c>
      <c r="E163" s="297">
        <v>4</v>
      </c>
      <c r="F163" s="301"/>
      <c r="G163" s="302">
        <f t="shared" si="18"/>
        <v>0</v>
      </c>
    </row>
    <row r="164" spans="1:7" s="290" customFormat="1">
      <c r="A164" s="297">
        <f t="shared" si="19"/>
        <v>135</v>
      </c>
      <c r="B164" s="303" t="s">
        <v>846</v>
      </c>
      <c r="C164" s="308" t="s">
        <v>810</v>
      </c>
      <c r="D164" s="310" t="s">
        <v>619</v>
      </c>
      <c r="E164" s="297">
        <v>9</v>
      </c>
      <c r="F164" s="301"/>
      <c r="G164" s="302">
        <f t="shared" si="18"/>
        <v>0</v>
      </c>
    </row>
    <row r="165" spans="1:7" s="290" customFormat="1">
      <c r="A165" s="297">
        <f t="shared" si="19"/>
        <v>136</v>
      </c>
      <c r="B165" s="303" t="s">
        <v>846</v>
      </c>
      <c r="C165" s="309" t="s">
        <v>811</v>
      </c>
      <c r="D165" s="310" t="s">
        <v>188</v>
      </c>
      <c r="E165" s="297">
        <v>13</v>
      </c>
      <c r="F165" s="301"/>
      <c r="G165" s="302">
        <f t="shared" si="18"/>
        <v>0</v>
      </c>
    </row>
    <row r="166" spans="1:7" s="290" customFormat="1" ht="25.5">
      <c r="A166" s="297">
        <f t="shared" si="19"/>
        <v>137</v>
      </c>
      <c r="B166" s="303" t="s">
        <v>846</v>
      </c>
      <c r="C166" s="309" t="s">
        <v>812</v>
      </c>
      <c r="D166" s="310" t="s">
        <v>619</v>
      </c>
      <c r="E166" s="297">
        <v>14</v>
      </c>
      <c r="F166" s="301"/>
      <c r="G166" s="302">
        <f t="shared" si="18"/>
        <v>0</v>
      </c>
    </row>
    <row r="167" spans="1:7" s="290" customFormat="1">
      <c r="A167" s="297">
        <f t="shared" si="19"/>
        <v>138</v>
      </c>
      <c r="B167" s="303" t="s">
        <v>846</v>
      </c>
      <c r="C167" s="309" t="s">
        <v>813</v>
      </c>
      <c r="D167" s="310" t="s">
        <v>619</v>
      </c>
      <c r="E167" s="297">
        <v>11</v>
      </c>
      <c r="F167" s="301"/>
      <c r="G167" s="302">
        <f t="shared" si="18"/>
        <v>0</v>
      </c>
    </row>
    <row r="168" spans="1:7" s="290" customFormat="1">
      <c r="A168" s="297">
        <f t="shared" si="19"/>
        <v>139</v>
      </c>
      <c r="B168" s="303" t="s">
        <v>846</v>
      </c>
      <c r="C168" s="309" t="s">
        <v>814</v>
      </c>
      <c r="D168" s="310" t="s">
        <v>619</v>
      </c>
      <c r="E168" s="297">
        <v>3</v>
      </c>
      <c r="F168" s="301"/>
      <c r="G168" s="302">
        <f t="shared" si="18"/>
        <v>0</v>
      </c>
    </row>
    <row r="169" spans="1:7" s="290" customFormat="1" ht="12.75" customHeight="1">
      <c r="A169" s="297"/>
      <c r="B169" s="303"/>
      <c r="C169" s="421" t="s">
        <v>850</v>
      </c>
      <c r="D169" s="421"/>
      <c r="E169" s="421"/>
      <c r="F169" s="421"/>
      <c r="G169" s="311">
        <f>SUM(G153:G168)</f>
        <v>0</v>
      </c>
    </row>
    <row r="170" spans="1:7">
      <c r="A170" s="297"/>
      <c r="B170" s="297"/>
      <c r="C170" s="298"/>
      <c r="D170" s="299"/>
      <c r="E170" s="299"/>
      <c r="F170" s="299"/>
      <c r="G170" s="302"/>
    </row>
    <row r="171" spans="1:7">
      <c r="A171" s="297"/>
      <c r="B171" s="297"/>
      <c r="C171" s="298" t="s">
        <v>851</v>
      </c>
      <c r="D171" s="299"/>
      <c r="E171" s="299"/>
      <c r="F171" s="299"/>
      <c r="G171" s="302"/>
    </row>
    <row r="172" spans="1:7" ht="38.25">
      <c r="A172" s="297">
        <v>141</v>
      </c>
      <c r="B172" s="303" t="s">
        <v>852</v>
      </c>
      <c r="C172" s="304" t="s">
        <v>974</v>
      </c>
      <c r="D172" s="297" t="s">
        <v>619</v>
      </c>
      <c r="E172" s="297">
        <v>1</v>
      </c>
      <c r="F172" s="301"/>
      <c r="G172" s="302">
        <f t="shared" ref="G172:G186" si="20">F172*E172</f>
        <v>0</v>
      </c>
    </row>
    <row r="173" spans="1:7" s="290" customFormat="1" ht="25.5">
      <c r="A173" s="297">
        <f t="shared" ref="A173:A186" si="21">A172+1</f>
        <v>142</v>
      </c>
      <c r="B173" s="303" t="s">
        <v>852</v>
      </c>
      <c r="C173" s="304" t="s">
        <v>975</v>
      </c>
      <c r="D173" s="297" t="s">
        <v>619</v>
      </c>
      <c r="E173" s="297">
        <v>8</v>
      </c>
      <c r="F173" s="301"/>
      <c r="G173" s="302">
        <f t="shared" si="20"/>
        <v>0</v>
      </c>
    </row>
    <row r="174" spans="1:7" s="290" customFormat="1" ht="25.5">
      <c r="A174" s="297">
        <f t="shared" si="21"/>
        <v>143</v>
      </c>
      <c r="B174" s="303" t="s">
        <v>852</v>
      </c>
      <c r="C174" s="304" t="s">
        <v>976</v>
      </c>
      <c r="D174" s="297" t="s">
        <v>619</v>
      </c>
      <c r="E174" s="297">
        <v>4</v>
      </c>
      <c r="F174" s="301"/>
      <c r="G174" s="302">
        <f t="shared" si="20"/>
        <v>0</v>
      </c>
    </row>
    <row r="175" spans="1:7" s="290" customFormat="1">
      <c r="A175" s="297">
        <f t="shared" si="21"/>
        <v>144</v>
      </c>
      <c r="B175" s="303" t="s">
        <v>852</v>
      </c>
      <c r="C175" s="304" t="s">
        <v>805</v>
      </c>
      <c r="D175" s="297" t="s">
        <v>289</v>
      </c>
      <c r="E175" s="297">
        <v>20.399999999999999</v>
      </c>
      <c r="F175" s="301"/>
      <c r="G175" s="302">
        <f t="shared" si="20"/>
        <v>0</v>
      </c>
    </row>
    <row r="176" spans="1:7" s="290" customFormat="1">
      <c r="A176" s="297">
        <f t="shared" si="21"/>
        <v>145</v>
      </c>
      <c r="B176" s="303" t="s">
        <v>852</v>
      </c>
      <c r="C176" s="304" t="s">
        <v>806</v>
      </c>
      <c r="D176" s="297" t="s">
        <v>289</v>
      </c>
      <c r="E176" s="297">
        <v>7.8</v>
      </c>
      <c r="F176" s="301"/>
      <c r="G176" s="302">
        <f t="shared" si="20"/>
        <v>0</v>
      </c>
    </row>
    <row r="177" spans="1:7" s="290" customFormat="1">
      <c r="A177" s="297">
        <f t="shared" si="21"/>
        <v>146</v>
      </c>
      <c r="B177" s="303" t="s">
        <v>852</v>
      </c>
      <c r="C177" s="304" t="s">
        <v>807</v>
      </c>
      <c r="D177" s="297" t="s">
        <v>289</v>
      </c>
      <c r="E177" s="297">
        <v>4.2</v>
      </c>
      <c r="F177" s="301"/>
      <c r="G177" s="302">
        <f t="shared" si="20"/>
        <v>0</v>
      </c>
    </row>
    <row r="178" spans="1:7" s="290" customFormat="1">
      <c r="A178" s="297">
        <f t="shared" si="21"/>
        <v>147</v>
      </c>
      <c r="B178" s="303" t="s">
        <v>852</v>
      </c>
      <c r="C178" s="304" t="s">
        <v>808</v>
      </c>
      <c r="D178" s="297" t="s">
        <v>289</v>
      </c>
      <c r="E178" s="297">
        <v>7.8</v>
      </c>
      <c r="F178" s="301"/>
      <c r="G178" s="302">
        <f t="shared" si="20"/>
        <v>0</v>
      </c>
    </row>
    <row r="179" spans="1:7" s="290" customFormat="1">
      <c r="A179" s="297">
        <f t="shared" si="21"/>
        <v>148</v>
      </c>
      <c r="B179" s="303" t="s">
        <v>852</v>
      </c>
      <c r="C179" s="304" t="s">
        <v>809</v>
      </c>
      <c r="D179" s="297" t="s">
        <v>289</v>
      </c>
      <c r="E179" s="297">
        <v>40</v>
      </c>
      <c r="F179" s="301"/>
      <c r="G179" s="302">
        <f t="shared" si="20"/>
        <v>0</v>
      </c>
    </row>
    <row r="180" spans="1:7" s="290" customFormat="1">
      <c r="A180" s="297">
        <f t="shared" si="21"/>
        <v>149</v>
      </c>
      <c r="B180" s="303" t="s">
        <v>852</v>
      </c>
      <c r="C180" s="308" t="s">
        <v>810</v>
      </c>
      <c r="D180" s="310" t="s">
        <v>619</v>
      </c>
      <c r="E180" s="297">
        <v>5</v>
      </c>
      <c r="F180" s="301"/>
      <c r="G180" s="302">
        <f t="shared" si="20"/>
        <v>0</v>
      </c>
    </row>
    <row r="181" spans="1:7" s="290" customFormat="1">
      <c r="A181" s="297">
        <f t="shared" si="21"/>
        <v>150</v>
      </c>
      <c r="B181" s="303" t="s">
        <v>852</v>
      </c>
      <c r="C181" s="308" t="s">
        <v>810</v>
      </c>
      <c r="D181" s="310" t="s">
        <v>619</v>
      </c>
      <c r="E181" s="297">
        <v>5</v>
      </c>
      <c r="F181" s="301"/>
      <c r="G181" s="302">
        <f t="shared" si="20"/>
        <v>0</v>
      </c>
    </row>
    <row r="182" spans="1:7" s="290" customFormat="1">
      <c r="A182" s="297">
        <f t="shared" si="21"/>
        <v>151</v>
      </c>
      <c r="B182" s="303" t="s">
        <v>852</v>
      </c>
      <c r="C182" s="308" t="s">
        <v>810</v>
      </c>
      <c r="D182" s="310" t="s">
        <v>619</v>
      </c>
      <c r="E182" s="297">
        <v>1</v>
      </c>
      <c r="F182" s="301"/>
      <c r="G182" s="302">
        <f t="shared" si="20"/>
        <v>0</v>
      </c>
    </row>
    <row r="183" spans="1:7" s="290" customFormat="1">
      <c r="A183" s="297">
        <f t="shared" si="21"/>
        <v>152</v>
      </c>
      <c r="B183" s="303" t="s">
        <v>852</v>
      </c>
      <c r="C183" s="309" t="s">
        <v>811</v>
      </c>
      <c r="D183" s="310" t="s">
        <v>188</v>
      </c>
      <c r="E183" s="297">
        <v>9</v>
      </c>
      <c r="F183" s="301"/>
      <c r="G183" s="302">
        <f t="shared" si="20"/>
        <v>0</v>
      </c>
    </row>
    <row r="184" spans="1:7" s="290" customFormat="1" ht="25.5">
      <c r="A184" s="297">
        <f t="shared" si="21"/>
        <v>153</v>
      </c>
      <c r="B184" s="303" t="s">
        <v>852</v>
      </c>
      <c r="C184" s="309" t="s">
        <v>812</v>
      </c>
      <c r="D184" s="310" t="s">
        <v>619</v>
      </c>
      <c r="E184" s="297">
        <v>12</v>
      </c>
      <c r="F184" s="301"/>
      <c r="G184" s="302">
        <f t="shared" si="20"/>
        <v>0</v>
      </c>
    </row>
    <row r="185" spans="1:7" s="290" customFormat="1">
      <c r="A185" s="297">
        <f t="shared" si="21"/>
        <v>154</v>
      </c>
      <c r="B185" s="303" t="s">
        <v>852</v>
      </c>
      <c r="C185" s="309" t="s">
        <v>813</v>
      </c>
      <c r="D185" s="310" t="s">
        <v>619</v>
      </c>
      <c r="E185" s="297">
        <v>11</v>
      </c>
      <c r="F185" s="301"/>
      <c r="G185" s="302">
        <f t="shared" si="20"/>
        <v>0</v>
      </c>
    </row>
    <row r="186" spans="1:7" s="290" customFormat="1">
      <c r="A186" s="297">
        <f t="shared" si="21"/>
        <v>155</v>
      </c>
      <c r="B186" s="303" t="s">
        <v>852</v>
      </c>
      <c r="C186" s="309" t="s">
        <v>814</v>
      </c>
      <c r="D186" s="310" t="s">
        <v>619</v>
      </c>
      <c r="E186" s="297">
        <v>1</v>
      </c>
      <c r="F186" s="301"/>
      <c r="G186" s="302">
        <f t="shared" si="20"/>
        <v>0</v>
      </c>
    </row>
    <row r="187" spans="1:7" s="290" customFormat="1" ht="12.75" customHeight="1">
      <c r="A187" s="297"/>
      <c r="B187" s="303"/>
      <c r="C187" s="421" t="s">
        <v>853</v>
      </c>
      <c r="D187" s="421"/>
      <c r="E187" s="421"/>
      <c r="F187" s="421"/>
      <c r="G187" s="311">
        <f>SUM(G172:G186)</f>
        <v>0</v>
      </c>
    </row>
    <row r="188" spans="1:7">
      <c r="A188" s="297"/>
      <c r="B188" s="297"/>
      <c r="C188" s="298"/>
      <c r="D188" s="299"/>
      <c r="E188" s="299"/>
      <c r="F188" s="299"/>
      <c r="G188" s="302"/>
    </row>
    <row r="189" spans="1:7">
      <c r="A189" s="297"/>
      <c r="B189" s="297"/>
      <c r="C189" s="298" t="s">
        <v>854</v>
      </c>
      <c r="D189" s="299"/>
      <c r="E189" s="299"/>
      <c r="F189" s="299"/>
      <c r="G189" s="302"/>
    </row>
    <row r="190" spans="1:7" ht="38.25">
      <c r="A190" s="297">
        <v>157</v>
      </c>
      <c r="B190" s="303" t="s">
        <v>855</v>
      </c>
      <c r="C190" s="304" t="s">
        <v>974</v>
      </c>
      <c r="D190" s="297" t="s">
        <v>619</v>
      </c>
      <c r="E190" s="297">
        <v>1</v>
      </c>
      <c r="F190" s="301"/>
      <c r="G190" s="302">
        <f t="shared" ref="G190:G203" si="22">F190*E190</f>
        <v>0</v>
      </c>
    </row>
    <row r="191" spans="1:7" s="290" customFormat="1" ht="25.5">
      <c r="A191" s="297">
        <f t="shared" ref="A191:A203" si="23">A190+1</f>
        <v>158</v>
      </c>
      <c r="B191" s="303" t="s">
        <v>855</v>
      </c>
      <c r="C191" s="304" t="s">
        <v>975</v>
      </c>
      <c r="D191" s="297" t="s">
        <v>619</v>
      </c>
      <c r="E191" s="297">
        <v>8</v>
      </c>
      <c r="F191" s="301"/>
      <c r="G191" s="302">
        <f t="shared" si="22"/>
        <v>0</v>
      </c>
    </row>
    <row r="192" spans="1:7" s="290" customFormat="1" ht="25.5">
      <c r="A192" s="297">
        <f t="shared" si="23"/>
        <v>159</v>
      </c>
      <c r="B192" s="303" t="s">
        <v>855</v>
      </c>
      <c r="C192" s="304" t="s">
        <v>976</v>
      </c>
      <c r="D192" s="297" t="s">
        <v>619</v>
      </c>
      <c r="E192" s="297">
        <v>4</v>
      </c>
      <c r="F192" s="301"/>
      <c r="G192" s="302">
        <f t="shared" si="22"/>
        <v>0</v>
      </c>
    </row>
    <row r="193" spans="1:7" s="290" customFormat="1">
      <c r="A193" s="297">
        <f t="shared" si="23"/>
        <v>160</v>
      </c>
      <c r="B193" s="303" t="s">
        <v>855</v>
      </c>
      <c r="C193" s="304" t="s">
        <v>805</v>
      </c>
      <c r="D193" s="297" t="s">
        <v>289</v>
      </c>
      <c r="E193" s="297">
        <v>21</v>
      </c>
      <c r="F193" s="301"/>
      <c r="G193" s="302">
        <f t="shared" si="22"/>
        <v>0</v>
      </c>
    </row>
    <row r="194" spans="1:7" s="290" customFormat="1">
      <c r="A194" s="297">
        <f t="shared" si="23"/>
        <v>161</v>
      </c>
      <c r="B194" s="303" t="s">
        <v>855</v>
      </c>
      <c r="C194" s="304" t="s">
        <v>806</v>
      </c>
      <c r="D194" s="297" t="s">
        <v>289</v>
      </c>
      <c r="E194" s="297">
        <v>6.6</v>
      </c>
      <c r="F194" s="301"/>
      <c r="G194" s="302">
        <f t="shared" si="22"/>
        <v>0</v>
      </c>
    </row>
    <row r="195" spans="1:7" s="290" customFormat="1">
      <c r="A195" s="297">
        <f t="shared" si="23"/>
        <v>162</v>
      </c>
      <c r="B195" s="303" t="s">
        <v>855</v>
      </c>
      <c r="C195" s="304" t="s">
        <v>807</v>
      </c>
      <c r="D195" s="297" t="s">
        <v>289</v>
      </c>
      <c r="E195" s="297">
        <v>4.8</v>
      </c>
      <c r="F195" s="301"/>
      <c r="G195" s="302">
        <f t="shared" si="22"/>
        <v>0</v>
      </c>
    </row>
    <row r="196" spans="1:7" s="290" customFormat="1">
      <c r="A196" s="297">
        <f t="shared" si="23"/>
        <v>163</v>
      </c>
      <c r="B196" s="303" t="s">
        <v>855</v>
      </c>
      <c r="C196" s="304" t="s">
        <v>808</v>
      </c>
      <c r="D196" s="297" t="s">
        <v>289</v>
      </c>
      <c r="E196" s="297">
        <v>7.8</v>
      </c>
      <c r="F196" s="301"/>
      <c r="G196" s="302">
        <f t="shared" si="22"/>
        <v>0</v>
      </c>
    </row>
    <row r="197" spans="1:7" s="290" customFormat="1">
      <c r="A197" s="297">
        <f t="shared" si="23"/>
        <v>164</v>
      </c>
      <c r="B197" s="303" t="s">
        <v>855</v>
      </c>
      <c r="C197" s="304" t="s">
        <v>809</v>
      </c>
      <c r="D197" s="297" t="s">
        <v>289</v>
      </c>
      <c r="E197" s="297">
        <v>33</v>
      </c>
      <c r="F197" s="301"/>
      <c r="G197" s="302">
        <f t="shared" si="22"/>
        <v>0</v>
      </c>
    </row>
    <row r="198" spans="1:7" s="290" customFormat="1">
      <c r="A198" s="297">
        <f t="shared" si="23"/>
        <v>165</v>
      </c>
      <c r="B198" s="303" t="s">
        <v>855</v>
      </c>
      <c r="C198" s="308" t="s">
        <v>810</v>
      </c>
      <c r="D198" s="310" t="s">
        <v>619</v>
      </c>
      <c r="E198" s="297">
        <v>4</v>
      </c>
      <c r="F198" s="301"/>
      <c r="G198" s="302">
        <f t="shared" si="22"/>
        <v>0</v>
      </c>
    </row>
    <row r="199" spans="1:7" s="290" customFormat="1">
      <c r="A199" s="297">
        <f t="shared" si="23"/>
        <v>166</v>
      </c>
      <c r="B199" s="303" t="s">
        <v>855</v>
      </c>
      <c r="C199" s="308" t="s">
        <v>810</v>
      </c>
      <c r="D199" s="310" t="s">
        <v>619</v>
      </c>
      <c r="E199" s="297">
        <v>6</v>
      </c>
      <c r="F199" s="301"/>
      <c r="G199" s="302">
        <f t="shared" si="22"/>
        <v>0</v>
      </c>
    </row>
    <row r="200" spans="1:7" s="290" customFormat="1">
      <c r="A200" s="297">
        <f t="shared" si="23"/>
        <v>167</v>
      </c>
      <c r="B200" s="303" t="s">
        <v>855</v>
      </c>
      <c r="C200" s="308" t="s">
        <v>810</v>
      </c>
      <c r="D200" s="310" t="s">
        <v>619</v>
      </c>
      <c r="E200" s="297">
        <v>1</v>
      </c>
      <c r="F200" s="301"/>
      <c r="G200" s="302">
        <f t="shared" si="22"/>
        <v>0</v>
      </c>
    </row>
    <row r="201" spans="1:7" s="290" customFormat="1">
      <c r="A201" s="297">
        <f t="shared" si="23"/>
        <v>168</v>
      </c>
      <c r="B201" s="303" t="s">
        <v>855</v>
      </c>
      <c r="C201" s="309" t="s">
        <v>811</v>
      </c>
      <c r="D201" s="310" t="s">
        <v>188</v>
      </c>
      <c r="E201" s="297">
        <v>9</v>
      </c>
      <c r="F201" s="301"/>
      <c r="G201" s="302">
        <f t="shared" si="22"/>
        <v>0</v>
      </c>
    </row>
    <row r="202" spans="1:7" s="290" customFormat="1" ht="25.5">
      <c r="A202" s="297">
        <f t="shared" si="23"/>
        <v>169</v>
      </c>
      <c r="B202" s="303" t="s">
        <v>855</v>
      </c>
      <c r="C202" s="309" t="s">
        <v>812</v>
      </c>
      <c r="D202" s="310" t="s">
        <v>619</v>
      </c>
      <c r="E202" s="297">
        <v>12</v>
      </c>
      <c r="F202" s="301"/>
      <c r="G202" s="302">
        <f t="shared" si="22"/>
        <v>0</v>
      </c>
    </row>
    <row r="203" spans="1:7" s="290" customFormat="1">
      <c r="A203" s="297">
        <f t="shared" si="23"/>
        <v>170</v>
      </c>
      <c r="B203" s="303" t="s">
        <v>855</v>
      </c>
      <c r="C203" s="309" t="s">
        <v>813</v>
      </c>
      <c r="D203" s="310" t="s">
        <v>619</v>
      </c>
      <c r="E203" s="297">
        <v>12</v>
      </c>
      <c r="F203" s="301"/>
      <c r="G203" s="302">
        <f t="shared" si="22"/>
        <v>0</v>
      </c>
    </row>
    <row r="204" spans="1:7" s="290" customFormat="1" ht="12.75" customHeight="1">
      <c r="A204" s="297"/>
      <c r="B204" s="303"/>
      <c r="C204" s="421" t="s">
        <v>856</v>
      </c>
      <c r="D204" s="421"/>
      <c r="E204" s="421"/>
      <c r="F204" s="421"/>
      <c r="G204" s="311">
        <f>SUM(G190:G203)</f>
        <v>0</v>
      </c>
    </row>
    <row r="205" spans="1:7">
      <c r="A205" s="297"/>
      <c r="B205" s="297"/>
      <c r="C205" s="298"/>
      <c r="D205" s="299"/>
      <c r="E205" s="299"/>
      <c r="F205" s="299"/>
      <c r="G205" s="302"/>
    </row>
    <row r="206" spans="1:7">
      <c r="A206" s="297"/>
      <c r="B206" s="297"/>
      <c r="C206" s="298" t="s">
        <v>857</v>
      </c>
      <c r="D206" s="299"/>
      <c r="E206" s="299"/>
      <c r="F206" s="299"/>
      <c r="G206" s="302"/>
    </row>
    <row r="207" spans="1:7" ht="38.25">
      <c r="A207" s="297">
        <v>172</v>
      </c>
      <c r="B207" s="303" t="s">
        <v>858</v>
      </c>
      <c r="C207" s="304" t="s">
        <v>974</v>
      </c>
      <c r="D207" s="297" t="s">
        <v>619</v>
      </c>
      <c r="E207" s="297">
        <v>1</v>
      </c>
      <c r="F207" s="301"/>
      <c r="G207" s="302">
        <f t="shared" ref="G207:G223" si="24">F207*E207</f>
        <v>0</v>
      </c>
    </row>
    <row r="208" spans="1:7" s="290" customFormat="1" ht="25.5">
      <c r="A208" s="297">
        <f t="shared" ref="A208:A223" si="25">A207+1</f>
        <v>173</v>
      </c>
      <c r="B208" s="303" t="s">
        <v>858</v>
      </c>
      <c r="C208" s="304" t="s">
        <v>978</v>
      </c>
      <c r="D208" s="297" t="s">
        <v>619</v>
      </c>
      <c r="E208" s="297">
        <v>7</v>
      </c>
      <c r="F208" s="301"/>
      <c r="G208" s="302">
        <f t="shared" si="24"/>
        <v>0</v>
      </c>
    </row>
    <row r="209" spans="1:7" s="290" customFormat="1" ht="25.5">
      <c r="A209" s="297">
        <f t="shared" si="25"/>
        <v>174</v>
      </c>
      <c r="B209" s="303" t="s">
        <v>858</v>
      </c>
      <c r="C209" s="304" t="s">
        <v>975</v>
      </c>
      <c r="D209" s="297" t="s">
        <v>619</v>
      </c>
      <c r="E209" s="297">
        <v>7</v>
      </c>
      <c r="F209" s="301"/>
      <c r="G209" s="302">
        <f t="shared" si="24"/>
        <v>0</v>
      </c>
    </row>
    <row r="210" spans="1:7" s="290" customFormat="1" ht="25.5">
      <c r="A210" s="297">
        <f t="shared" si="25"/>
        <v>175</v>
      </c>
      <c r="B210" s="303" t="s">
        <v>858</v>
      </c>
      <c r="C210" s="304" t="s">
        <v>976</v>
      </c>
      <c r="D210" s="297" t="s">
        <v>619</v>
      </c>
      <c r="E210" s="297">
        <v>2</v>
      </c>
      <c r="F210" s="301"/>
      <c r="G210" s="302">
        <f t="shared" si="24"/>
        <v>0</v>
      </c>
    </row>
    <row r="211" spans="1:7" s="290" customFormat="1">
      <c r="A211" s="297">
        <f t="shared" si="25"/>
        <v>176</v>
      </c>
      <c r="B211" s="303" t="s">
        <v>858</v>
      </c>
      <c r="C211" s="304" t="s">
        <v>805</v>
      </c>
      <c r="D211" s="297" t="s">
        <v>289</v>
      </c>
      <c r="E211" s="297">
        <v>34.200000000000003</v>
      </c>
      <c r="F211" s="301"/>
      <c r="G211" s="302">
        <f t="shared" si="24"/>
        <v>0</v>
      </c>
    </row>
    <row r="212" spans="1:7" s="290" customFormat="1">
      <c r="A212" s="297">
        <f t="shared" si="25"/>
        <v>177</v>
      </c>
      <c r="B212" s="303" t="s">
        <v>858</v>
      </c>
      <c r="C212" s="304" t="s">
        <v>806</v>
      </c>
      <c r="D212" s="297" t="s">
        <v>289</v>
      </c>
      <c r="E212" s="297">
        <v>4.8</v>
      </c>
      <c r="F212" s="301"/>
      <c r="G212" s="302">
        <f t="shared" si="24"/>
        <v>0</v>
      </c>
    </row>
    <row r="213" spans="1:7" s="290" customFormat="1">
      <c r="A213" s="297">
        <f t="shared" si="25"/>
        <v>178</v>
      </c>
      <c r="B213" s="303" t="s">
        <v>858</v>
      </c>
      <c r="C213" s="304" t="s">
        <v>847</v>
      </c>
      <c r="D213" s="297" t="s">
        <v>289</v>
      </c>
      <c r="E213" s="297">
        <v>12.6</v>
      </c>
      <c r="F213" s="301"/>
      <c r="G213" s="302">
        <f t="shared" si="24"/>
        <v>0</v>
      </c>
    </row>
    <row r="214" spans="1:7" s="290" customFormat="1">
      <c r="A214" s="297">
        <f t="shared" si="25"/>
        <v>179</v>
      </c>
      <c r="B214" s="303" t="s">
        <v>858</v>
      </c>
      <c r="C214" s="304" t="s">
        <v>848</v>
      </c>
      <c r="D214" s="297" t="s">
        <v>289</v>
      </c>
      <c r="E214" s="297">
        <v>8.4</v>
      </c>
      <c r="F214" s="301"/>
      <c r="G214" s="302">
        <f t="shared" si="24"/>
        <v>0</v>
      </c>
    </row>
    <row r="215" spans="1:7" s="290" customFormat="1">
      <c r="A215" s="297">
        <f t="shared" si="25"/>
        <v>180</v>
      </c>
      <c r="B215" s="303" t="s">
        <v>858</v>
      </c>
      <c r="C215" s="313" t="s">
        <v>849</v>
      </c>
      <c r="D215" s="297" t="s">
        <v>289</v>
      </c>
      <c r="E215" s="297">
        <v>17.399999999999999</v>
      </c>
      <c r="F215" s="301"/>
      <c r="G215" s="302">
        <f t="shared" si="24"/>
        <v>0</v>
      </c>
    </row>
    <row r="216" spans="1:7" s="290" customFormat="1">
      <c r="A216" s="297">
        <f t="shared" si="25"/>
        <v>181</v>
      </c>
      <c r="B216" s="303" t="s">
        <v>858</v>
      </c>
      <c r="C216" s="304" t="s">
        <v>809</v>
      </c>
      <c r="D216" s="297" t="s">
        <v>289</v>
      </c>
      <c r="E216" s="297">
        <v>30.6</v>
      </c>
      <c r="F216" s="301"/>
      <c r="G216" s="302">
        <f t="shared" si="24"/>
        <v>0</v>
      </c>
    </row>
    <row r="217" spans="1:7" s="290" customFormat="1">
      <c r="A217" s="297">
        <f t="shared" si="25"/>
        <v>182</v>
      </c>
      <c r="B217" s="303" t="s">
        <v>858</v>
      </c>
      <c r="C217" s="308" t="s">
        <v>810</v>
      </c>
      <c r="D217" s="310" t="s">
        <v>619</v>
      </c>
      <c r="E217" s="297">
        <v>3</v>
      </c>
      <c r="F217" s="301"/>
      <c r="G217" s="302">
        <f t="shared" si="24"/>
        <v>0</v>
      </c>
    </row>
    <row r="218" spans="1:7" s="290" customFormat="1">
      <c r="A218" s="297">
        <f t="shared" si="25"/>
        <v>183</v>
      </c>
      <c r="B218" s="303" t="s">
        <v>858</v>
      </c>
      <c r="C218" s="308" t="s">
        <v>810</v>
      </c>
      <c r="D218" s="310" t="s">
        <v>619</v>
      </c>
      <c r="E218" s="297">
        <v>11</v>
      </c>
      <c r="F218" s="301"/>
      <c r="G218" s="302">
        <f t="shared" si="24"/>
        <v>0</v>
      </c>
    </row>
    <row r="219" spans="1:7" s="290" customFormat="1">
      <c r="A219" s="297">
        <f t="shared" si="25"/>
        <v>184</v>
      </c>
      <c r="B219" s="303" t="s">
        <v>858</v>
      </c>
      <c r="C219" s="308" t="s">
        <v>810</v>
      </c>
      <c r="D219" s="310" t="s">
        <v>619</v>
      </c>
      <c r="E219" s="297">
        <v>1</v>
      </c>
      <c r="F219" s="301"/>
      <c r="G219" s="302">
        <f t="shared" si="24"/>
        <v>0</v>
      </c>
    </row>
    <row r="220" spans="1:7" s="290" customFormat="1">
      <c r="A220" s="297">
        <f t="shared" si="25"/>
        <v>185</v>
      </c>
      <c r="B220" s="303" t="s">
        <v>858</v>
      </c>
      <c r="C220" s="309" t="s">
        <v>811</v>
      </c>
      <c r="D220" s="310" t="s">
        <v>188</v>
      </c>
      <c r="E220" s="297">
        <v>13.5</v>
      </c>
      <c r="F220" s="301"/>
      <c r="G220" s="302">
        <f t="shared" si="24"/>
        <v>0</v>
      </c>
    </row>
    <row r="221" spans="1:7" s="290" customFormat="1" ht="25.5">
      <c r="A221" s="297">
        <f t="shared" si="25"/>
        <v>186</v>
      </c>
      <c r="B221" s="303" t="s">
        <v>858</v>
      </c>
      <c r="C221" s="309" t="s">
        <v>812</v>
      </c>
      <c r="D221" s="310" t="s">
        <v>619</v>
      </c>
      <c r="E221" s="297">
        <v>16</v>
      </c>
      <c r="F221" s="301"/>
      <c r="G221" s="302">
        <f t="shared" si="24"/>
        <v>0</v>
      </c>
    </row>
    <row r="222" spans="1:7" s="290" customFormat="1">
      <c r="A222" s="297">
        <f t="shared" si="25"/>
        <v>187</v>
      </c>
      <c r="B222" s="303" t="s">
        <v>858</v>
      </c>
      <c r="C222" s="309" t="s">
        <v>813</v>
      </c>
      <c r="D222" s="310" t="s">
        <v>619</v>
      </c>
      <c r="E222" s="297">
        <v>12</v>
      </c>
      <c r="F222" s="301"/>
      <c r="G222" s="302">
        <f t="shared" si="24"/>
        <v>0</v>
      </c>
    </row>
    <row r="223" spans="1:7" s="290" customFormat="1">
      <c r="A223" s="297">
        <f t="shared" si="25"/>
        <v>188</v>
      </c>
      <c r="B223" s="303" t="s">
        <v>858</v>
      </c>
      <c r="C223" s="309" t="s">
        <v>814</v>
      </c>
      <c r="D223" s="310" t="s">
        <v>619</v>
      </c>
      <c r="E223" s="297">
        <v>4</v>
      </c>
      <c r="F223" s="301"/>
      <c r="G223" s="302">
        <f t="shared" si="24"/>
        <v>0</v>
      </c>
    </row>
    <row r="224" spans="1:7" s="290" customFormat="1" ht="12.75" customHeight="1">
      <c r="A224" s="297"/>
      <c r="B224" s="303"/>
      <c r="C224" s="421" t="s">
        <v>859</v>
      </c>
      <c r="D224" s="421"/>
      <c r="E224" s="421"/>
      <c r="F224" s="421"/>
      <c r="G224" s="311">
        <f>SUM(G207:G223)</f>
        <v>0</v>
      </c>
    </row>
    <row r="225" spans="1:7">
      <c r="A225" s="297"/>
      <c r="B225" s="297"/>
      <c r="C225" s="298"/>
      <c r="D225" s="299"/>
      <c r="E225" s="299"/>
      <c r="F225" s="299"/>
      <c r="G225" s="302"/>
    </row>
    <row r="226" spans="1:7">
      <c r="A226" s="297"/>
      <c r="B226" s="297"/>
      <c r="C226" s="298" t="s">
        <v>860</v>
      </c>
      <c r="D226" s="299"/>
      <c r="E226" s="299"/>
      <c r="F226" s="299"/>
      <c r="G226" s="302"/>
    </row>
    <row r="227" spans="1:7" ht="38.25">
      <c r="A227" s="297">
        <v>190</v>
      </c>
      <c r="B227" s="303" t="s">
        <v>861</v>
      </c>
      <c r="C227" s="304" t="s">
        <v>974</v>
      </c>
      <c r="D227" s="297" t="s">
        <v>619</v>
      </c>
      <c r="E227" s="297">
        <v>1</v>
      </c>
      <c r="F227" s="301"/>
      <c r="G227" s="302">
        <f t="shared" ref="G227:G240" si="26">F227*E227</f>
        <v>0</v>
      </c>
    </row>
    <row r="228" spans="1:7" s="290" customFormat="1" ht="25.5">
      <c r="A228" s="297">
        <f t="shared" ref="A228:A240" si="27">A227+1</f>
        <v>191</v>
      </c>
      <c r="B228" s="303" t="s">
        <v>861</v>
      </c>
      <c r="C228" s="304" t="s">
        <v>975</v>
      </c>
      <c r="D228" s="297" t="s">
        <v>619</v>
      </c>
      <c r="E228" s="297">
        <v>6</v>
      </c>
      <c r="F228" s="301"/>
      <c r="G228" s="302">
        <f t="shared" si="26"/>
        <v>0</v>
      </c>
    </row>
    <row r="229" spans="1:7" s="290" customFormat="1" ht="25.5">
      <c r="A229" s="297">
        <f t="shared" si="27"/>
        <v>192</v>
      </c>
      <c r="B229" s="303" t="s">
        <v>861</v>
      </c>
      <c r="C229" s="304" t="s">
        <v>976</v>
      </c>
      <c r="D229" s="297" t="s">
        <v>619</v>
      </c>
      <c r="E229" s="297">
        <v>6</v>
      </c>
      <c r="F229" s="301"/>
      <c r="G229" s="302">
        <f t="shared" si="26"/>
        <v>0</v>
      </c>
    </row>
    <row r="230" spans="1:7" s="290" customFormat="1">
      <c r="A230" s="297">
        <f t="shared" si="27"/>
        <v>193</v>
      </c>
      <c r="B230" s="303" t="s">
        <v>861</v>
      </c>
      <c r="C230" s="304" t="s">
        <v>805</v>
      </c>
      <c r="D230" s="297" t="s">
        <v>289</v>
      </c>
      <c r="E230" s="297">
        <v>20.399999999999999</v>
      </c>
      <c r="F230" s="301"/>
      <c r="G230" s="302">
        <f t="shared" si="26"/>
        <v>0</v>
      </c>
    </row>
    <row r="231" spans="1:7" s="290" customFormat="1">
      <c r="A231" s="297">
        <f t="shared" si="27"/>
        <v>194</v>
      </c>
      <c r="B231" s="303" t="s">
        <v>861</v>
      </c>
      <c r="C231" s="304" t="s">
        <v>806</v>
      </c>
      <c r="D231" s="297" t="s">
        <v>289</v>
      </c>
      <c r="E231" s="297">
        <v>7.8</v>
      </c>
      <c r="F231" s="301"/>
      <c r="G231" s="302">
        <f t="shared" si="26"/>
        <v>0</v>
      </c>
    </row>
    <row r="232" spans="1:7" s="290" customFormat="1">
      <c r="A232" s="297">
        <f t="shared" si="27"/>
        <v>195</v>
      </c>
      <c r="B232" s="303" t="s">
        <v>861</v>
      </c>
      <c r="C232" s="304" t="s">
        <v>807</v>
      </c>
      <c r="D232" s="297" t="s">
        <v>289</v>
      </c>
      <c r="E232" s="297">
        <v>5</v>
      </c>
      <c r="F232" s="301"/>
      <c r="G232" s="302">
        <f t="shared" si="26"/>
        <v>0</v>
      </c>
    </row>
    <row r="233" spans="1:7" s="290" customFormat="1">
      <c r="A233" s="297">
        <f t="shared" si="27"/>
        <v>196</v>
      </c>
      <c r="B233" s="303" t="s">
        <v>861</v>
      </c>
      <c r="C233" s="304" t="s">
        <v>808</v>
      </c>
      <c r="D233" s="297" t="s">
        <v>289</v>
      </c>
      <c r="E233" s="297">
        <v>8.5</v>
      </c>
      <c r="F233" s="301"/>
      <c r="G233" s="302">
        <f t="shared" si="26"/>
        <v>0</v>
      </c>
    </row>
    <row r="234" spans="1:7" s="290" customFormat="1">
      <c r="A234" s="297">
        <f t="shared" si="27"/>
        <v>197</v>
      </c>
      <c r="B234" s="303" t="s">
        <v>861</v>
      </c>
      <c r="C234" s="304" t="s">
        <v>809</v>
      </c>
      <c r="D234" s="297" t="s">
        <v>289</v>
      </c>
      <c r="E234" s="297">
        <v>34</v>
      </c>
      <c r="F234" s="301"/>
      <c r="G234" s="302">
        <f t="shared" si="26"/>
        <v>0</v>
      </c>
    </row>
    <row r="235" spans="1:7" s="290" customFormat="1">
      <c r="A235" s="297">
        <f t="shared" si="27"/>
        <v>198</v>
      </c>
      <c r="B235" s="303" t="s">
        <v>861</v>
      </c>
      <c r="C235" s="308" t="s">
        <v>810</v>
      </c>
      <c r="D235" s="310" t="s">
        <v>619</v>
      </c>
      <c r="E235" s="297">
        <v>4</v>
      </c>
      <c r="F235" s="301"/>
      <c r="G235" s="302">
        <f t="shared" si="26"/>
        <v>0</v>
      </c>
    </row>
    <row r="236" spans="1:7" s="290" customFormat="1">
      <c r="A236" s="297">
        <f t="shared" si="27"/>
        <v>199</v>
      </c>
      <c r="B236" s="303" t="s">
        <v>861</v>
      </c>
      <c r="C236" s="308" t="s">
        <v>810</v>
      </c>
      <c r="D236" s="310" t="s">
        <v>619</v>
      </c>
      <c r="E236" s="297">
        <v>6</v>
      </c>
      <c r="F236" s="301"/>
      <c r="G236" s="302">
        <f t="shared" si="26"/>
        <v>0</v>
      </c>
    </row>
    <row r="237" spans="1:7" s="290" customFormat="1">
      <c r="A237" s="297">
        <f t="shared" si="27"/>
        <v>200</v>
      </c>
      <c r="B237" s="303" t="s">
        <v>861</v>
      </c>
      <c r="C237" s="308" t="s">
        <v>810</v>
      </c>
      <c r="D237" s="310" t="s">
        <v>619</v>
      </c>
      <c r="E237" s="297">
        <v>1</v>
      </c>
      <c r="F237" s="301"/>
      <c r="G237" s="302">
        <f t="shared" si="26"/>
        <v>0</v>
      </c>
    </row>
    <row r="238" spans="1:7" s="290" customFormat="1">
      <c r="A238" s="297">
        <f t="shared" si="27"/>
        <v>201</v>
      </c>
      <c r="B238" s="303" t="s">
        <v>861</v>
      </c>
      <c r="C238" s="309" t="s">
        <v>811</v>
      </c>
      <c r="D238" s="310" t="s">
        <v>188</v>
      </c>
      <c r="E238" s="297">
        <v>9</v>
      </c>
      <c r="F238" s="301"/>
      <c r="G238" s="302">
        <f t="shared" si="26"/>
        <v>0</v>
      </c>
    </row>
    <row r="239" spans="1:7" s="290" customFormat="1" ht="25.5">
      <c r="A239" s="297">
        <f t="shared" si="27"/>
        <v>202</v>
      </c>
      <c r="B239" s="303" t="s">
        <v>861</v>
      </c>
      <c r="C239" s="309" t="s">
        <v>812</v>
      </c>
      <c r="D239" s="310" t="s">
        <v>619</v>
      </c>
      <c r="E239" s="297">
        <v>12</v>
      </c>
      <c r="F239" s="301"/>
      <c r="G239" s="302">
        <f t="shared" si="26"/>
        <v>0</v>
      </c>
    </row>
    <row r="240" spans="1:7" s="290" customFormat="1">
      <c r="A240" s="297">
        <f t="shared" si="27"/>
        <v>203</v>
      </c>
      <c r="B240" s="303" t="s">
        <v>861</v>
      </c>
      <c r="C240" s="309" t="s">
        <v>813</v>
      </c>
      <c r="D240" s="310" t="s">
        <v>619</v>
      </c>
      <c r="E240" s="297">
        <v>12</v>
      </c>
      <c r="F240" s="301"/>
      <c r="G240" s="302">
        <f t="shared" si="26"/>
        <v>0</v>
      </c>
    </row>
    <row r="241" spans="1:7" s="290" customFormat="1" ht="12.75" customHeight="1">
      <c r="A241" s="297"/>
      <c r="B241" s="303"/>
      <c r="C241" s="421" t="s">
        <v>862</v>
      </c>
      <c r="D241" s="421"/>
      <c r="E241" s="421"/>
      <c r="F241" s="421"/>
      <c r="G241" s="311">
        <f>SUM(G227:G240)</f>
        <v>0</v>
      </c>
    </row>
    <row r="242" spans="1:7" s="290" customFormat="1">
      <c r="A242" s="297"/>
      <c r="B242" s="303"/>
      <c r="C242" s="309"/>
      <c r="D242" s="310"/>
      <c r="E242" s="297"/>
      <c r="F242" s="301"/>
      <c r="G242" s="302"/>
    </row>
    <row r="243" spans="1:7">
      <c r="A243" s="297"/>
      <c r="B243" s="297"/>
      <c r="C243" s="298" t="s">
        <v>863</v>
      </c>
      <c r="D243" s="299"/>
      <c r="E243" s="299"/>
      <c r="F243" s="299"/>
      <c r="G243" s="302"/>
    </row>
    <row r="244" spans="1:7" ht="38.25">
      <c r="A244" s="297">
        <v>205</v>
      </c>
      <c r="B244" s="303" t="s">
        <v>864</v>
      </c>
      <c r="C244" s="304" t="s">
        <v>974</v>
      </c>
      <c r="D244" s="297" t="s">
        <v>619</v>
      </c>
      <c r="E244" s="297">
        <v>1</v>
      </c>
      <c r="F244" s="301"/>
      <c r="G244" s="302">
        <f t="shared" ref="G244:G257" si="28">F244*E244</f>
        <v>0</v>
      </c>
    </row>
    <row r="245" spans="1:7" s="290" customFormat="1" ht="25.5">
      <c r="A245" s="297">
        <f t="shared" ref="A245:A256" si="29">A244+1</f>
        <v>206</v>
      </c>
      <c r="B245" s="303" t="s">
        <v>864</v>
      </c>
      <c r="C245" s="304" t="s">
        <v>975</v>
      </c>
      <c r="D245" s="297" t="s">
        <v>619</v>
      </c>
      <c r="E245" s="297">
        <v>7</v>
      </c>
      <c r="F245" s="301"/>
      <c r="G245" s="302">
        <f t="shared" si="28"/>
        <v>0</v>
      </c>
    </row>
    <row r="246" spans="1:7" s="290" customFormat="1" ht="25.5">
      <c r="A246" s="297">
        <f t="shared" si="29"/>
        <v>207</v>
      </c>
      <c r="B246" s="303" t="s">
        <v>864</v>
      </c>
      <c r="C246" s="304" t="s">
        <v>976</v>
      </c>
      <c r="D246" s="297" t="s">
        <v>619</v>
      </c>
      <c r="E246" s="297">
        <v>4</v>
      </c>
      <c r="F246" s="301"/>
      <c r="G246" s="302">
        <f t="shared" si="28"/>
        <v>0</v>
      </c>
    </row>
    <row r="247" spans="1:7" s="290" customFormat="1">
      <c r="A247" s="297">
        <f t="shared" si="29"/>
        <v>208</v>
      </c>
      <c r="B247" s="303" t="s">
        <v>864</v>
      </c>
      <c r="C247" s="304" t="s">
        <v>805</v>
      </c>
      <c r="D247" s="297" t="s">
        <v>289</v>
      </c>
      <c r="E247" s="297">
        <v>20.399999999999999</v>
      </c>
      <c r="F247" s="301"/>
      <c r="G247" s="302">
        <f t="shared" si="28"/>
        <v>0</v>
      </c>
    </row>
    <row r="248" spans="1:7" s="290" customFormat="1">
      <c r="A248" s="297">
        <f t="shared" si="29"/>
        <v>209</v>
      </c>
      <c r="B248" s="303" t="s">
        <v>864</v>
      </c>
      <c r="C248" s="304" t="s">
        <v>806</v>
      </c>
      <c r="D248" s="297" t="s">
        <v>289</v>
      </c>
      <c r="E248" s="297">
        <v>10.199999999999999</v>
      </c>
      <c r="F248" s="301"/>
      <c r="G248" s="302">
        <f t="shared" si="28"/>
        <v>0</v>
      </c>
    </row>
    <row r="249" spans="1:7" s="290" customFormat="1">
      <c r="A249" s="297">
        <f t="shared" si="29"/>
        <v>210</v>
      </c>
      <c r="B249" s="303" t="s">
        <v>864</v>
      </c>
      <c r="C249" s="304" t="s">
        <v>807</v>
      </c>
      <c r="D249" s="297" t="s">
        <v>289</v>
      </c>
      <c r="E249" s="297">
        <v>3.6</v>
      </c>
      <c r="F249" s="301"/>
      <c r="G249" s="302">
        <f t="shared" si="28"/>
        <v>0</v>
      </c>
    </row>
    <row r="250" spans="1:7" s="290" customFormat="1">
      <c r="A250" s="297">
        <f t="shared" si="29"/>
        <v>211</v>
      </c>
      <c r="B250" s="303" t="s">
        <v>864</v>
      </c>
      <c r="C250" s="304" t="s">
        <v>808</v>
      </c>
      <c r="D250" s="297" t="s">
        <v>289</v>
      </c>
      <c r="E250" s="297">
        <v>9</v>
      </c>
      <c r="F250" s="301"/>
      <c r="G250" s="302">
        <f t="shared" si="28"/>
        <v>0</v>
      </c>
    </row>
    <row r="251" spans="1:7" s="290" customFormat="1">
      <c r="A251" s="297">
        <f t="shared" si="29"/>
        <v>212</v>
      </c>
      <c r="B251" s="303" t="s">
        <v>864</v>
      </c>
      <c r="C251" s="304" t="s">
        <v>809</v>
      </c>
      <c r="D251" s="297" t="s">
        <v>289</v>
      </c>
      <c r="E251" s="297">
        <v>24</v>
      </c>
      <c r="F251" s="301"/>
      <c r="G251" s="302">
        <f t="shared" si="28"/>
        <v>0</v>
      </c>
    </row>
    <row r="252" spans="1:7" s="290" customFormat="1">
      <c r="A252" s="297">
        <f t="shared" si="29"/>
        <v>213</v>
      </c>
      <c r="B252" s="303" t="s">
        <v>864</v>
      </c>
      <c r="C252" s="308" t="s">
        <v>810</v>
      </c>
      <c r="D252" s="310" t="s">
        <v>619</v>
      </c>
      <c r="E252" s="297">
        <v>5</v>
      </c>
      <c r="F252" s="301"/>
      <c r="G252" s="302">
        <f t="shared" si="28"/>
        <v>0</v>
      </c>
    </row>
    <row r="253" spans="1:7" s="290" customFormat="1">
      <c r="A253" s="297">
        <f t="shared" si="29"/>
        <v>214</v>
      </c>
      <c r="B253" s="303" t="s">
        <v>864</v>
      </c>
      <c r="C253" s="308" t="s">
        <v>810</v>
      </c>
      <c r="D253" s="310" t="s">
        <v>619</v>
      </c>
      <c r="E253" s="297">
        <v>5</v>
      </c>
      <c r="F253" s="301"/>
      <c r="G253" s="302">
        <f t="shared" si="28"/>
        <v>0</v>
      </c>
    </row>
    <row r="254" spans="1:7" s="290" customFormat="1">
      <c r="A254" s="297">
        <f t="shared" si="29"/>
        <v>215</v>
      </c>
      <c r="B254" s="303" t="s">
        <v>864</v>
      </c>
      <c r="C254" s="309" t="s">
        <v>811</v>
      </c>
      <c r="D254" s="310" t="s">
        <v>188</v>
      </c>
      <c r="E254" s="297">
        <v>7.8</v>
      </c>
      <c r="F254" s="301"/>
      <c r="G254" s="302">
        <f t="shared" si="28"/>
        <v>0</v>
      </c>
    </row>
    <row r="255" spans="1:7" s="290" customFormat="1" ht="25.5">
      <c r="A255" s="297">
        <f t="shared" si="29"/>
        <v>216</v>
      </c>
      <c r="B255" s="303" t="s">
        <v>864</v>
      </c>
      <c r="C255" s="309" t="s">
        <v>812</v>
      </c>
      <c r="D255" s="310" t="s">
        <v>619</v>
      </c>
      <c r="E255" s="297">
        <v>11</v>
      </c>
      <c r="F255" s="301"/>
      <c r="G255" s="302">
        <f t="shared" si="28"/>
        <v>0</v>
      </c>
    </row>
    <row r="256" spans="1:7" s="290" customFormat="1">
      <c r="A256" s="297">
        <f t="shared" si="29"/>
        <v>217</v>
      </c>
      <c r="B256" s="303" t="s">
        <v>864</v>
      </c>
      <c r="C256" s="309" t="s">
        <v>813</v>
      </c>
      <c r="D256" s="310" t="s">
        <v>619</v>
      </c>
      <c r="E256" s="297">
        <v>9</v>
      </c>
      <c r="F256" s="301"/>
      <c r="G256" s="302">
        <f t="shared" si="28"/>
        <v>0</v>
      </c>
    </row>
    <row r="257" spans="1:7" s="290" customFormat="1">
      <c r="A257" s="297">
        <f>A256+1</f>
        <v>218</v>
      </c>
      <c r="B257" s="303" t="s">
        <v>864</v>
      </c>
      <c r="C257" s="309" t="s">
        <v>814</v>
      </c>
      <c r="D257" s="310" t="s">
        <v>619</v>
      </c>
      <c r="E257" s="297">
        <v>2</v>
      </c>
      <c r="F257" s="301"/>
      <c r="G257" s="302">
        <f t="shared" si="28"/>
        <v>0</v>
      </c>
    </row>
    <row r="258" spans="1:7" s="290" customFormat="1" ht="12.75" customHeight="1">
      <c r="A258" s="297"/>
      <c r="B258" s="303"/>
      <c r="C258" s="421" t="s">
        <v>865</v>
      </c>
      <c r="D258" s="421"/>
      <c r="E258" s="421"/>
      <c r="F258" s="421"/>
      <c r="G258" s="311">
        <f>SUM(G244:G257)</f>
        <v>0</v>
      </c>
    </row>
    <row r="259" spans="1:7">
      <c r="A259" s="297"/>
      <c r="B259" s="297"/>
      <c r="C259" s="298"/>
      <c r="D259" s="299"/>
      <c r="E259" s="299"/>
      <c r="F259" s="299"/>
      <c r="G259" s="302"/>
    </row>
    <row r="260" spans="1:7">
      <c r="A260" s="297"/>
      <c r="B260" s="297"/>
      <c r="C260" s="298" t="s">
        <v>866</v>
      </c>
      <c r="D260" s="299"/>
      <c r="E260" s="299"/>
      <c r="F260" s="299"/>
      <c r="G260" s="302"/>
    </row>
    <row r="261" spans="1:7" ht="38.25">
      <c r="A261" s="297">
        <v>220</v>
      </c>
      <c r="B261" s="303" t="s">
        <v>867</v>
      </c>
      <c r="C261" s="304" t="s">
        <v>977</v>
      </c>
      <c r="D261" s="297" t="s">
        <v>619</v>
      </c>
      <c r="E261" s="297">
        <v>1</v>
      </c>
      <c r="F261" s="301"/>
      <c r="G261" s="302">
        <f t="shared" ref="G261:G274" si="30">F261*E261</f>
        <v>0</v>
      </c>
    </row>
    <row r="262" spans="1:7" s="290" customFormat="1" ht="25.5">
      <c r="A262" s="297">
        <f t="shared" ref="A262:A274" si="31">A261+1</f>
        <v>221</v>
      </c>
      <c r="B262" s="303" t="s">
        <v>867</v>
      </c>
      <c r="C262" s="304" t="s">
        <v>978</v>
      </c>
      <c r="D262" s="297" t="s">
        <v>619</v>
      </c>
      <c r="E262" s="297">
        <v>3</v>
      </c>
      <c r="F262" s="301"/>
      <c r="G262" s="302">
        <f t="shared" si="30"/>
        <v>0</v>
      </c>
    </row>
    <row r="263" spans="1:7" s="290" customFormat="1" ht="25.5">
      <c r="A263" s="297">
        <f t="shared" si="31"/>
        <v>222</v>
      </c>
      <c r="B263" s="303" t="s">
        <v>867</v>
      </c>
      <c r="C263" s="304" t="s">
        <v>975</v>
      </c>
      <c r="D263" s="297" t="s">
        <v>619</v>
      </c>
      <c r="E263" s="297">
        <v>2</v>
      </c>
      <c r="F263" s="301"/>
      <c r="G263" s="302">
        <f t="shared" si="30"/>
        <v>0</v>
      </c>
    </row>
    <row r="264" spans="1:7" s="290" customFormat="1" ht="25.5">
      <c r="A264" s="297">
        <f t="shared" si="31"/>
        <v>223</v>
      </c>
      <c r="B264" s="303" t="s">
        <v>867</v>
      </c>
      <c r="C264" s="304" t="s">
        <v>976</v>
      </c>
      <c r="D264" s="297" t="s">
        <v>619</v>
      </c>
      <c r="E264" s="297">
        <v>5</v>
      </c>
      <c r="F264" s="301"/>
      <c r="G264" s="302">
        <f t="shared" si="30"/>
        <v>0</v>
      </c>
    </row>
    <row r="265" spans="1:7" s="290" customFormat="1">
      <c r="A265" s="297">
        <f t="shared" si="31"/>
        <v>224</v>
      </c>
      <c r="B265" s="303" t="s">
        <v>867</v>
      </c>
      <c r="C265" s="304" t="s">
        <v>805</v>
      </c>
      <c r="D265" s="297" t="s">
        <v>289</v>
      </c>
      <c r="E265" s="297">
        <v>23.4</v>
      </c>
      <c r="F265" s="301"/>
      <c r="G265" s="302">
        <f t="shared" si="30"/>
        <v>0</v>
      </c>
    </row>
    <row r="266" spans="1:7" s="290" customFormat="1">
      <c r="A266" s="297">
        <f t="shared" si="31"/>
        <v>225</v>
      </c>
      <c r="B266" s="303" t="s">
        <v>867</v>
      </c>
      <c r="C266" s="304" t="s">
        <v>806</v>
      </c>
      <c r="D266" s="297" t="s">
        <v>289</v>
      </c>
      <c r="E266" s="297">
        <v>18</v>
      </c>
      <c r="F266" s="301"/>
      <c r="G266" s="302">
        <f t="shared" si="30"/>
        <v>0</v>
      </c>
    </row>
    <row r="267" spans="1:7" s="290" customFormat="1">
      <c r="A267" s="297">
        <f t="shared" si="31"/>
        <v>226</v>
      </c>
      <c r="B267" s="303" t="s">
        <v>867</v>
      </c>
      <c r="C267" s="304" t="s">
        <v>807</v>
      </c>
      <c r="D267" s="297" t="s">
        <v>289</v>
      </c>
      <c r="E267" s="297">
        <v>13.8</v>
      </c>
      <c r="F267" s="301"/>
      <c r="G267" s="302">
        <f t="shared" si="30"/>
        <v>0</v>
      </c>
    </row>
    <row r="268" spans="1:7" s="290" customFormat="1">
      <c r="A268" s="297">
        <f t="shared" si="31"/>
        <v>227</v>
      </c>
      <c r="B268" s="303" t="s">
        <v>867</v>
      </c>
      <c r="C268" s="304" t="s">
        <v>808</v>
      </c>
      <c r="D268" s="297" t="s">
        <v>289</v>
      </c>
      <c r="E268" s="297">
        <v>24</v>
      </c>
      <c r="F268" s="301"/>
      <c r="G268" s="302">
        <f t="shared" si="30"/>
        <v>0</v>
      </c>
    </row>
    <row r="269" spans="1:7" s="290" customFormat="1">
      <c r="A269" s="297">
        <f t="shared" si="31"/>
        <v>228</v>
      </c>
      <c r="B269" s="303" t="s">
        <v>867</v>
      </c>
      <c r="C269" s="308" t="s">
        <v>810</v>
      </c>
      <c r="D269" s="310" t="s">
        <v>619</v>
      </c>
      <c r="E269" s="297">
        <v>5</v>
      </c>
      <c r="F269" s="301"/>
      <c r="G269" s="302">
        <f t="shared" si="30"/>
        <v>0</v>
      </c>
    </row>
    <row r="270" spans="1:7" s="290" customFormat="1">
      <c r="A270" s="297">
        <f t="shared" si="31"/>
        <v>229</v>
      </c>
      <c r="B270" s="303" t="s">
        <v>867</v>
      </c>
      <c r="C270" s="308" t="s">
        <v>810</v>
      </c>
      <c r="D270" s="310" t="s">
        <v>619</v>
      </c>
      <c r="E270" s="297">
        <v>4</v>
      </c>
      <c r="F270" s="301"/>
      <c r="G270" s="302">
        <f t="shared" si="30"/>
        <v>0</v>
      </c>
    </row>
    <row r="271" spans="1:7" s="290" customFormat="1">
      <c r="A271" s="297">
        <f t="shared" si="31"/>
        <v>230</v>
      </c>
      <c r="B271" s="303" t="s">
        <v>867</v>
      </c>
      <c r="C271" s="309" t="s">
        <v>811</v>
      </c>
      <c r="D271" s="310" t="s">
        <v>188</v>
      </c>
      <c r="E271" s="297">
        <v>6.8</v>
      </c>
      <c r="F271" s="301"/>
      <c r="G271" s="302">
        <f t="shared" si="30"/>
        <v>0</v>
      </c>
    </row>
    <row r="272" spans="1:7" s="290" customFormat="1" ht="25.5">
      <c r="A272" s="297">
        <f t="shared" si="31"/>
        <v>231</v>
      </c>
      <c r="B272" s="303" t="s">
        <v>867</v>
      </c>
      <c r="C272" s="309" t="s">
        <v>812</v>
      </c>
      <c r="D272" s="310" t="s">
        <v>619</v>
      </c>
      <c r="E272" s="297">
        <v>10</v>
      </c>
      <c r="F272" s="301"/>
      <c r="G272" s="302">
        <f t="shared" si="30"/>
        <v>0</v>
      </c>
    </row>
    <row r="273" spans="1:7" s="290" customFormat="1">
      <c r="A273" s="297">
        <f t="shared" si="31"/>
        <v>232</v>
      </c>
      <c r="B273" s="303" t="s">
        <v>867</v>
      </c>
      <c r="C273" s="309" t="s">
        <v>813</v>
      </c>
      <c r="D273" s="310" t="s">
        <v>619</v>
      </c>
      <c r="E273" s="297">
        <v>8</v>
      </c>
      <c r="F273" s="301"/>
      <c r="G273" s="302">
        <f t="shared" si="30"/>
        <v>0</v>
      </c>
    </row>
    <row r="274" spans="1:7" s="290" customFormat="1">
      <c r="A274" s="297">
        <f t="shared" si="31"/>
        <v>233</v>
      </c>
      <c r="B274" s="303" t="s">
        <v>867</v>
      </c>
      <c r="C274" s="309" t="s">
        <v>814</v>
      </c>
      <c r="D274" s="310" t="s">
        <v>619</v>
      </c>
      <c r="E274" s="297">
        <v>2</v>
      </c>
      <c r="F274" s="301"/>
      <c r="G274" s="302">
        <f t="shared" si="30"/>
        <v>0</v>
      </c>
    </row>
    <row r="275" spans="1:7" s="290" customFormat="1" ht="12.75" customHeight="1">
      <c r="A275" s="297"/>
      <c r="B275" s="303"/>
      <c r="C275" s="421" t="s">
        <v>868</v>
      </c>
      <c r="D275" s="421"/>
      <c r="E275" s="421"/>
      <c r="F275" s="421"/>
      <c r="G275" s="311">
        <f>SUM(G261:G274)</f>
        <v>0</v>
      </c>
    </row>
    <row r="276" spans="1:7">
      <c r="A276" s="297"/>
      <c r="B276" s="297"/>
      <c r="C276" s="298"/>
      <c r="D276" s="299"/>
      <c r="E276" s="299"/>
      <c r="F276" s="299"/>
      <c r="G276" s="302"/>
    </row>
    <row r="277" spans="1:7">
      <c r="A277" s="297"/>
      <c r="B277" s="297"/>
      <c r="C277" s="298" t="s">
        <v>869</v>
      </c>
      <c r="D277" s="299"/>
      <c r="E277" s="299"/>
      <c r="F277" s="299"/>
      <c r="G277" s="302"/>
    </row>
    <row r="278" spans="1:7" ht="38.25">
      <c r="A278" s="297">
        <v>235</v>
      </c>
      <c r="B278" s="303" t="s">
        <v>870</v>
      </c>
      <c r="C278" s="304" t="s">
        <v>974</v>
      </c>
      <c r="D278" s="297" t="s">
        <v>619</v>
      </c>
      <c r="E278" s="297">
        <v>1</v>
      </c>
      <c r="F278" s="301"/>
      <c r="G278" s="302">
        <f t="shared" ref="G278:G290" si="32">F278*E278</f>
        <v>0</v>
      </c>
    </row>
    <row r="279" spans="1:7" s="290" customFormat="1" ht="25.5">
      <c r="A279" s="297">
        <f t="shared" ref="A279:A290" si="33">A278+1</f>
        <v>236</v>
      </c>
      <c r="B279" s="303" t="s">
        <v>870</v>
      </c>
      <c r="C279" s="304" t="s">
        <v>975</v>
      </c>
      <c r="D279" s="297" t="s">
        <v>619</v>
      </c>
      <c r="E279" s="297">
        <v>9</v>
      </c>
      <c r="F279" s="301"/>
      <c r="G279" s="302">
        <f t="shared" si="32"/>
        <v>0</v>
      </c>
    </row>
    <row r="280" spans="1:7" s="290" customFormat="1" ht="25.5">
      <c r="A280" s="297">
        <f t="shared" si="33"/>
        <v>237</v>
      </c>
      <c r="B280" s="303" t="s">
        <v>870</v>
      </c>
      <c r="C280" s="304" t="s">
        <v>976</v>
      </c>
      <c r="D280" s="297" t="s">
        <v>619</v>
      </c>
      <c r="E280" s="297">
        <v>3</v>
      </c>
      <c r="F280" s="301"/>
      <c r="G280" s="302">
        <f t="shared" si="32"/>
        <v>0</v>
      </c>
    </row>
    <row r="281" spans="1:7" s="290" customFormat="1">
      <c r="A281" s="297">
        <f t="shared" si="33"/>
        <v>238</v>
      </c>
      <c r="B281" s="303" t="s">
        <v>870</v>
      </c>
      <c r="C281" s="304" t="s">
        <v>805</v>
      </c>
      <c r="D281" s="297" t="s">
        <v>289</v>
      </c>
      <c r="E281" s="297">
        <v>20.399999999999999</v>
      </c>
      <c r="F281" s="301"/>
      <c r="G281" s="302">
        <f t="shared" si="32"/>
        <v>0</v>
      </c>
    </row>
    <row r="282" spans="1:7" s="290" customFormat="1">
      <c r="A282" s="297">
        <f t="shared" si="33"/>
        <v>239</v>
      </c>
      <c r="B282" s="303" t="s">
        <v>870</v>
      </c>
      <c r="C282" s="304" t="s">
        <v>806</v>
      </c>
      <c r="D282" s="297" t="s">
        <v>289</v>
      </c>
      <c r="E282" s="297">
        <v>8.4</v>
      </c>
      <c r="F282" s="301"/>
      <c r="G282" s="302">
        <f t="shared" si="32"/>
        <v>0</v>
      </c>
    </row>
    <row r="283" spans="1:7" s="290" customFormat="1">
      <c r="A283" s="297">
        <f t="shared" si="33"/>
        <v>240</v>
      </c>
      <c r="B283" s="303" t="s">
        <v>870</v>
      </c>
      <c r="C283" s="304" t="s">
        <v>807</v>
      </c>
      <c r="D283" s="297" t="s">
        <v>289</v>
      </c>
      <c r="E283" s="297">
        <v>4.8</v>
      </c>
      <c r="F283" s="301"/>
      <c r="G283" s="302">
        <f t="shared" si="32"/>
        <v>0</v>
      </c>
    </row>
    <row r="284" spans="1:7" s="290" customFormat="1">
      <c r="A284" s="297">
        <f t="shared" si="33"/>
        <v>241</v>
      </c>
      <c r="B284" s="303" t="s">
        <v>870</v>
      </c>
      <c r="C284" s="304" t="s">
        <v>808</v>
      </c>
      <c r="D284" s="297" t="s">
        <v>289</v>
      </c>
      <c r="E284" s="297">
        <v>12</v>
      </c>
      <c r="F284" s="301"/>
      <c r="G284" s="302">
        <f t="shared" si="32"/>
        <v>0</v>
      </c>
    </row>
    <row r="285" spans="1:7" s="290" customFormat="1">
      <c r="A285" s="297">
        <f t="shared" si="33"/>
        <v>242</v>
      </c>
      <c r="B285" s="303" t="s">
        <v>870</v>
      </c>
      <c r="C285" s="304" t="s">
        <v>809</v>
      </c>
      <c r="D285" s="297" t="s">
        <v>289</v>
      </c>
      <c r="E285" s="297">
        <v>24</v>
      </c>
      <c r="F285" s="301"/>
      <c r="G285" s="302">
        <f t="shared" si="32"/>
        <v>0</v>
      </c>
    </row>
    <row r="286" spans="1:7" s="290" customFormat="1">
      <c r="A286" s="297">
        <f t="shared" si="33"/>
        <v>243</v>
      </c>
      <c r="B286" s="303" t="s">
        <v>870</v>
      </c>
      <c r="C286" s="308" t="s">
        <v>810</v>
      </c>
      <c r="D286" s="310" t="s">
        <v>619</v>
      </c>
      <c r="E286" s="297">
        <v>5</v>
      </c>
      <c r="F286" s="301"/>
      <c r="G286" s="302">
        <f t="shared" si="32"/>
        <v>0</v>
      </c>
    </row>
    <row r="287" spans="1:7" s="290" customFormat="1">
      <c r="A287" s="297">
        <f t="shared" si="33"/>
        <v>244</v>
      </c>
      <c r="B287" s="303" t="s">
        <v>870</v>
      </c>
      <c r="C287" s="308" t="s">
        <v>810</v>
      </c>
      <c r="D287" s="310" t="s">
        <v>619</v>
      </c>
      <c r="E287" s="297">
        <v>6</v>
      </c>
      <c r="F287" s="301"/>
      <c r="G287" s="302">
        <f t="shared" si="32"/>
        <v>0</v>
      </c>
    </row>
    <row r="288" spans="1:7" s="290" customFormat="1">
      <c r="A288" s="297">
        <f t="shared" si="33"/>
        <v>245</v>
      </c>
      <c r="B288" s="303" t="s">
        <v>870</v>
      </c>
      <c r="C288" s="309" t="s">
        <v>811</v>
      </c>
      <c r="D288" s="310" t="s">
        <v>188</v>
      </c>
      <c r="E288" s="297">
        <v>8.1999999999999993</v>
      </c>
      <c r="F288" s="301"/>
      <c r="G288" s="302">
        <f t="shared" si="32"/>
        <v>0</v>
      </c>
    </row>
    <row r="289" spans="1:7" s="290" customFormat="1" ht="25.5">
      <c r="A289" s="297">
        <f t="shared" si="33"/>
        <v>246</v>
      </c>
      <c r="B289" s="303" t="s">
        <v>870</v>
      </c>
      <c r="C289" s="309" t="s">
        <v>812</v>
      </c>
      <c r="D289" s="310" t="s">
        <v>619</v>
      </c>
      <c r="E289" s="297">
        <v>12</v>
      </c>
      <c r="F289" s="301"/>
      <c r="G289" s="302">
        <f t="shared" si="32"/>
        <v>0</v>
      </c>
    </row>
    <row r="290" spans="1:7" s="290" customFormat="1">
      <c r="A290" s="297">
        <f t="shared" si="33"/>
        <v>247</v>
      </c>
      <c r="B290" s="303" t="s">
        <v>870</v>
      </c>
      <c r="C290" s="309" t="s">
        <v>813</v>
      </c>
      <c r="D290" s="310" t="s">
        <v>619</v>
      </c>
      <c r="E290" s="297">
        <v>12</v>
      </c>
      <c r="F290" s="301"/>
      <c r="G290" s="302">
        <f t="shared" si="32"/>
        <v>0</v>
      </c>
    </row>
    <row r="291" spans="1:7" s="290" customFormat="1" ht="12.75" customHeight="1">
      <c r="A291" s="297"/>
      <c r="B291" s="303"/>
      <c r="C291" s="421" t="s">
        <v>871</v>
      </c>
      <c r="D291" s="421"/>
      <c r="E291" s="421"/>
      <c r="F291" s="421"/>
      <c r="G291" s="311">
        <f>SUM(G278:G290)</f>
        <v>0</v>
      </c>
    </row>
    <row r="292" spans="1:7">
      <c r="A292" s="297"/>
      <c r="B292" s="297"/>
      <c r="C292" s="298"/>
      <c r="D292" s="299"/>
      <c r="E292" s="299"/>
      <c r="F292" s="299"/>
      <c r="G292" s="302"/>
    </row>
    <row r="293" spans="1:7">
      <c r="A293" s="297"/>
      <c r="B293" s="297"/>
      <c r="C293" s="298" t="s">
        <v>872</v>
      </c>
      <c r="D293" s="299"/>
      <c r="E293" s="299"/>
      <c r="F293" s="299"/>
      <c r="G293" s="302"/>
    </row>
    <row r="294" spans="1:7" ht="38.25">
      <c r="A294" s="297">
        <v>249</v>
      </c>
      <c r="B294" s="303" t="s">
        <v>873</v>
      </c>
      <c r="C294" s="304" t="s">
        <v>977</v>
      </c>
      <c r="D294" s="297" t="s">
        <v>619</v>
      </c>
      <c r="E294" s="297">
        <v>1</v>
      </c>
      <c r="F294" s="301"/>
      <c r="G294" s="302">
        <f t="shared" ref="G294:G305" si="34">F294*E294</f>
        <v>0</v>
      </c>
    </row>
    <row r="295" spans="1:7" s="290" customFormat="1" ht="25.5">
      <c r="A295" s="297">
        <f t="shared" ref="A295:A305" si="35">A294+1</f>
        <v>250</v>
      </c>
      <c r="B295" s="303" t="s">
        <v>873</v>
      </c>
      <c r="C295" s="304" t="s">
        <v>975</v>
      </c>
      <c r="D295" s="297" t="s">
        <v>619</v>
      </c>
      <c r="E295" s="297">
        <v>9</v>
      </c>
      <c r="F295" s="301"/>
      <c r="G295" s="302">
        <f t="shared" si="34"/>
        <v>0</v>
      </c>
    </row>
    <row r="296" spans="1:7" s="290" customFormat="1" ht="25.5">
      <c r="A296" s="297">
        <f t="shared" si="35"/>
        <v>251</v>
      </c>
      <c r="B296" s="303" t="s">
        <v>873</v>
      </c>
      <c r="C296" s="304" t="s">
        <v>976</v>
      </c>
      <c r="D296" s="297" t="s">
        <v>619</v>
      </c>
      <c r="E296" s="297">
        <v>2</v>
      </c>
      <c r="F296" s="301"/>
      <c r="G296" s="302">
        <f t="shared" si="34"/>
        <v>0</v>
      </c>
    </row>
    <row r="297" spans="1:7" s="290" customFormat="1">
      <c r="A297" s="297">
        <f t="shared" si="35"/>
        <v>252</v>
      </c>
      <c r="B297" s="303" t="s">
        <v>873</v>
      </c>
      <c r="C297" s="304" t="s">
        <v>805</v>
      </c>
      <c r="D297" s="297" t="s">
        <v>289</v>
      </c>
      <c r="E297" s="297">
        <v>26.4</v>
      </c>
      <c r="F297" s="301"/>
      <c r="G297" s="302">
        <f t="shared" si="34"/>
        <v>0</v>
      </c>
    </row>
    <row r="298" spans="1:7" s="290" customFormat="1">
      <c r="A298" s="297">
        <f t="shared" si="35"/>
        <v>253</v>
      </c>
      <c r="B298" s="303" t="s">
        <v>873</v>
      </c>
      <c r="C298" s="304" t="s">
        <v>806</v>
      </c>
      <c r="D298" s="297" t="s">
        <v>289</v>
      </c>
      <c r="E298" s="297">
        <v>9.6</v>
      </c>
      <c r="F298" s="301"/>
      <c r="G298" s="302">
        <f t="shared" si="34"/>
        <v>0</v>
      </c>
    </row>
    <row r="299" spans="1:7" s="290" customFormat="1">
      <c r="A299" s="297">
        <f t="shared" si="35"/>
        <v>254</v>
      </c>
      <c r="B299" s="303" t="s">
        <v>873</v>
      </c>
      <c r="C299" s="304" t="s">
        <v>807</v>
      </c>
      <c r="D299" s="297" t="s">
        <v>289</v>
      </c>
      <c r="E299" s="297">
        <v>4.8</v>
      </c>
      <c r="F299" s="301"/>
      <c r="G299" s="302">
        <f t="shared" si="34"/>
        <v>0</v>
      </c>
    </row>
    <row r="300" spans="1:7" s="290" customFormat="1">
      <c r="A300" s="297">
        <f t="shared" si="35"/>
        <v>255</v>
      </c>
      <c r="B300" s="303" t="s">
        <v>873</v>
      </c>
      <c r="C300" s="304" t="s">
        <v>808</v>
      </c>
      <c r="D300" s="297" t="s">
        <v>289</v>
      </c>
      <c r="E300" s="297">
        <v>26.4</v>
      </c>
      <c r="F300" s="301"/>
      <c r="G300" s="302">
        <f t="shared" si="34"/>
        <v>0</v>
      </c>
    </row>
    <row r="301" spans="1:7" s="290" customFormat="1">
      <c r="A301" s="297">
        <f t="shared" si="35"/>
        <v>256</v>
      </c>
      <c r="B301" s="303" t="s">
        <v>873</v>
      </c>
      <c r="C301" s="308" t="s">
        <v>810</v>
      </c>
      <c r="D301" s="310" t="s">
        <v>619</v>
      </c>
      <c r="E301" s="297">
        <v>5</v>
      </c>
      <c r="F301" s="301"/>
      <c r="G301" s="302">
        <f t="shared" si="34"/>
        <v>0</v>
      </c>
    </row>
    <row r="302" spans="1:7" s="290" customFormat="1">
      <c r="A302" s="297">
        <f t="shared" si="35"/>
        <v>257</v>
      </c>
      <c r="B302" s="303" t="s">
        <v>873</v>
      </c>
      <c r="C302" s="308" t="s">
        <v>810</v>
      </c>
      <c r="D302" s="310" t="s">
        <v>619</v>
      </c>
      <c r="E302" s="297">
        <v>5</v>
      </c>
      <c r="F302" s="301"/>
      <c r="G302" s="302">
        <f t="shared" si="34"/>
        <v>0</v>
      </c>
    </row>
    <row r="303" spans="1:7" s="290" customFormat="1">
      <c r="A303" s="297">
        <f t="shared" si="35"/>
        <v>258</v>
      </c>
      <c r="B303" s="303" t="s">
        <v>873</v>
      </c>
      <c r="C303" s="309" t="s">
        <v>811</v>
      </c>
      <c r="D303" s="310" t="s">
        <v>188</v>
      </c>
      <c r="E303" s="297">
        <v>6.2</v>
      </c>
      <c r="F303" s="301"/>
      <c r="G303" s="302">
        <f t="shared" si="34"/>
        <v>0</v>
      </c>
    </row>
    <row r="304" spans="1:7" s="290" customFormat="1" ht="25.5">
      <c r="A304" s="297">
        <f t="shared" si="35"/>
        <v>259</v>
      </c>
      <c r="B304" s="303" t="s">
        <v>873</v>
      </c>
      <c r="C304" s="309" t="s">
        <v>812</v>
      </c>
      <c r="D304" s="310" t="s">
        <v>619</v>
      </c>
      <c r="E304" s="297">
        <v>11</v>
      </c>
      <c r="F304" s="301"/>
      <c r="G304" s="302">
        <f t="shared" si="34"/>
        <v>0</v>
      </c>
    </row>
    <row r="305" spans="1:7" s="290" customFormat="1">
      <c r="A305" s="297">
        <f t="shared" si="35"/>
        <v>260</v>
      </c>
      <c r="B305" s="303" t="s">
        <v>873</v>
      </c>
      <c r="C305" s="309" t="s">
        <v>813</v>
      </c>
      <c r="D305" s="310" t="s">
        <v>619</v>
      </c>
      <c r="E305" s="297">
        <v>11</v>
      </c>
      <c r="F305" s="301"/>
      <c r="G305" s="302">
        <f t="shared" si="34"/>
        <v>0</v>
      </c>
    </row>
    <row r="306" spans="1:7" s="290" customFormat="1" ht="12.75" customHeight="1">
      <c r="A306" s="297"/>
      <c r="B306" s="303"/>
      <c r="C306" s="421" t="s">
        <v>874</v>
      </c>
      <c r="D306" s="421"/>
      <c r="E306" s="421"/>
      <c r="F306" s="421"/>
      <c r="G306" s="311">
        <f>SUM(G294:G305)</f>
        <v>0</v>
      </c>
    </row>
    <row r="307" spans="1:7">
      <c r="A307" s="297"/>
      <c r="B307" s="297"/>
      <c r="C307" s="298"/>
      <c r="D307" s="299"/>
      <c r="E307" s="299"/>
      <c r="F307" s="299"/>
      <c r="G307" s="302"/>
    </row>
    <row r="308" spans="1:7">
      <c r="A308" s="297"/>
      <c r="B308" s="297"/>
      <c r="C308" s="298" t="s">
        <v>875</v>
      </c>
      <c r="D308" s="299"/>
      <c r="E308" s="299"/>
      <c r="F308" s="299"/>
      <c r="G308" s="302"/>
    </row>
    <row r="309" spans="1:7" ht="38.25">
      <c r="A309" s="297">
        <v>262</v>
      </c>
      <c r="B309" s="303" t="s">
        <v>876</v>
      </c>
      <c r="C309" s="304" t="s">
        <v>981</v>
      </c>
      <c r="D309" s="297" t="s">
        <v>619</v>
      </c>
      <c r="E309" s="297">
        <v>1</v>
      </c>
      <c r="F309" s="301"/>
      <c r="G309" s="302">
        <f t="shared" ref="G309:G321" si="36">F309*E309</f>
        <v>0</v>
      </c>
    </row>
    <row r="310" spans="1:7" s="290" customFormat="1" ht="25.5">
      <c r="A310" s="297">
        <f t="shared" ref="A310:A321" si="37">A309+1</f>
        <v>263</v>
      </c>
      <c r="B310" s="303" t="s">
        <v>876</v>
      </c>
      <c r="C310" s="304" t="s">
        <v>978</v>
      </c>
      <c r="D310" s="297" t="s">
        <v>619</v>
      </c>
      <c r="E310" s="297">
        <v>3</v>
      </c>
      <c r="F310" s="301"/>
      <c r="G310" s="302">
        <f t="shared" si="36"/>
        <v>0</v>
      </c>
    </row>
    <row r="311" spans="1:7" s="290" customFormat="1" ht="25.5">
      <c r="A311" s="297">
        <f t="shared" si="37"/>
        <v>264</v>
      </c>
      <c r="B311" s="303" t="s">
        <v>876</v>
      </c>
      <c r="C311" s="304" t="s">
        <v>975</v>
      </c>
      <c r="D311" s="297" t="s">
        <v>619</v>
      </c>
      <c r="E311" s="297">
        <v>3</v>
      </c>
      <c r="F311" s="301"/>
      <c r="G311" s="302">
        <f t="shared" si="36"/>
        <v>0</v>
      </c>
    </row>
    <row r="312" spans="1:7" s="290" customFormat="1" ht="25.5">
      <c r="A312" s="297">
        <f t="shared" si="37"/>
        <v>265</v>
      </c>
      <c r="B312" s="303" t="s">
        <v>876</v>
      </c>
      <c r="C312" s="304" t="s">
        <v>976</v>
      </c>
      <c r="D312" s="297" t="s">
        <v>619</v>
      </c>
      <c r="E312" s="297">
        <v>2</v>
      </c>
      <c r="F312" s="301"/>
      <c r="G312" s="302">
        <f t="shared" si="36"/>
        <v>0</v>
      </c>
    </row>
    <row r="313" spans="1:7" s="290" customFormat="1">
      <c r="A313" s="297">
        <f t="shared" si="37"/>
        <v>266</v>
      </c>
      <c r="B313" s="303" t="s">
        <v>876</v>
      </c>
      <c r="C313" s="304" t="s">
        <v>805</v>
      </c>
      <c r="D313" s="297" t="s">
        <v>289</v>
      </c>
      <c r="E313" s="297">
        <v>21.6</v>
      </c>
      <c r="F313" s="301"/>
      <c r="G313" s="302">
        <f t="shared" si="36"/>
        <v>0</v>
      </c>
    </row>
    <row r="314" spans="1:7" s="290" customFormat="1">
      <c r="A314" s="297">
        <f t="shared" si="37"/>
        <v>267</v>
      </c>
      <c r="B314" s="303" t="s">
        <v>876</v>
      </c>
      <c r="C314" s="304" t="s">
        <v>806</v>
      </c>
      <c r="D314" s="297" t="s">
        <v>289</v>
      </c>
      <c r="E314" s="297">
        <v>16.2</v>
      </c>
      <c r="F314" s="301"/>
      <c r="G314" s="302">
        <f t="shared" si="36"/>
        <v>0</v>
      </c>
    </row>
    <row r="315" spans="1:7" s="290" customFormat="1">
      <c r="A315" s="297">
        <f t="shared" si="37"/>
        <v>268</v>
      </c>
      <c r="B315" s="303" t="s">
        <v>876</v>
      </c>
      <c r="C315" s="304" t="s">
        <v>807</v>
      </c>
      <c r="D315" s="297" t="s">
        <v>289</v>
      </c>
      <c r="E315" s="297">
        <v>45</v>
      </c>
      <c r="F315" s="301"/>
      <c r="G315" s="302">
        <f t="shared" si="36"/>
        <v>0</v>
      </c>
    </row>
    <row r="316" spans="1:7" s="290" customFormat="1">
      <c r="A316" s="297">
        <f t="shared" si="37"/>
        <v>269</v>
      </c>
      <c r="B316" s="303" t="s">
        <v>876</v>
      </c>
      <c r="C316" s="308" t="s">
        <v>810</v>
      </c>
      <c r="D316" s="310" t="s">
        <v>619</v>
      </c>
      <c r="E316" s="297">
        <v>2</v>
      </c>
      <c r="F316" s="301"/>
      <c r="G316" s="302">
        <f t="shared" si="36"/>
        <v>0</v>
      </c>
    </row>
    <row r="317" spans="1:7" s="290" customFormat="1">
      <c r="A317" s="297">
        <f t="shared" si="37"/>
        <v>270</v>
      </c>
      <c r="B317" s="303" t="s">
        <v>876</v>
      </c>
      <c r="C317" s="308" t="s">
        <v>810</v>
      </c>
      <c r="D317" s="310" t="s">
        <v>619</v>
      </c>
      <c r="E317" s="297">
        <v>5</v>
      </c>
      <c r="F317" s="301"/>
      <c r="G317" s="302">
        <f t="shared" si="36"/>
        <v>0</v>
      </c>
    </row>
    <row r="318" spans="1:7" s="290" customFormat="1">
      <c r="A318" s="297">
        <f t="shared" si="37"/>
        <v>271</v>
      </c>
      <c r="B318" s="303" t="s">
        <v>876</v>
      </c>
      <c r="C318" s="309" t="s">
        <v>811</v>
      </c>
      <c r="D318" s="310" t="s">
        <v>188</v>
      </c>
      <c r="E318" s="297">
        <v>6.5</v>
      </c>
      <c r="F318" s="301"/>
      <c r="G318" s="302">
        <f t="shared" si="36"/>
        <v>0</v>
      </c>
    </row>
    <row r="319" spans="1:7" s="290" customFormat="1" ht="25.5">
      <c r="A319" s="297">
        <f t="shared" si="37"/>
        <v>272</v>
      </c>
      <c r="B319" s="303" t="s">
        <v>876</v>
      </c>
      <c r="C319" s="309" t="s">
        <v>812</v>
      </c>
      <c r="D319" s="310" t="s">
        <v>619</v>
      </c>
      <c r="E319" s="297">
        <v>8</v>
      </c>
      <c r="F319" s="301"/>
      <c r="G319" s="302">
        <f t="shared" si="36"/>
        <v>0</v>
      </c>
    </row>
    <row r="320" spans="1:7" s="290" customFormat="1">
      <c r="A320" s="297">
        <f t="shared" si="37"/>
        <v>273</v>
      </c>
      <c r="B320" s="303" t="s">
        <v>876</v>
      </c>
      <c r="C320" s="309" t="s">
        <v>813</v>
      </c>
      <c r="D320" s="310" t="s">
        <v>619</v>
      </c>
      <c r="E320" s="297">
        <v>6</v>
      </c>
      <c r="F320" s="301"/>
      <c r="G320" s="302">
        <f t="shared" si="36"/>
        <v>0</v>
      </c>
    </row>
    <row r="321" spans="1:7" s="290" customFormat="1">
      <c r="A321" s="297">
        <f t="shared" si="37"/>
        <v>274</v>
      </c>
      <c r="B321" s="303" t="s">
        <v>876</v>
      </c>
      <c r="C321" s="309" t="s">
        <v>814</v>
      </c>
      <c r="D321" s="310" t="s">
        <v>619</v>
      </c>
      <c r="E321" s="297">
        <v>2</v>
      </c>
      <c r="F321" s="301"/>
      <c r="G321" s="302">
        <f t="shared" si="36"/>
        <v>0</v>
      </c>
    </row>
    <row r="322" spans="1:7" s="290" customFormat="1" ht="12.75" customHeight="1">
      <c r="A322" s="297"/>
      <c r="B322" s="303"/>
      <c r="C322" s="421" t="s">
        <v>877</v>
      </c>
      <c r="D322" s="421"/>
      <c r="E322" s="421"/>
      <c r="F322" s="421"/>
      <c r="G322" s="311">
        <f>SUM(G309:G321)</f>
        <v>0</v>
      </c>
    </row>
    <row r="323" spans="1:7">
      <c r="A323" s="297"/>
      <c r="B323" s="297"/>
      <c r="C323" s="298"/>
      <c r="D323" s="299"/>
      <c r="E323" s="299"/>
      <c r="F323" s="299"/>
      <c r="G323" s="302"/>
    </row>
    <row r="324" spans="1:7">
      <c r="A324" s="297"/>
      <c r="B324" s="297"/>
      <c r="C324" s="298" t="s">
        <v>878</v>
      </c>
      <c r="D324" s="299"/>
      <c r="E324" s="299"/>
      <c r="F324" s="299"/>
      <c r="G324" s="302"/>
    </row>
    <row r="325" spans="1:7" ht="38.25">
      <c r="A325" s="297">
        <v>276</v>
      </c>
      <c r="B325" s="303" t="s">
        <v>879</v>
      </c>
      <c r="C325" s="304" t="s">
        <v>977</v>
      </c>
      <c r="D325" s="297" t="s">
        <v>619</v>
      </c>
      <c r="E325" s="297">
        <v>1</v>
      </c>
      <c r="F325" s="301"/>
      <c r="G325" s="302">
        <f t="shared" ref="G325:G370" si="38">F325*E325</f>
        <v>0</v>
      </c>
    </row>
    <row r="326" spans="1:7" s="290" customFormat="1" ht="25.5">
      <c r="A326" s="297">
        <f t="shared" ref="A326:A337" si="39">A325+1</f>
        <v>277</v>
      </c>
      <c r="B326" s="303" t="s">
        <v>879</v>
      </c>
      <c r="C326" s="304" t="s">
        <v>978</v>
      </c>
      <c r="D326" s="297" t="s">
        <v>619</v>
      </c>
      <c r="E326" s="297">
        <v>1</v>
      </c>
      <c r="F326" s="301"/>
      <c r="G326" s="302">
        <f t="shared" si="38"/>
        <v>0</v>
      </c>
    </row>
    <row r="327" spans="1:7" s="290" customFormat="1" ht="25.5">
      <c r="A327" s="297">
        <f t="shared" si="39"/>
        <v>278</v>
      </c>
      <c r="B327" s="303" t="s">
        <v>879</v>
      </c>
      <c r="C327" s="304" t="s">
        <v>975</v>
      </c>
      <c r="D327" s="297" t="s">
        <v>619</v>
      </c>
      <c r="E327" s="297">
        <v>8</v>
      </c>
      <c r="F327" s="301"/>
      <c r="G327" s="302">
        <f t="shared" si="38"/>
        <v>0</v>
      </c>
    </row>
    <row r="328" spans="1:7" s="290" customFormat="1" ht="25.5">
      <c r="A328" s="297">
        <f t="shared" si="39"/>
        <v>279</v>
      </c>
      <c r="B328" s="303" t="s">
        <v>879</v>
      </c>
      <c r="C328" s="304" t="s">
        <v>976</v>
      </c>
      <c r="D328" s="297" t="s">
        <v>619</v>
      </c>
      <c r="E328" s="297">
        <v>2</v>
      </c>
      <c r="F328" s="301"/>
      <c r="G328" s="302">
        <f t="shared" si="38"/>
        <v>0</v>
      </c>
    </row>
    <row r="329" spans="1:7" s="290" customFormat="1">
      <c r="A329" s="297">
        <f t="shared" si="39"/>
        <v>280</v>
      </c>
      <c r="B329" s="303" t="s">
        <v>879</v>
      </c>
      <c r="C329" s="304" t="s">
        <v>805</v>
      </c>
      <c r="D329" s="297" t="s">
        <v>289</v>
      </c>
      <c r="E329" s="297">
        <v>25.2</v>
      </c>
      <c r="F329" s="301"/>
      <c r="G329" s="302">
        <f t="shared" si="38"/>
        <v>0</v>
      </c>
    </row>
    <row r="330" spans="1:7" s="290" customFormat="1">
      <c r="A330" s="297">
        <f t="shared" si="39"/>
        <v>281</v>
      </c>
      <c r="B330" s="303" t="s">
        <v>879</v>
      </c>
      <c r="C330" s="304" t="s">
        <v>806</v>
      </c>
      <c r="D330" s="297" t="s">
        <v>289</v>
      </c>
      <c r="E330" s="297">
        <v>8.4</v>
      </c>
      <c r="F330" s="301"/>
      <c r="G330" s="302">
        <f t="shared" si="38"/>
        <v>0</v>
      </c>
    </row>
    <row r="331" spans="1:7" s="290" customFormat="1">
      <c r="A331" s="297">
        <f t="shared" si="39"/>
        <v>282</v>
      </c>
      <c r="B331" s="303" t="s">
        <v>879</v>
      </c>
      <c r="C331" s="304" t="s">
        <v>807</v>
      </c>
      <c r="D331" s="297" t="s">
        <v>289</v>
      </c>
      <c r="E331" s="297">
        <v>4.2</v>
      </c>
      <c r="F331" s="301"/>
      <c r="G331" s="302">
        <f t="shared" si="38"/>
        <v>0</v>
      </c>
    </row>
    <row r="332" spans="1:7" s="290" customFormat="1">
      <c r="A332" s="297">
        <f t="shared" si="39"/>
        <v>283</v>
      </c>
      <c r="B332" s="303" t="s">
        <v>879</v>
      </c>
      <c r="C332" s="304" t="s">
        <v>808</v>
      </c>
      <c r="D332" s="297" t="s">
        <v>289</v>
      </c>
      <c r="E332" s="297">
        <v>26.4</v>
      </c>
      <c r="F332" s="301"/>
      <c r="G332" s="302">
        <f t="shared" si="38"/>
        <v>0</v>
      </c>
    </row>
    <row r="333" spans="1:7" s="290" customFormat="1">
      <c r="A333" s="297">
        <f t="shared" si="39"/>
        <v>284</v>
      </c>
      <c r="B333" s="303" t="s">
        <v>879</v>
      </c>
      <c r="C333" s="308" t="s">
        <v>810</v>
      </c>
      <c r="D333" s="310" t="s">
        <v>619</v>
      </c>
      <c r="E333" s="297">
        <v>5</v>
      </c>
      <c r="F333" s="301"/>
      <c r="G333" s="302">
        <f t="shared" si="38"/>
        <v>0</v>
      </c>
    </row>
    <row r="334" spans="1:7" s="290" customFormat="1">
      <c r="A334" s="297">
        <f t="shared" si="39"/>
        <v>285</v>
      </c>
      <c r="B334" s="303" t="s">
        <v>879</v>
      </c>
      <c r="C334" s="308" t="s">
        <v>810</v>
      </c>
      <c r="D334" s="310" t="s">
        <v>619</v>
      </c>
      <c r="E334" s="297">
        <v>5</v>
      </c>
      <c r="F334" s="301"/>
      <c r="G334" s="302">
        <f t="shared" si="38"/>
        <v>0</v>
      </c>
    </row>
    <row r="335" spans="1:7" s="290" customFormat="1">
      <c r="A335" s="297">
        <f t="shared" si="39"/>
        <v>286</v>
      </c>
      <c r="B335" s="303" t="s">
        <v>879</v>
      </c>
      <c r="C335" s="309" t="s">
        <v>811</v>
      </c>
      <c r="D335" s="310" t="s">
        <v>188</v>
      </c>
      <c r="E335" s="297">
        <v>6.1</v>
      </c>
      <c r="F335" s="301"/>
      <c r="G335" s="302">
        <f t="shared" si="38"/>
        <v>0</v>
      </c>
    </row>
    <row r="336" spans="1:7" s="290" customFormat="1" ht="25.5">
      <c r="A336" s="297">
        <f t="shared" si="39"/>
        <v>287</v>
      </c>
      <c r="B336" s="303" t="s">
        <v>879</v>
      </c>
      <c r="C336" s="309" t="s">
        <v>812</v>
      </c>
      <c r="D336" s="310" t="s">
        <v>619</v>
      </c>
      <c r="E336" s="297">
        <v>11</v>
      </c>
      <c r="F336" s="301"/>
      <c r="G336" s="302">
        <f t="shared" si="38"/>
        <v>0</v>
      </c>
    </row>
    <row r="337" spans="1:7" s="290" customFormat="1">
      <c r="A337" s="297">
        <f t="shared" si="39"/>
        <v>288</v>
      </c>
      <c r="B337" s="303" t="s">
        <v>879</v>
      </c>
      <c r="C337" s="309" t="s">
        <v>813</v>
      </c>
      <c r="D337" s="310" t="s">
        <v>619</v>
      </c>
      <c r="E337" s="297">
        <v>11</v>
      </c>
      <c r="F337" s="301"/>
      <c r="G337" s="302">
        <f t="shared" si="38"/>
        <v>0</v>
      </c>
    </row>
    <row r="338" spans="1:7" s="290" customFormat="1" ht="12.75" customHeight="1">
      <c r="A338" s="297"/>
      <c r="B338" s="303"/>
      <c r="C338" s="426" t="s">
        <v>880</v>
      </c>
      <c r="D338" s="427"/>
      <c r="E338" s="427"/>
      <c r="F338" s="428"/>
      <c r="G338" s="311">
        <f>SUM(G325:G337)</f>
        <v>0</v>
      </c>
    </row>
    <row r="339" spans="1:7">
      <c r="A339" s="297"/>
      <c r="B339" s="297"/>
      <c r="C339" s="298"/>
      <c r="D339" s="299"/>
      <c r="E339" s="299"/>
      <c r="F339" s="299"/>
      <c r="G339" s="302"/>
    </row>
    <row r="340" spans="1:7">
      <c r="A340" s="297"/>
      <c r="B340" s="303"/>
      <c r="C340" s="298" t="s">
        <v>881</v>
      </c>
      <c r="D340" s="310"/>
      <c r="E340" s="310"/>
      <c r="F340" s="314"/>
      <c r="G340" s="302"/>
    </row>
    <row r="341" spans="1:7" ht="25.5">
      <c r="A341" s="297">
        <v>290</v>
      </c>
      <c r="B341" s="303" t="s">
        <v>882</v>
      </c>
      <c r="C341" s="304" t="s">
        <v>982</v>
      </c>
      <c r="D341" s="297" t="s">
        <v>619</v>
      </c>
      <c r="E341" s="297">
        <v>1</v>
      </c>
      <c r="F341" s="301"/>
      <c r="G341" s="302">
        <f t="shared" si="38"/>
        <v>0</v>
      </c>
    </row>
    <row r="342" spans="1:7" ht="25.5">
      <c r="A342" s="297">
        <f t="shared" ref="A342:A346" si="40">A341+1</f>
        <v>291</v>
      </c>
      <c r="B342" s="303" t="s">
        <v>882</v>
      </c>
      <c r="C342" s="304" t="s">
        <v>983</v>
      </c>
      <c r="D342" s="297" t="s">
        <v>619</v>
      </c>
      <c r="E342" s="297">
        <v>1</v>
      </c>
      <c r="F342" s="301"/>
      <c r="G342" s="302">
        <f t="shared" si="38"/>
        <v>0</v>
      </c>
    </row>
    <row r="343" spans="1:7">
      <c r="A343" s="297">
        <f t="shared" si="40"/>
        <v>292</v>
      </c>
      <c r="B343" s="303" t="s">
        <v>882</v>
      </c>
      <c r="C343" s="308" t="s">
        <v>805</v>
      </c>
      <c r="D343" s="310" t="s">
        <v>289</v>
      </c>
      <c r="E343" s="310">
        <v>17</v>
      </c>
      <c r="F343" s="301"/>
      <c r="G343" s="302">
        <f t="shared" si="38"/>
        <v>0</v>
      </c>
    </row>
    <row r="344" spans="1:7" s="290" customFormat="1" ht="25.5">
      <c r="A344" s="297">
        <f t="shared" si="40"/>
        <v>293</v>
      </c>
      <c r="B344" s="303" t="s">
        <v>882</v>
      </c>
      <c r="C344" s="309" t="s">
        <v>812</v>
      </c>
      <c r="D344" s="310" t="s">
        <v>619</v>
      </c>
      <c r="E344" s="297">
        <v>1</v>
      </c>
      <c r="F344" s="301"/>
      <c r="G344" s="302">
        <f t="shared" si="38"/>
        <v>0</v>
      </c>
    </row>
    <row r="345" spans="1:7" s="290" customFormat="1">
      <c r="A345" s="297">
        <f t="shared" si="40"/>
        <v>294</v>
      </c>
      <c r="B345" s="303" t="s">
        <v>882</v>
      </c>
      <c r="C345" s="309" t="s">
        <v>813</v>
      </c>
      <c r="D345" s="310" t="s">
        <v>619</v>
      </c>
      <c r="E345" s="297">
        <v>1</v>
      </c>
      <c r="F345" s="301"/>
      <c r="G345" s="302">
        <f t="shared" si="38"/>
        <v>0</v>
      </c>
    </row>
    <row r="346" spans="1:7" s="290" customFormat="1">
      <c r="A346" s="297">
        <f t="shared" si="40"/>
        <v>295</v>
      </c>
      <c r="B346" s="303" t="s">
        <v>882</v>
      </c>
      <c r="C346" s="309" t="s">
        <v>821</v>
      </c>
      <c r="D346" s="310" t="s">
        <v>619</v>
      </c>
      <c r="E346" s="297">
        <v>1</v>
      </c>
      <c r="F346" s="301"/>
      <c r="G346" s="302">
        <f t="shared" si="38"/>
        <v>0</v>
      </c>
    </row>
    <row r="347" spans="1:7" s="290" customFormat="1" ht="12.75" customHeight="1">
      <c r="A347" s="297"/>
      <c r="B347" s="303"/>
      <c r="C347" s="421" t="s">
        <v>883</v>
      </c>
      <c r="D347" s="421"/>
      <c r="E347" s="421"/>
      <c r="F347" s="421"/>
      <c r="G347" s="311">
        <f>SUM(G341:G346)</f>
        <v>0</v>
      </c>
    </row>
    <row r="348" spans="1:7">
      <c r="A348" s="297"/>
      <c r="B348" s="303"/>
      <c r="C348" s="308"/>
      <c r="D348" s="310"/>
      <c r="E348" s="310"/>
      <c r="F348" s="301"/>
      <c r="G348" s="302"/>
    </row>
    <row r="349" spans="1:7">
      <c r="A349" s="297"/>
      <c r="B349" s="303"/>
      <c r="C349" s="304"/>
      <c r="D349" s="297"/>
      <c r="E349" s="297"/>
      <c r="F349" s="301"/>
      <c r="G349" s="302"/>
    </row>
    <row r="350" spans="1:7" ht="25.5">
      <c r="A350" s="297">
        <v>297</v>
      </c>
      <c r="B350" s="303"/>
      <c r="C350" s="304" t="s">
        <v>884</v>
      </c>
      <c r="D350" s="297" t="s">
        <v>619</v>
      </c>
      <c r="E350" s="297">
        <v>1</v>
      </c>
      <c r="F350" s="301"/>
      <c r="G350" s="302">
        <f t="shared" si="38"/>
        <v>0</v>
      </c>
    </row>
    <row r="351" spans="1:7">
      <c r="A351" s="297">
        <f>A350+1</f>
        <v>298</v>
      </c>
      <c r="B351" s="303"/>
      <c r="C351" s="304" t="s">
        <v>885</v>
      </c>
      <c r="D351" s="297" t="s">
        <v>619</v>
      </c>
      <c r="E351" s="297">
        <v>4</v>
      </c>
      <c r="F351" s="301"/>
      <c r="G351" s="302">
        <f t="shared" si="38"/>
        <v>0</v>
      </c>
    </row>
    <row r="352" spans="1:7">
      <c r="A352" s="297">
        <v>311</v>
      </c>
      <c r="B352" s="303"/>
      <c r="C352" s="304" t="s">
        <v>886</v>
      </c>
      <c r="D352" s="297" t="s">
        <v>619</v>
      </c>
      <c r="E352" s="297">
        <v>1</v>
      </c>
      <c r="F352" s="301"/>
      <c r="G352" s="302"/>
    </row>
    <row r="353" spans="1:1021">
      <c r="A353" s="297"/>
      <c r="B353" s="303"/>
      <c r="C353" s="304"/>
      <c r="D353" s="297"/>
      <c r="E353" s="297"/>
      <c r="F353" s="301"/>
      <c r="G353" s="302"/>
    </row>
    <row r="354" spans="1:1021">
      <c r="A354" s="297"/>
      <c r="B354" s="303"/>
      <c r="C354" s="304"/>
      <c r="D354" s="297"/>
      <c r="E354" s="297"/>
      <c r="F354" s="301"/>
      <c r="G354" s="302"/>
    </row>
    <row r="355" spans="1:1021">
      <c r="A355" s="297" t="str">
        <f>IFERROR(IF(NOT(D355=""),IF(#REF!="Č.",1,IF(#REF!="",#REF!+1,#REF!+1)),""),1)</f>
        <v/>
      </c>
      <c r="B355" s="297"/>
      <c r="C355" s="298" t="s">
        <v>887</v>
      </c>
      <c r="D355" s="299"/>
      <c r="E355" s="299"/>
      <c r="F355" s="314"/>
      <c r="G355" s="302"/>
    </row>
    <row r="356" spans="1:1021" ht="38.25">
      <c r="A356" s="297">
        <f>A351+1</f>
        <v>299</v>
      </c>
      <c r="B356" s="303"/>
      <c r="C356" s="304" t="s">
        <v>888</v>
      </c>
      <c r="D356" s="297" t="s">
        <v>273</v>
      </c>
      <c r="E356" s="297">
        <v>1</v>
      </c>
      <c r="F356" s="301"/>
      <c r="G356" s="302">
        <f t="shared" si="38"/>
        <v>0</v>
      </c>
    </row>
    <row r="357" spans="1:1021">
      <c r="A357" s="297">
        <f>A356+1</f>
        <v>300</v>
      </c>
      <c r="B357" s="303"/>
      <c r="C357" s="304" t="s">
        <v>889</v>
      </c>
      <c r="D357" s="297" t="s">
        <v>273</v>
      </c>
      <c r="E357" s="297">
        <v>1</v>
      </c>
      <c r="F357" s="301"/>
      <c r="G357" s="302">
        <f t="shared" si="38"/>
        <v>0</v>
      </c>
    </row>
    <row r="358" spans="1:1021">
      <c r="A358" s="297">
        <f>IFERROR(IF(NOT(D358=""),IF(A357="Č.",1,IF(A357="",#REF!+1,A357+1)),""),1)</f>
        <v>301</v>
      </c>
      <c r="B358" s="303"/>
      <c r="C358" s="304" t="s">
        <v>890</v>
      </c>
      <c r="D358" s="297" t="s">
        <v>273</v>
      </c>
      <c r="E358" s="297">
        <v>1</v>
      </c>
      <c r="F358" s="301"/>
      <c r="G358" s="302">
        <f t="shared" si="38"/>
        <v>0</v>
      </c>
      <c r="I358" s="315"/>
    </row>
    <row r="359" spans="1:1021">
      <c r="A359" s="297">
        <f>IFERROR(IF(NOT(D359=""),IF(A358="Č.",1,IF(A358="",A357+1,A358+1)),""),1)</f>
        <v>302</v>
      </c>
      <c r="B359" s="303"/>
      <c r="C359" s="305" t="s">
        <v>891</v>
      </c>
      <c r="D359" s="297" t="s">
        <v>273</v>
      </c>
      <c r="E359" s="297">
        <v>1</v>
      </c>
      <c r="F359" s="301"/>
      <c r="G359" s="302">
        <f t="shared" si="38"/>
        <v>0</v>
      </c>
    </row>
    <row r="360" spans="1:1021">
      <c r="A360" s="297">
        <f>IFERROR(IF(NOT(D360=""),IF(A359="Č.",1,IF(A359="",A358+1,A359+1)),""),1)</f>
        <v>303</v>
      </c>
      <c r="B360" s="303"/>
      <c r="C360" s="304" t="s">
        <v>601</v>
      </c>
      <c r="D360" s="297" t="s">
        <v>273</v>
      </c>
      <c r="E360" s="297">
        <v>1</v>
      </c>
      <c r="F360" s="301"/>
      <c r="G360" s="302">
        <f t="shared" si="38"/>
        <v>0</v>
      </c>
    </row>
    <row r="361" spans="1:1021">
      <c r="A361" s="297">
        <f>IFERROR(IF(NOT(D361=""),IF(A360="Č.",1,IF(A360="",A359+1,A360+1)),""),1)</f>
        <v>304</v>
      </c>
      <c r="B361" s="303"/>
      <c r="C361" s="304" t="s">
        <v>599</v>
      </c>
      <c r="D361" s="297" t="s">
        <v>273</v>
      </c>
      <c r="E361" s="297">
        <v>1</v>
      </c>
      <c r="F361" s="301"/>
      <c r="G361" s="302">
        <f t="shared" si="38"/>
        <v>0</v>
      </c>
    </row>
    <row r="362" spans="1:1021">
      <c r="A362" s="297">
        <f>IFERROR(IF(NOT(D362=""),IF(A361="Č.",1,IF(A361="",A360+1,A361+1)),""),1)</f>
        <v>305</v>
      </c>
      <c r="B362" s="303"/>
      <c r="C362" s="304" t="s">
        <v>597</v>
      </c>
      <c r="D362" s="297" t="s">
        <v>273</v>
      </c>
      <c r="E362" s="297">
        <v>1</v>
      </c>
      <c r="F362" s="301"/>
      <c r="G362" s="302">
        <f t="shared" si="38"/>
        <v>0</v>
      </c>
    </row>
    <row r="363" spans="1:1021">
      <c r="A363" s="297">
        <f>IFERROR(IF(NOT(D363=""),IF(A362="Č.",1,IF(A362="",A361+1,A362+1)),""),1)</f>
        <v>306</v>
      </c>
      <c r="B363" s="303"/>
      <c r="C363" s="304" t="s">
        <v>596</v>
      </c>
      <c r="D363" s="297" t="s">
        <v>273</v>
      </c>
      <c r="E363" s="297">
        <v>1</v>
      </c>
      <c r="F363" s="301"/>
      <c r="G363" s="302">
        <f t="shared" si="38"/>
        <v>0</v>
      </c>
    </row>
    <row r="364" spans="1:1021">
      <c r="A364" s="303"/>
      <c r="B364" s="303"/>
      <c r="C364" s="303"/>
      <c r="D364" s="303"/>
      <c r="E364" s="303"/>
      <c r="F364" s="301"/>
      <c r="G364" s="302"/>
    </row>
    <row r="365" spans="1:1021">
      <c r="A365" s="303"/>
      <c r="B365" s="303"/>
      <c r="C365" s="303"/>
      <c r="D365" s="303"/>
      <c r="E365" s="303"/>
      <c r="F365" s="301"/>
      <c r="G365" s="302"/>
    </row>
    <row r="366" spans="1:1021">
      <c r="A366" s="303"/>
      <c r="B366" s="303"/>
      <c r="C366" s="298" t="s">
        <v>892</v>
      </c>
      <c r="D366" s="303"/>
      <c r="E366" s="303"/>
      <c r="F366" s="301"/>
      <c r="G366" s="302"/>
      <c r="AMF366" s="193"/>
      <c r="AMG366" s="193"/>
    </row>
    <row r="367" spans="1:1021">
      <c r="A367" s="303">
        <v>307</v>
      </c>
      <c r="B367" s="303"/>
      <c r="C367" s="316" t="s">
        <v>893</v>
      </c>
      <c r="D367" s="316" t="s">
        <v>289</v>
      </c>
      <c r="E367" s="316">
        <v>600</v>
      </c>
      <c r="F367" s="301"/>
      <c r="G367" s="302">
        <f t="shared" si="38"/>
        <v>0</v>
      </c>
      <c r="AMF367" s="193"/>
      <c r="AMG367" s="193"/>
    </row>
    <row r="368" spans="1:1021">
      <c r="A368" s="303">
        <v>308</v>
      </c>
      <c r="B368" s="303"/>
      <c r="C368" s="316" t="s">
        <v>894</v>
      </c>
      <c r="D368" s="316" t="s">
        <v>289</v>
      </c>
      <c r="E368" s="316">
        <v>540</v>
      </c>
      <c r="F368" s="301"/>
      <c r="G368" s="302">
        <f t="shared" si="38"/>
        <v>0</v>
      </c>
      <c r="AMF368" s="193"/>
      <c r="AMG368" s="193"/>
    </row>
    <row r="369" spans="1:1021">
      <c r="A369" s="303">
        <v>309</v>
      </c>
      <c r="B369" s="303"/>
      <c r="C369" s="316" t="s">
        <v>895</v>
      </c>
      <c r="D369" s="316" t="s">
        <v>289</v>
      </c>
      <c r="E369" s="316">
        <v>75</v>
      </c>
      <c r="F369" s="301"/>
      <c r="G369" s="302">
        <f t="shared" si="38"/>
        <v>0</v>
      </c>
      <c r="AMF369" s="193"/>
      <c r="AMG369" s="193"/>
    </row>
    <row r="370" spans="1:1021">
      <c r="A370" s="303">
        <v>310</v>
      </c>
      <c r="B370" s="303"/>
      <c r="C370" s="316" t="s">
        <v>896</v>
      </c>
      <c r="D370" s="316" t="s">
        <v>619</v>
      </c>
      <c r="E370" s="316">
        <v>24</v>
      </c>
      <c r="F370" s="301"/>
      <c r="G370" s="302">
        <f t="shared" si="38"/>
        <v>0</v>
      </c>
      <c r="AMF370" s="193"/>
      <c r="AMG370" s="193"/>
    </row>
    <row r="371" spans="1:1021">
      <c r="A371" s="317"/>
      <c r="B371" s="318"/>
      <c r="C371" s="319"/>
      <c r="D371" s="320"/>
      <c r="E371" s="321"/>
      <c r="AMF371" s="193"/>
      <c r="AMG371" s="193"/>
    </row>
    <row r="372" spans="1:1021">
      <c r="C372" s="424" t="s">
        <v>589</v>
      </c>
      <c r="D372" s="424"/>
      <c r="E372" s="424"/>
      <c r="F372" s="424"/>
      <c r="G372" s="322">
        <f>G25+G42+G51+G61+G70+G86+G105+G123+G132+G150+G169+G187+G204+G224+G241+G258+G275+G291+G306+G322+G338+G347+G350+G351+G356+G357+G358+G359+G360+G361+G362+G363+G367+G368+G369+G370</f>
        <v>0</v>
      </c>
    </row>
    <row r="373" spans="1:1021">
      <c r="C373" s="323"/>
      <c r="D373" s="323"/>
      <c r="E373" s="323"/>
      <c r="F373" s="323"/>
      <c r="G373" s="324"/>
    </row>
    <row r="374" spans="1:1021">
      <c r="C374" s="323"/>
      <c r="D374" s="323"/>
      <c r="E374" s="323"/>
      <c r="F374" s="323"/>
      <c r="G374" s="324"/>
    </row>
    <row r="376" spans="1:1021">
      <c r="C376" s="425" t="s">
        <v>897</v>
      </c>
      <c r="D376" s="425"/>
      <c r="E376" s="425"/>
      <c r="F376" s="425"/>
      <c r="G376" s="425"/>
    </row>
    <row r="377" spans="1:1021">
      <c r="C377" s="425"/>
      <c r="D377" s="425"/>
      <c r="E377" s="425"/>
      <c r="F377" s="425"/>
      <c r="G377" s="425"/>
    </row>
    <row r="378" spans="1:1021">
      <c r="C378" s="425"/>
      <c r="D378" s="425"/>
      <c r="E378" s="425"/>
      <c r="F378" s="425"/>
      <c r="G378" s="425"/>
    </row>
  </sheetData>
  <mergeCells count="26">
    <mergeCell ref="C372:F372"/>
    <mergeCell ref="C376:G378"/>
    <mergeCell ref="C275:F275"/>
    <mergeCell ref="C291:F291"/>
    <mergeCell ref="C306:F306"/>
    <mergeCell ref="C322:F322"/>
    <mergeCell ref="C338:F338"/>
    <mergeCell ref="C347:F347"/>
    <mergeCell ref="C258:F258"/>
    <mergeCell ref="C70:F70"/>
    <mergeCell ref="C86:F86"/>
    <mergeCell ref="C105:F105"/>
    <mergeCell ref="C123:F123"/>
    <mergeCell ref="C132:F132"/>
    <mergeCell ref="C150:F150"/>
    <mergeCell ref="C169:F169"/>
    <mergeCell ref="C187:F187"/>
    <mergeCell ref="C204:F204"/>
    <mergeCell ref="C224:F224"/>
    <mergeCell ref="C241:F241"/>
    <mergeCell ref="C61:F61"/>
    <mergeCell ref="A4:G4"/>
    <mergeCell ref="A6:G6"/>
    <mergeCell ref="C25:F25"/>
    <mergeCell ref="C42:F42"/>
    <mergeCell ref="C51:F51"/>
  </mergeCells>
  <dataValidations count="1">
    <dataValidation operator="equal" allowBlank="1" showErrorMessage="1" error="Není povoleno měnit cenu" sqref="F19 F16:F17 F21 F26">
      <formula1>0</formula1>
      <formula2>0</formula2>
    </dataValidation>
  </dataValidation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50"/>
  <sheetViews>
    <sheetView zoomScaleNormal="100" workbookViewId="0">
      <selection sqref="A1:F1"/>
    </sheetView>
  </sheetViews>
  <sheetFormatPr defaultRowHeight="12.75"/>
  <cols>
    <col min="1" max="1" width="9.33203125" style="327"/>
    <col min="2" max="2" width="64.5" style="326" customWidth="1"/>
    <col min="3" max="4" width="10.1640625" style="326" customWidth="1"/>
    <col min="5" max="5" width="12.5" style="326" customWidth="1"/>
    <col min="6" max="6" width="14" style="326" customWidth="1"/>
    <col min="7" max="9" width="12.5" style="326" customWidth="1"/>
    <col min="10" max="16384" width="9.33203125" style="326"/>
  </cols>
  <sheetData>
    <row r="1" spans="1:10" s="353" customFormat="1" ht="15.75">
      <c r="A1" s="431"/>
      <c r="B1" s="431"/>
      <c r="C1" s="431"/>
      <c r="D1" s="431"/>
      <c r="E1" s="431"/>
      <c r="F1" s="431"/>
    </row>
    <row r="2" spans="1:10" s="353" customFormat="1" ht="14.25" customHeight="1" thickBot="1">
      <c r="A2" s="366"/>
      <c r="B2" s="365"/>
      <c r="C2" s="364"/>
      <c r="D2" s="363"/>
      <c r="E2" s="362"/>
      <c r="F2" s="362"/>
    </row>
    <row r="3" spans="1:10" s="353" customFormat="1" ht="13.5" thickTop="1">
      <c r="A3" s="361" t="s">
        <v>970</v>
      </c>
      <c r="B3" s="432" t="s">
        <v>969</v>
      </c>
      <c r="C3" s="433"/>
      <c r="D3" s="433"/>
      <c r="E3" s="434" t="s">
        <v>968</v>
      </c>
      <c r="F3" s="435"/>
      <c r="G3" s="435"/>
      <c r="H3" s="436"/>
    </row>
    <row r="4" spans="1:10" s="353" customFormat="1" ht="13.5" thickBot="1">
      <c r="A4" s="360" t="s">
        <v>967</v>
      </c>
      <c r="B4" s="437" t="s">
        <v>966</v>
      </c>
      <c r="C4" s="438"/>
      <c r="D4" s="438"/>
      <c r="E4" s="439" t="s">
        <v>965</v>
      </c>
      <c r="F4" s="438"/>
      <c r="G4" s="438"/>
      <c r="H4" s="440"/>
    </row>
    <row r="5" spans="1:10" s="353" customFormat="1" ht="14.25" thickTop="1" thickBot="1">
      <c r="A5" s="359"/>
      <c r="D5" s="358"/>
    </row>
    <row r="6" spans="1:10" s="353" customFormat="1" ht="12.75" customHeight="1">
      <c r="A6" s="441" t="s">
        <v>964</v>
      </c>
      <c r="B6" s="443" t="s">
        <v>963</v>
      </c>
      <c r="C6" s="443"/>
      <c r="D6" s="445" t="s">
        <v>125</v>
      </c>
      <c r="E6" s="447" t="s">
        <v>962</v>
      </c>
      <c r="F6" s="448"/>
      <c r="G6" s="429" t="s">
        <v>961</v>
      </c>
      <c r="H6" s="430"/>
    </row>
    <row r="7" spans="1:10" s="353" customFormat="1" ht="26.25" thickBot="1">
      <c r="A7" s="442"/>
      <c r="B7" s="444"/>
      <c r="C7" s="444"/>
      <c r="D7" s="446"/>
      <c r="E7" s="357" t="s">
        <v>960</v>
      </c>
      <c r="F7" s="356" t="s">
        <v>959</v>
      </c>
      <c r="G7" s="357" t="s">
        <v>960</v>
      </c>
      <c r="H7" s="356" t="s">
        <v>959</v>
      </c>
      <c r="J7" s="354">
        <v>1</v>
      </c>
    </row>
    <row r="8" spans="1:10" ht="15.6" customHeight="1" thickBot="1">
      <c r="A8" s="338" t="s">
        <v>958</v>
      </c>
      <c r="B8" s="352" t="s">
        <v>957</v>
      </c>
      <c r="C8" s="351" t="s">
        <v>619</v>
      </c>
      <c r="D8" s="350">
        <v>11</v>
      </c>
      <c r="E8" s="349"/>
      <c r="F8" s="348">
        <f t="shared" ref="F8:F37" si="0">D8*E8</f>
        <v>0</v>
      </c>
      <c r="G8" s="347"/>
      <c r="H8" s="346">
        <f t="shared" ref="H8:H37" si="1">D8*G8</f>
        <v>0</v>
      </c>
    </row>
    <row r="9" spans="1:10" ht="15.6" customHeight="1" thickBot="1">
      <c r="A9" s="338" t="s">
        <v>956</v>
      </c>
      <c r="B9" s="352" t="s">
        <v>955</v>
      </c>
      <c r="C9" s="351" t="s">
        <v>619</v>
      </c>
      <c r="D9" s="350">
        <v>27</v>
      </c>
      <c r="E9" s="349"/>
      <c r="F9" s="348">
        <f t="shared" si="0"/>
        <v>0</v>
      </c>
      <c r="G9" s="347"/>
      <c r="H9" s="346">
        <f t="shared" si="1"/>
        <v>0</v>
      </c>
    </row>
    <row r="10" spans="1:10" ht="13.5" thickBot="1">
      <c r="A10" s="338" t="s">
        <v>954</v>
      </c>
      <c r="B10" s="352" t="s">
        <v>953</v>
      </c>
      <c r="C10" s="351" t="s">
        <v>619</v>
      </c>
      <c r="D10" s="350">
        <v>4</v>
      </c>
      <c r="E10" s="349"/>
      <c r="F10" s="348">
        <f t="shared" si="0"/>
        <v>0</v>
      </c>
      <c r="G10" s="347"/>
      <c r="H10" s="346">
        <f t="shared" si="1"/>
        <v>0</v>
      </c>
    </row>
    <row r="11" spans="1:10" ht="13.5" thickBot="1">
      <c r="A11" s="338" t="s">
        <v>952</v>
      </c>
      <c r="B11" s="352" t="s">
        <v>951</v>
      </c>
      <c r="C11" s="351" t="s">
        <v>619</v>
      </c>
      <c r="D11" s="350">
        <v>4</v>
      </c>
      <c r="E11" s="349"/>
      <c r="F11" s="348">
        <f t="shared" si="0"/>
        <v>0</v>
      </c>
      <c r="G11" s="347"/>
      <c r="H11" s="346">
        <f t="shared" si="1"/>
        <v>0</v>
      </c>
    </row>
    <row r="12" spans="1:10" ht="13.5" thickBot="1">
      <c r="A12" s="338" t="s">
        <v>950</v>
      </c>
      <c r="B12" s="352" t="s">
        <v>949</v>
      </c>
      <c r="C12" s="351" t="s">
        <v>619</v>
      </c>
      <c r="D12" s="350">
        <v>220</v>
      </c>
      <c r="E12" s="349"/>
      <c r="F12" s="348">
        <f t="shared" si="0"/>
        <v>0</v>
      </c>
      <c r="G12" s="347"/>
      <c r="H12" s="346">
        <f t="shared" si="1"/>
        <v>0</v>
      </c>
    </row>
    <row r="13" spans="1:10" ht="13.5" thickBot="1">
      <c r="A13" s="338" t="s">
        <v>948</v>
      </c>
      <c r="B13" s="352" t="s">
        <v>947</v>
      </c>
      <c r="C13" s="351" t="s">
        <v>289</v>
      </c>
      <c r="D13" s="350">
        <v>85</v>
      </c>
      <c r="E13" s="349"/>
      <c r="F13" s="348">
        <f t="shared" si="0"/>
        <v>0</v>
      </c>
      <c r="G13" s="347"/>
      <c r="H13" s="346">
        <f t="shared" si="1"/>
        <v>0</v>
      </c>
    </row>
    <row r="14" spans="1:10" ht="13.5" thickBot="1">
      <c r="A14" s="338" t="s">
        <v>946</v>
      </c>
      <c r="B14" s="352" t="s">
        <v>945</v>
      </c>
      <c r="C14" s="351" t="s">
        <v>289</v>
      </c>
      <c r="D14" s="350">
        <v>180</v>
      </c>
      <c r="E14" s="349"/>
      <c r="F14" s="348">
        <f t="shared" si="0"/>
        <v>0</v>
      </c>
      <c r="G14" s="347"/>
      <c r="H14" s="346">
        <f t="shared" si="1"/>
        <v>0</v>
      </c>
    </row>
    <row r="15" spans="1:10" ht="13.5" thickBot="1">
      <c r="A15" s="338" t="s">
        <v>944</v>
      </c>
      <c r="B15" s="352" t="s">
        <v>943</v>
      </c>
      <c r="C15" s="351" t="s">
        <v>289</v>
      </c>
      <c r="D15" s="351">
        <v>490</v>
      </c>
      <c r="E15" s="355"/>
      <c r="F15" s="348">
        <f t="shared" si="0"/>
        <v>0</v>
      </c>
      <c r="G15" s="347"/>
      <c r="H15" s="346">
        <f t="shared" si="1"/>
        <v>0</v>
      </c>
    </row>
    <row r="16" spans="1:10" ht="13.5" thickBot="1">
      <c r="A16" s="338" t="s">
        <v>942</v>
      </c>
      <c r="B16" s="352" t="s">
        <v>941</v>
      </c>
      <c r="C16" s="351" t="s">
        <v>289</v>
      </c>
      <c r="D16" s="350">
        <v>430</v>
      </c>
      <c r="E16" s="349"/>
      <c r="F16" s="348">
        <f t="shared" si="0"/>
        <v>0</v>
      </c>
      <c r="G16" s="347"/>
      <c r="H16" s="346">
        <f t="shared" si="1"/>
        <v>0</v>
      </c>
    </row>
    <row r="17" spans="1:75" ht="13.5" thickBot="1">
      <c r="A17" s="338" t="s">
        <v>940</v>
      </c>
      <c r="B17" s="352" t="s">
        <v>939</v>
      </c>
      <c r="C17" s="351" t="s">
        <v>289</v>
      </c>
      <c r="D17" s="350">
        <v>285</v>
      </c>
      <c r="E17" s="349"/>
      <c r="F17" s="348">
        <f t="shared" si="0"/>
        <v>0</v>
      </c>
      <c r="G17" s="347"/>
      <c r="H17" s="346">
        <f t="shared" si="1"/>
        <v>0</v>
      </c>
    </row>
    <row r="18" spans="1:75" s="353" customFormat="1" ht="13.5" thickBot="1">
      <c r="A18" s="338" t="s">
        <v>938</v>
      </c>
      <c r="B18" s="352" t="s">
        <v>937</v>
      </c>
      <c r="C18" s="351" t="s">
        <v>289</v>
      </c>
      <c r="D18" s="351">
        <v>180</v>
      </c>
      <c r="E18" s="355"/>
      <c r="F18" s="348">
        <f t="shared" si="0"/>
        <v>0</v>
      </c>
      <c r="G18" s="347"/>
      <c r="H18" s="346">
        <f t="shared" si="1"/>
        <v>0</v>
      </c>
      <c r="J18" s="354">
        <v>2</v>
      </c>
      <c r="BV18" s="354"/>
      <c r="BW18" s="354"/>
    </row>
    <row r="19" spans="1:75" s="353" customFormat="1" ht="13.5" thickBot="1">
      <c r="A19" s="338" t="s">
        <v>936</v>
      </c>
      <c r="B19" s="352" t="s">
        <v>935</v>
      </c>
      <c r="C19" s="351" t="s">
        <v>289</v>
      </c>
      <c r="D19" s="350">
        <v>15</v>
      </c>
      <c r="E19" s="349"/>
      <c r="F19" s="348">
        <f t="shared" si="0"/>
        <v>0</v>
      </c>
      <c r="G19" s="347"/>
      <c r="H19" s="346">
        <f t="shared" si="1"/>
        <v>0</v>
      </c>
      <c r="J19" s="354"/>
      <c r="BV19" s="354"/>
      <c r="BW19" s="354"/>
    </row>
    <row r="20" spans="1:75" ht="13.5" thickBot="1">
      <c r="A20" s="338" t="s">
        <v>934</v>
      </c>
      <c r="B20" s="352" t="s">
        <v>933</v>
      </c>
      <c r="C20" s="351" t="s">
        <v>289</v>
      </c>
      <c r="D20" s="350">
        <v>260</v>
      </c>
      <c r="E20" s="349"/>
      <c r="F20" s="348">
        <f t="shared" si="0"/>
        <v>0</v>
      </c>
      <c r="G20" s="347"/>
      <c r="H20" s="346">
        <f t="shared" si="1"/>
        <v>0</v>
      </c>
    </row>
    <row r="21" spans="1:75" ht="13.5" thickBot="1">
      <c r="A21" s="338" t="s">
        <v>932</v>
      </c>
      <c r="B21" s="352" t="s">
        <v>931</v>
      </c>
      <c r="C21" s="351" t="s">
        <v>289</v>
      </c>
      <c r="D21" s="350">
        <v>2340</v>
      </c>
      <c r="E21" s="349"/>
      <c r="F21" s="348">
        <f t="shared" si="0"/>
        <v>0</v>
      </c>
      <c r="G21" s="347"/>
      <c r="H21" s="346">
        <f t="shared" si="1"/>
        <v>0</v>
      </c>
    </row>
    <row r="22" spans="1:75" ht="13.5" thickBot="1">
      <c r="A22" s="338" t="s">
        <v>930</v>
      </c>
      <c r="B22" s="352" t="s">
        <v>929</v>
      </c>
      <c r="C22" s="351" t="s">
        <v>619</v>
      </c>
      <c r="D22" s="350">
        <v>16</v>
      </c>
      <c r="E22" s="349"/>
      <c r="F22" s="348">
        <f t="shared" si="0"/>
        <v>0</v>
      </c>
      <c r="G22" s="347"/>
      <c r="H22" s="346">
        <f t="shared" si="1"/>
        <v>0</v>
      </c>
    </row>
    <row r="23" spans="1:75" ht="13.5" thickBot="1">
      <c r="A23" s="338" t="s">
        <v>928</v>
      </c>
      <c r="B23" s="352" t="s">
        <v>927</v>
      </c>
      <c r="C23" s="351" t="s">
        <v>619</v>
      </c>
      <c r="D23" s="350">
        <v>8</v>
      </c>
      <c r="E23" s="349"/>
      <c r="F23" s="348">
        <f t="shared" si="0"/>
        <v>0</v>
      </c>
      <c r="G23" s="347"/>
      <c r="H23" s="346">
        <f t="shared" si="1"/>
        <v>0</v>
      </c>
    </row>
    <row r="24" spans="1:75" ht="13.5" thickBot="1">
      <c r="A24" s="338" t="s">
        <v>926</v>
      </c>
      <c r="B24" s="352" t="s">
        <v>925</v>
      </c>
      <c r="C24" s="351" t="s">
        <v>619</v>
      </c>
      <c r="D24" s="350">
        <v>150</v>
      </c>
      <c r="E24" s="349"/>
      <c r="F24" s="348">
        <f t="shared" si="0"/>
        <v>0</v>
      </c>
      <c r="G24" s="347"/>
      <c r="H24" s="346">
        <f t="shared" si="1"/>
        <v>0</v>
      </c>
    </row>
    <row r="25" spans="1:75" ht="13.5" thickBot="1">
      <c r="A25" s="338" t="s">
        <v>924</v>
      </c>
      <c r="B25" s="352" t="s">
        <v>923</v>
      </c>
      <c r="C25" s="351" t="s">
        <v>619</v>
      </c>
      <c r="D25" s="350">
        <v>250</v>
      </c>
      <c r="E25" s="349"/>
      <c r="F25" s="348">
        <f t="shared" si="0"/>
        <v>0</v>
      </c>
      <c r="G25" s="347"/>
      <c r="H25" s="346">
        <f t="shared" si="1"/>
        <v>0</v>
      </c>
    </row>
    <row r="26" spans="1:75" ht="13.5" thickBot="1">
      <c r="A26" s="338" t="s">
        <v>922</v>
      </c>
      <c r="B26" s="352" t="s">
        <v>921</v>
      </c>
      <c r="C26" s="351" t="s">
        <v>619</v>
      </c>
      <c r="D26" s="350">
        <v>440</v>
      </c>
      <c r="E26" s="349"/>
      <c r="F26" s="348">
        <f t="shared" si="0"/>
        <v>0</v>
      </c>
      <c r="G26" s="347"/>
      <c r="H26" s="346">
        <f t="shared" si="1"/>
        <v>0</v>
      </c>
    </row>
    <row r="27" spans="1:75" ht="13.5" thickBot="1">
      <c r="A27" s="338" t="s">
        <v>920</v>
      </c>
      <c r="B27" s="352" t="s">
        <v>919</v>
      </c>
      <c r="C27" s="351" t="s">
        <v>289</v>
      </c>
      <c r="D27" s="350">
        <v>100</v>
      </c>
      <c r="E27" s="349"/>
      <c r="F27" s="348">
        <f t="shared" si="0"/>
        <v>0</v>
      </c>
      <c r="G27" s="347"/>
      <c r="H27" s="346">
        <f t="shared" si="1"/>
        <v>0</v>
      </c>
    </row>
    <row r="28" spans="1:75" ht="13.5" thickBot="1">
      <c r="A28" s="338" t="s">
        <v>918</v>
      </c>
      <c r="B28" s="352" t="s">
        <v>917</v>
      </c>
      <c r="C28" s="351" t="s">
        <v>289</v>
      </c>
      <c r="D28" s="350">
        <v>500</v>
      </c>
      <c r="E28" s="349"/>
      <c r="F28" s="348">
        <f t="shared" si="0"/>
        <v>0</v>
      </c>
      <c r="G28" s="347"/>
      <c r="H28" s="346">
        <f t="shared" si="1"/>
        <v>0</v>
      </c>
    </row>
    <row r="29" spans="1:75" ht="13.5" thickBot="1">
      <c r="A29" s="338" t="s">
        <v>916</v>
      </c>
      <c r="B29" s="352" t="s">
        <v>915</v>
      </c>
      <c r="C29" s="351" t="s">
        <v>273</v>
      </c>
      <c r="D29" s="350">
        <v>1</v>
      </c>
      <c r="E29" s="349"/>
      <c r="F29" s="348">
        <f t="shared" si="0"/>
        <v>0</v>
      </c>
      <c r="G29" s="347"/>
      <c r="H29" s="346">
        <f t="shared" si="1"/>
        <v>0</v>
      </c>
    </row>
    <row r="30" spans="1:75" ht="13.5" thickBot="1">
      <c r="A30" s="338" t="s">
        <v>914</v>
      </c>
      <c r="B30" s="352" t="s">
        <v>913</v>
      </c>
      <c r="C30" s="344" t="s">
        <v>273</v>
      </c>
      <c r="D30" s="343">
        <v>1</v>
      </c>
      <c r="E30" s="349"/>
      <c r="F30" s="348">
        <f t="shared" si="0"/>
        <v>0</v>
      </c>
      <c r="G30" s="347"/>
      <c r="H30" s="346">
        <f t="shared" si="1"/>
        <v>0</v>
      </c>
    </row>
    <row r="31" spans="1:75" ht="13.5" thickBot="1">
      <c r="A31" s="338" t="s">
        <v>912</v>
      </c>
      <c r="B31" s="352" t="s">
        <v>911</v>
      </c>
      <c r="C31" s="344" t="s">
        <v>619</v>
      </c>
      <c r="D31" s="343">
        <v>1</v>
      </c>
      <c r="E31" s="342"/>
      <c r="F31" s="341">
        <f t="shared" si="0"/>
        <v>0</v>
      </c>
      <c r="G31" s="340"/>
      <c r="H31" s="339">
        <f t="shared" si="1"/>
        <v>0</v>
      </c>
    </row>
    <row r="32" spans="1:75" ht="13.5" thickBot="1">
      <c r="A32" s="338" t="s">
        <v>910</v>
      </c>
      <c r="B32" s="352" t="s">
        <v>909</v>
      </c>
      <c r="C32" s="351" t="s">
        <v>619</v>
      </c>
      <c r="D32" s="350">
        <v>1</v>
      </c>
      <c r="E32" s="349"/>
      <c r="F32" s="348">
        <f t="shared" si="0"/>
        <v>0</v>
      </c>
      <c r="G32" s="347"/>
      <c r="H32" s="346">
        <f t="shared" si="1"/>
        <v>0</v>
      </c>
    </row>
    <row r="33" spans="1:8" ht="13.5" thickBot="1">
      <c r="A33" s="338" t="s">
        <v>908</v>
      </c>
      <c r="B33" s="352" t="s">
        <v>907</v>
      </c>
      <c r="C33" s="351" t="s">
        <v>619</v>
      </c>
      <c r="D33" s="350">
        <v>1</v>
      </c>
      <c r="E33" s="349"/>
      <c r="F33" s="348">
        <f t="shared" si="0"/>
        <v>0</v>
      </c>
      <c r="G33" s="347"/>
      <c r="H33" s="346">
        <f t="shared" si="1"/>
        <v>0</v>
      </c>
    </row>
    <row r="34" spans="1:8" ht="13.5" thickBot="1">
      <c r="A34" s="338" t="s">
        <v>906</v>
      </c>
      <c r="B34" s="345" t="s">
        <v>905</v>
      </c>
      <c r="C34" s="344" t="s">
        <v>619</v>
      </c>
      <c r="D34" s="343">
        <v>5</v>
      </c>
      <c r="E34" s="342"/>
      <c r="F34" s="341">
        <f t="shared" si="0"/>
        <v>0</v>
      </c>
      <c r="G34" s="340"/>
      <c r="H34" s="339">
        <f t="shared" si="1"/>
        <v>0</v>
      </c>
    </row>
    <row r="35" spans="1:8" ht="13.5" thickBot="1">
      <c r="A35" s="338" t="s">
        <v>904</v>
      </c>
      <c r="B35" s="345" t="s">
        <v>903</v>
      </c>
      <c r="C35" s="344" t="s">
        <v>619</v>
      </c>
      <c r="D35" s="343">
        <v>5</v>
      </c>
      <c r="E35" s="342"/>
      <c r="F35" s="341">
        <f t="shared" si="0"/>
        <v>0</v>
      </c>
      <c r="G35" s="340"/>
      <c r="H35" s="339">
        <f t="shared" si="1"/>
        <v>0</v>
      </c>
    </row>
    <row r="36" spans="1:8" ht="13.5" thickBot="1">
      <c r="A36" s="338" t="s">
        <v>902</v>
      </c>
      <c r="B36" s="352" t="s">
        <v>599</v>
      </c>
      <c r="C36" s="351" t="s">
        <v>273</v>
      </c>
      <c r="D36" s="350">
        <v>1</v>
      </c>
      <c r="E36" s="349"/>
      <c r="F36" s="348">
        <f t="shared" si="0"/>
        <v>0</v>
      </c>
      <c r="G36" s="347"/>
      <c r="H36" s="346">
        <f t="shared" si="1"/>
        <v>0</v>
      </c>
    </row>
    <row r="37" spans="1:8" ht="13.5" thickBot="1">
      <c r="A37" s="338" t="s">
        <v>901</v>
      </c>
      <c r="B37" s="345" t="s">
        <v>900</v>
      </c>
      <c r="C37" s="344" t="s">
        <v>273</v>
      </c>
      <c r="D37" s="343">
        <v>1</v>
      </c>
      <c r="E37" s="342"/>
      <c r="F37" s="341">
        <f t="shared" si="0"/>
        <v>0</v>
      </c>
      <c r="G37" s="340"/>
      <c r="H37" s="339">
        <f t="shared" si="1"/>
        <v>0</v>
      </c>
    </row>
    <row r="38" spans="1:8" ht="13.5" thickBot="1">
      <c r="A38" s="338"/>
      <c r="B38" s="337" t="s">
        <v>899</v>
      </c>
      <c r="C38" s="336"/>
      <c r="D38" s="336"/>
      <c r="E38" s="335"/>
      <c r="F38" s="333">
        <f>SUM(F9:F37)</f>
        <v>0</v>
      </c>
      <c r="G38" s="334"/>
      <c r="H38" s="333">
        <f>SUM(H9:H37)</f>
        <v>0</v>
      </c>
    </row>
    <row r="39" spans="1:8">
      <c r="A39" s="326"/>
      <c r="F39" s="367">
        <f>F38+H38</f>
        <v>0</v>
      </c>
    </row>
    <row r="40" spans="1:8">
      <c r="A40" s="332"/>
      <c r="B40" s="331" t="s">
        <v>898</v>
      </c>
      <c r="F40" s="328" t="s">
        <v>971</v>
      </c>
      <c r="G40" s="330"/>
    </row>
    <row r="41" spans="1:8">
      <c r="A41" s="329"/>
    </row>
    <row r="42" spans="1:8">
      <c r="A42" s="329"/>
    </row>
    <row r="43" spans="1:8">
      <c r="A43" s="328"/>
    </row>
    <row r="44" spans="1:8">
      <c r="A44" s="328"/>
    </row>
    <row r="45" spans="1:8">
      <c r="A45" s="328"/>
    </row>
    <row r="46" spans="1:8">
      <c r="A46" s="326"/>
    </row>
    <row r="47" spans="1:8">
      <c r="A47" s="326"/>
    </row>
    <row r="48" spans="1:8">
      <c r="A48" s="326"/>
    </row>
    <row r="49" spans="1:1">
      <c r="A49" s="326"/>
    </row>
    <row r="50" spans="1:1">
      <c r="A50" s="326"/>
    </row>
  </sheetData>
  <mergeCells count="11">
    <mergeCell ref="G6:H6"/>
    <mergeCell ref="A1:F1"/>
    <mergeCell ref="B3:D3"/>
    <mergeCell ref="E3:H3"/>
    <mergeCell ref="B4:D4"/>
    <mergeCell ref="E4:H4"/>
    <mergeCell ref="A6:A7"/>
    <mergeCell ref="B6:B7"/>
    <mergeCell ref="C6:C7"/>
    <mergeCell ref="D6:D7"/>
    <mergeCell ref="E6:F6"/>
  </mergeCells>
  <printOptions horizontalCentered="1"/>
  <pageMargins left="0.39370078740157483" right="0.39370078740157483" top="0.78740157480314965" bottom="0.39370078740157483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Rekapitulace stavby</vt:lpstr>
      <vt:lpstr>Stavební část</vt:lpstr>
      <vt:lpstr>VZT</vt:lpstr>
      <vt:lpstr>UTCH</vt:lpstr>
      <vt:lpstr>ESIL</vt:lpstr>
      <vt:lpstr>'Rekapitulace stavby'!Názvy_tisku</vt:lpstr>
      <vt:lpstr>'Stavební část'!Názvy_tisku</vt:lpstr>
      <vt:lpstr>'Rekapitulace stavby'!Oblast_tisku</vt:lpstr>
      <vt:lpstr>'Stavební část'!Oblast_tisku</vt:lpstr>
      <vt:lpstr>VZT!Oblast_tisku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DESKTOP-KI5PJMT\Mirek</dc:creator>
  <cp:lastModifiedBy>Marek Tošovský</cp:lastModifiedBy>
  <dcterms:created xsi:type="dcterms:W3CDTF">2020-09-21T07:26:49Z</dcterms:created>
  <dcterms:modified xsi:type="dcterms:W3CDTF">2020-11-06T11:24:01Z</dcterms:modified>
</cp:coreProperties>
</file>