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0"/>
  </bookViews>
  <sheets>
    <sheet name="Rekapitulace stavby" sheetId="1" r:id="rId1"/>
    <sheet name="INV 03 - Objekt A3" sheetId="2" r:id="rId2"/>
    <sheet name="INV 04 - Objekt A4" sheetId="3" r:id="rId3"/>
    <sheet name="NEINV 01 - Objekt A1" sheetId="4" r:id="rId4"/>
    <sheet name="NEINV 02 - Objekt A2" sheetId="5" r:id="rId5"/>
  </sheets>
  <definedNames>
    <definedName name="_xlnm._FilterDatabase" localSheetId="1" hidden="1">'INV 03 - Objekt A3'!$C$140:$K$250</definedName>
    <definedName name="_xlnm._FilterDatabase" localSheetId="2" hidden="1">'INV 04 - Objekt A4'!$C$142:$K$309</definedName>
    <definedName name="_xlnm._FilterDatabase" localSheetId="3" hidden="1">'NEINV 01 - Objekt A1'!$C$139:$K$235</definedName>
    <definedName name="_xlnm._FilterDatabase" localSheetId="4" hidden="1">'NEINV 02 - Objekt A2'!$C$139:$K$238</definedName>
    <definedName name="_xlnm.Print_Area" localSheetId="1">'INV 03 - Objekt A3'!$C$4:$J$76,'INV 03 - Objekt A3'!$C$82:$J$120,'INV 03 - Objekt A3'!$C$126:$K$250</definedName>
    <definedName name="_xlnm.Print_Area" localSheetId="2">'INV 04 - Objekt A4'!$C$4:$J$76,'INV 04 - Objekt A4'!$C$82:$J$122,'INV 04 - Objekt A4'!$C$128:$K$309</definedName>
    <definedName name="_xlnm.Print_Area" localSheetId="3">'NEINV 01 - Objekt A1'!$C$4:$J$76,'NEINV 01 - Objekt A1'!$C$82:$J$119,'NEINV 01 - Objekt A1'!$C$125:$K$235</definedName>
    <definedName name="_xlnm.Print_Area" localSheetId="4">'NEINV 02 - Objekt A2'!$C$4:$J$76,'NEINV 02 - Objekt A2'!$C$82:$J$119,'NEINV 02 - Objekt A2'!$C$125:$K$238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'INV 03 - Objekt A3'!$140:$140</definedName>
    <definedName name="_xlnm.Print_Titles" localSheetId="2">'INV 04 - Objekt A4'!$142:$142</definedName>
    <definedName name="_xlnm.Print_Titles" localSheetId="3">'NEINV 01 - Objekt A1'!$139:$139</definedName>
    <definedName name="_xlnm.Print_Titles" localSheetId="4">'NEINV 02 - Objekt A2'!$139:$139</definedName>
  </definedNames>
  <calcPr calcId="162913"/>
</workbook>
</file>

<file path=xl/sharedStrings.xml><?xml version="1.0" encoding="utf-8"?>
<sst xmlns="http://schemas.openxmlformats.org/spreadsheetml/2006/main" count="6212" uniqueCount="781">
  <si>
    <t>Export Komplet</t>
  </si>
  <si>
    <t/>
  </si>
  <si>
    <t>2.0</t>
  </si>
  <si>
    <t>ZAMOK</t>
  </si>
  <si>
    <t>False</t>
  </si>
  <si>
    <t>{40125a1c-fee2-4883-bcc8-1a7c997796c6}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</si>
  <si>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</si>
  <si>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</si>
  <si>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</si>
  <si>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</si>
  <si>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</si>
  <si>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</si>
  <si>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</si>
  <si>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</si>
  <si>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59/2021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</si>
  <si>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</si>
  <si>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</si>
  <si>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UK - KaM - Rekonstrukce  a oprava střech kolejí Na Kotli v Hradci Králové-opakování</t>
  </si>
  <si>
    <t>KSO:</t>
  </si>
  <si>
    <t>CC-CZ:</t>
  </si>
  <si>
    <t>Místo:</t>
  </si>
  <si>
    <t>vysokoškolské koleje Univerzity Karlovy</t>
  </si>
  <si>
    <t>Datum:</t>
  </si>
  <si>
    <t>31. 3. 2021</t>
  </si>
  <si>
    <t>Zadavatel:</t>
  </si>
  <si>
    <t>IČ:</t>
  </si>
  <si>
    <t>UK KaM</t>
  </si>
  <si>
    <t>DIČ:</t>
  </si>
  <si>
    <t>Uchazeč:</t>
  </si>
  <si>
    <t>Vyplň údaj</t>
  </si>
  <si>
    <t>Projektant:</t>
  </si>
  <si>
    <t>Ing. Jaroslav Brychta, CSc.</t>
  </si>
  <si>
    <t>True</t>
  </si>
  <si>
    <t>Zpracovatel:</t>
  </si>
  <si>
    <t>01890000</t>
  </si>
  <si>
    <t>Jan Petr</t>
  </si>
  <si>
    <t>CZ8604200451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</si>
  <si>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</si>
  <si>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</si>
  <si>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</si>
  <si>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</si>
  <si>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</si>
  <si>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</si>
  <si>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</si>
  <si>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</si>
  <si>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</si>
  <si>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</si>
  <si>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</si>
  <si>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</si>
  <si>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</si>
  <si>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</si>
  <si>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</si>
  <si>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</si>
  <si>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</si>
  <si>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</si>
  <si>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</si>
  <si>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</si>
  <si>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</si>
  <si>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</si>
  <si>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</si>
  <si>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</si>
  <si>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</si>
  <si>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</si>
  <si>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</si>
  <si>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</si>
  <si>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</si>
  <si>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</si>
  <si>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</si>
  <si>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</si>
  <si>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</si>
  <si>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</si>
  <si>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</si>
  <si>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</si>
  <si>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</si>
  <si>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</si>
  <si>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</si>
  <si>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</si>
  <si>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</si>
  <si>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</si>
  <si>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</si>
  <si>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</si>
  <si>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</si>
  <si>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</si>
  <si>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Investice</t>
  </si>
  <si>
    <t>STA</t>
  </si>
  <si>
    <t>{59f5b7e0-1d23-46eb-9045-63aced1f64ec}</t>
  </si>
  <si>
    <t>2</t>
  </si>
  <si>
    <t>/</t>
  </si>
  <si>
    <t>INV 03</t>
  </si>
  <si>
    <t>Objekt A3</t>
  </si>
  <si>
    <t>Soupis</t>
  </si>
  <si>
    <t>{8a31396b-fdda-45c4-913c-72c2287b2572}</t>
  </si>
  <si>
    <t>INV 04</t>
  </si>
  <si>
    <t>Objekt A4</t>
  </si>
  <si>
    <t>{cf434060-428a-4088-83f2-0103e3c7332a}</t>
  </si>
  <si>
    <t>Neinvestice</t>
  </si>
  <si>
    <t>{84a04f35-000f-4d69-acf2-a267c929da5c}</t>
  </si>
  <si>
    <t>NEINV 01</t>
  </si>
  <si>
    <t>Objekt A1</t>
  </si>
  <si>
    <t>{a48a9793-f9e4-45fb-89f5-076dea8c5ebe}</t>
  </si>
  <si>
    <t>NEINV 02</t>
  </si>
  <si>
    <t>Objekt A2</t>
  </si>
  <si>
    <t>{1758522c-532e-4876-ba17-bfb1a89edecf}</t>
  </si>
  <si>
    <t>KRYCÍ LIST SOUPISU PRACÍ</t>
  </si>
  <si>
    <t>Objekt:</t>
  </si>
  <si>
    <t>1 - Investice</t>
  </si>
  <si>
    <t>Soupis:</t>
  </si>
  <si>
    <t>INV 03 - Objekt A3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</si>
  <si>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</si>
  <si>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</si>
  <si>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</si>
  <si>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</si>
  <si>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</si>
  <si>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</si>
  <si>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</si>
  <si>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</si>
  <si>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</si>
  <si>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</si>
  <si>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</si>
  <si>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</si>
  <si>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</si>
  <si>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</si>
  <si>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</si>
  <si>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742 - Elektroinstalace - slaboproud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</si>
  <si>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</si>
  <si>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</si>
  <si>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</si>
  <si>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</si>
  <si>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</si>
  <si>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</si>
  <si>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</si>
  <si>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</si>
  <si>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</si>
  <si>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</si>
  <si>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</si>
  <si>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</si>
  <si>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</si>
  <si>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</si>
  <si>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</si>
  <si>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</si>
  <si>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</si>
  <si>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</si>
  <si>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</si>
  <si>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</si>
  <si>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</si>
  <si>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</si>
  <si>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</si>
  <si>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</si>
  <si>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</si>
  <si>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</si>
  <si>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</si>
  <si>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</si>
  <si>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</si>
  <si>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622325252</t>
  </si>
  <si>
    <t>Oprava vnější vápenné omítky s celoplošným přeštukováním členitosti 1 v rozsahu do 30%</t>
  </si>
  <si>
    <t>m2</t>
  </si>
  <si>
    <t>CS ÚRS 2021 01</t>
  </si>
  <si>
    <t>4</t>
  </si>
  <si>
    <t>-580208981</t>
  </si>
  <si>
    <t>VV</t>
  </si>
  <si>
    <t>OPRAVA OMÍTEK STROJOVNY  VÝTAHU</t>
  </si>
  <si>
    <t>100</t>
  </si>
  <si>
    <t>Součet</t>
  </si>
  <si>
    <t>9</t>
  </si>
  <si>
    <t>Ostatní konstrukce a práce, bourání</t>
  </si>
  <si>
    <t>900R001</t>
  </si>
  <si>
    <t>Doplnění tepelné izolace, úprava okolí vpustí</t>
  </si>
  <si>
    <t>kus</t>
  </si>
  <si>
    <t>1574392048</t>
  </si>
  <si>
    <t>3</t>
  </si>
  <si>
    <t>949101111</t>
  </si>
  <si>
    <t>Lešení pomocné pro objekty pozemních staveb s lešeňovou podlahou v do 1,9 m zatížení do 150 kg/m2</t>
  </si>
  <si>
    <t>-1202288897</t>
  </si>
  <si>
    <t>100*1,2</t>
  </si>
  <si>
    <t>949111111</t>
  </si>
  <si>
    <t>Montáž lešení lehkého kozového trubkového v do 1,2 m</t>
  </si>
  <si>
    <t>sada</t>
  </si>
  <si>
    <t>-585042316</t>
  </si>
  <si>
    <t>5</t>
  </si>
  <si>
    <t>978015341</t>
  </si>
  <si>
    <t>Otlučení (osekání) vnější vápenné nebo vápenocementové omítky stupně členitosti 1 a 2 rozsahu do 30%</t>
  </si>
  <si>
    <t>-301639821</t>
  </si>
  <si>
    <t>997</t>
  </si>
  <si>
    <t>Přesun sutě</t>
  </si>
  <si>
    <t>997013159</t>
  </si>
  <si>
    <t>Vnitrostaveništní doprava suti a vybouraných hmot pro budovy v do 30 m s omezením mechanizace</t>
  </si>
  <si>
    <t>t</t>
  </si>
  <si>
    <t>1760323060</t>
  </si>
  <si>
    <t>7</t>
  </si>
  <si>
    <t>997013509</t>
  </si>
  <si>
    <t>Příplatek k odvozu suti a vybouraných hmot na skládku ZKD 1 km přes 1 km</t>
  </si>
  <si>
    <t>-1081132760</t>
  </si>
  <si>
    <t>38,821*30 'Přepočtené koeficientem množství</t>
  </si>
  <si>
    <t>8</t>
  </si>
  <si>
    <t>997013511</t>
  </si>
  <si>
    <t>Odvoz suti a vybouraných hmot z meziskládky na skládku do 1 km s naložením a se složením</t>
  </si>
  <si>
    <t>-1013573940</t>
  </si>
  <si>
    <t>997013631</t>
  </si>
  <si>
    <t>Poplatek za uložení na skládce (skládkovné) stavebního odpadu směsného kód odpadu 17 09 04</t>
  </si>
  <si>
    <t>-1648018015</t>
  </si>
  <si>
    <t>998</t>
  </si>
  <si>
    <t>Přesun hmot</t>
  </si>
  <si>
    <t>10</t>
  </si>
  <si>
    <t>998017004</t>
  </si>
  <si>
    <t>Přesun hmot s omezením mechanizace pro budovy v do 36 m</t>
  </si>
  <si>
    <t>928718136</t>
  </si>
  <si>
    <t>PSV</t>
  </si>
  <si>
    <t>Práce a dodávky PSV</t>
  </si>
  <si>
    <t>712</t>
  </si>
  <si>
    <t>Povlakové krytiny</t>
  </si>
  <si>
    <t>11</t>
  </si>
  <si>
    <t>712300831</t>
  </si>
  <si>
    <t>Odstranění povlakové krytiny střech do 10° jednovrstvé</t>
  </si>
  <si>
    <t>16</t>
  </si>
  <si>
    <t>1939658337</t>
  </si>
  <si>
    <t>ODSTRANĚNÍ OKOLO STROJOVNY VÝTAHU A KOMÍNU</t>
  </si>
  <si>
    <t>30*0,3</t>
  </si>
  <si>
    <t>12</t>
  </si>
  <si>
    <t>712300833</t>
  </si>
  <si>
    <t>Odstranění povlakové krytiny střech do 10° třívrstvé</t>
  </si>
  <si>
    <t>-377576906</t>
  </si>
  <si>
    <t>13</t>
  </si>
  <si>
    <t>712300851</t>
  </si>
  <si>
    <t>Demontáž ukončujícího kovového profilu přímého</t>
  </si>
  <si>
    <t>m</t>
  </si>
  <si>
    <t>1956448249</t>
  </si>
  <si>
    <t>14</t>
  </si>
  <si>
    <t>712311101</t>
  </si>
  <si>
    <t>Provedení povlakové krytiny střech do 10° za studena lakem penetračním nebo asfaltovým</t>
  </si>
  <si>
    <t>209795781</t>
  </si>
  <si>
    <t>DETAIL STĚNY</t>
  </si>
  <si>
    <t>M</t>
  </si>
  <si>
    <t>11163150</t>
  </si>
  <si>
    <t>lak penetrační asfaltový</t>
  </si>
  <si>
    <t>32</t>
  </si>
  <si>
    <t>701862393</t>
  </si>
  <si>
    <t>9*0,00032 'Přepočtené koeficientem množství</t>
  </si>
  <si>
    <t>712331111</t>
  </si>
  <si>
    <t>Provedení povlakové krytiny střech do 10° podkladní vrstvy pásy na sucho samolepící</t>
  </si>
  <si>
    <t>-1812142147</t>
  </si>
  <si>
    <t>17</t>
  </si>
  <si>
    <t>62853001</t>
  </si>
  <si>
    <t>pás asfaltový samolepicí modifikovaný SBS tl 4,0mm s vložkou ze skleněné tkaniny se spalitelnou fólií nebo jemnozrnným minerálním posypem nebo textilií na horním povrchu</t>
  </si>
  <si>
    <t>662633697</t>
  </si>
  <si>
    <t>718*1,1655 'Přepočtené koeficientem množství</t>
  </si>
  <si>
    <t>18</t>
  </si>
  <si>
    <t>712341559</t>
  </si>
  <si>
    <t>Provedení povlakové krytiny střech do 10° pásy NAIP přitavením v plné ploše</t>
  </si>
  <si>
    <t>-1742319727</t>
  </si>
  <si>
    <t>19</t>
  </si>
  <si>
    <t>62833158</t>
  </si>
  <si>
    <t>pás asfaltový natavitelný oxidovaný tl 4,0mm typu G200 S40 s vložkou ze skleněné tkaniny, s jemnozrnným minerálním posypem</t>
  </si>
  <si>
    <t>-1969588139</t>
  </si>
  <si>
    <t>35*1,1655 'Přepočtené koeficientem množství</t>
  </si>
  <si>
    <t>20</t>
  </si>
  <si>
    <t>445835189</t>
  </si>
  <si>
    <t>"VRCHNÍ PÁS" 726</t>
  </si>
  <si>
    <t>"HYDROIZOLAČNÍ VRSTVA" 300</t>
  </si>
  <si>
    <t>62832134</t>
  </si>
  <si>
    <t>pás asfaltový natavitelný oxidovaný tl 4,0mm typu V60 S40 s vložkou ze skleněné rohože, s jemnozrnným minerálním posypem</t>
  </si>
  <si>
    <t>-83434408</t>
  </si>
  <si>
    <t>726*1,1655 'Přepočtené koeficientem množství</t>
  </si>
  <si>
    <t>22</t>
  </si>
  <si>
    <t>1228373010</t>
  </si>
  <si>
    <t>300*1,1655 'Přepočtené koeficientem množství</t>
  </si>
  <si>
    <t>23</t>
  </si>
  <si>
    <t>712341715.R02</t>
  </si>
  <si>
    <t>Provedení povlakové krytiny střech do 10° pásy asfaltovými zaizolování prostupů kruhového průřezu D do 300 mm  vč. dodávky  materiálu</t>
  </si>
  <si>
    <t>-771808592</t>
  </si>
  <si>
    <t>24</t>
  </si>
  <si>
    <t>712363357</t>
  </si>
  <si>
    <t>Povlakové krytiny střech do 10° z tvarovaných poplastovaných lišt délky 2 m okapnice široká rš 250 mm</t>
  </si>
  <si>
    <t>-1792521241</t>
  </si>
  <si>
    <t>25</t>
  </si>
  <si>
    <t>712R001</t>
  </si>
  <si>
    <t>Oprava detailů stěn strojovna výtahu a komínu</t>
  </si>
  <si>
    <t>-1101929493</t>
  </si>
  <si>
    <t>26</t>
  </si>
  <si>
    <t>998712104</t>
  </si>
  <si>
    <t>Přesun hmot tonážní tonážní pro krytiny povlakové v objektech v do 36 m</t>
  </si>
  <si>
    <t>-817505441</t>
  </si>
  <si>
    <t>713</t>
  </si>
  <si>
    <t>Izolace tepelné</t>
  </si>
  <si>
    <t>27</t>
  </si>
  <si>
    <t>713140812</t>
  </si>
  <si>
    <t>Odstranění tepelné izolace střech nadstřešní volně kladené z vláknitých materiálů nasáklých vodou tl do 100 mm</t>
  </si>
  <si>
    <t>-230376092</t>
  </si>
  <si>
    <t>28</t>
  </si>
  <si>
    <t>713141331</t>
  </si>
  <si>
    <t>Montáž izolace tepelné střech plochých lepené za studena zplna, spádová vrstva</t>
  </si>
  <si>
    <t>1657259036</t>
  </si>
  <si>
    <t>29</t>
  </si>
  <si>
    <t>28376142</t>
  </si>
  <si>
    <t>klín izolační z pěnového polystyrenu EPS 150 spádový</t>
  </si>
  <si>
    <t>m3</t>
  </si>
  <si>
    <t>-1856487255</t>
  </si>
  <si>
    <t>30</t>
  </si>
  <si>
    <t>998713104</t>
  </si>
  <si>
    <t>Přesun hmot tonážní pro izolace tepelné v objektech v do 36 m</t>
  </si>
  <si>
    <t>-1660979723</t>
  </si>
  <si>
    <t>721</t>
  </si>
  <si>
    <t>Zdravotechnika - vnitřní kanalizace</t>
  </si>
  <si>
    <t>31</t>
  </si>
  <si>
    <t>721210824</t>
  </si>
  <si>
    <t>Demontáž vpustí střešních DN 150</t>
  </si>
  <si>
    <t>187963299</t>
  </si>
  <si>
    <t>721233114</t>
  </si>
  <si>
    <t>Střešní vtok polypropylen PP pro ploché střechy svislý odtok DN 160</t>
  </si>
  <si>
    <t>-1733868261</t>
  </si>
  <si>
    <t>P</t>
  </si>
  <si>
    <t>Poznámka k položce:
Nové vpusti dvoudílné, manžety z modif. asf. pásů</t>
  </si>
  <si>
    <t>33</t>
  </si>
  <si>
    <t>998721104</t>
  </si>
  <si>
    <t>Přesun hmot tonážní pro vnitřní kanalizace v objektech v do 36 m</t>
  </si>
  <si>
    <t>481822104</t>
  </si>
  <si>
    <t>741</t>
  </si>
  <si>
    <t>Elektroinstalace - silnoproud</t>
  </si>
  <si>
    <t>34</t>
  </si>
  <si>
    <t>210220101</t>
  </si>
  <si>
    <t>Montáž hromosvodného vedení svodových vodičů s podpěrami průměru do 10 mm</t>
  </si>
  <si>
    <t>64</t>
  </si>
  <si>
    <t>626058919</t>
  </si>
  <si>
    <t>35</t>
  </si>
  <si>
    <t>35441072</t>
  </si>
  <si>
    <t>drát D 8mm FeZn pro hromosvod</t>
  </si>
  <si>
    <t>128</t>
  </si>
  <si>
    <t>1099421196</t>
  </si>
  <si>
    <t>204*1,1 'Přepočtené koeficientem množství</t>
  </si>
  <si>
    <t>36</t>
  </si>
  <si>
    <t>741421821</t>
  </si>
  <si>
    <t>Demontáž drátu nebo lana svodového vedení D do 8 mm rovná střecha</t>
  </si>
  <si>
    <t>1679155658</t>
  </si>
  <si>
    <t>37</t>
  </si>
  <si>
    <t>998741104</t>
  </si>
  <si>
    <t>Přesun hmot tonážní pro silnoproud v objektech v do 36 m</t>
  </si>
  <si>
    <t>581209255</t>
  </si>
  <si>
    <t>742</t>
  </si>
  <si>
    <t>Elektroinstalace - slaboproud</t>
  </si>
  <si>
    <t>38</t>
  </si>
  <si>
    <t>742420021</t>
  </si>
  <si>
    <t>Montáž antenního stožáru včetně upevňovacího materiálu</t>
  </si>
  <si>
    <t>-1174650966</t>
  </si>
  <si>
    <t>39</t>
  </si>
  <si>
    <t>316R001</t>
  </si>
  <si>
    <t>stožár anténní 4m</t>
  </si>
  <si>
    <t>589749802</t>
  </si>
  <si>
    <t>40</t>
  </si>
  <si>
    <t>998742104</t>
  </si>
  <si>
    <t>Přesun hmot tonážní pro slaboproud v objektech v do 36 m</t>
  </si>
  <si>
    <t>-653105289</t>
  </si>
  <si>
    <t>764</t>
  </si>
  <si>
    <t>Konstrukce klempířské</t>
  </si>
  <si>
    <t>41</t>
  </si>
  <si>
    <t>764212633.R01</t>
  </si>
  <si>
    <t>Oplechování lištou z Pz s povrchovou úpravou rš 250 mm</t>
  </si>
  <si>
    <t>835030370</t>
  </si>
  <si>
    <t>LIŠTA U ATIK A STĚN</t>
  </si>
  <si>
    <t>42</t>
  </si>
  <si>
    <t>764214607</t>
  </si>
  <si>
    <t>Oplechování horních ploch a atik bez rohů z Pz s povrch úpravou mechanicky kotvené rš 560 mm</t>
  </si>
  <si>
    <t>1428841919</t>
  </si>
  <si>
    <t>43</t>
  </si>
  <si>
    <t>764511602</t>
  </si>
  <si>
    <t>Žlab podokapní půlkruhový z Pz s povrchovou úpravou rš 330 mm</t>
  </si>
  <si>
    <t>1279989984</t>
  </si>
  <si>
    <t>44</t>
  </si>
  <si>
    <t>764511622</t>
  </si>
  <si>
    <t>Roh nebo kout půlkruhového podokapního žlabu z Pz s povrchovou úpravou rš 330 mm</t>
  </si>
  <si>
    <t>-1680572714</t>
  </si>
  <si>
    <t>45</t>
  </si>
  <si>
    <t>764511642</t>
  </si>
  <si>
    <t>Kotlík oválný (trychtýřový) pro podokapní žlaby z Pz s povrchovou úpravou 330/100 mm</t>
  </si>
  <si>
    <t>858742998</t>
  </si>
  <si>
    <t>46</t>
  </si>
  <si>
    <t>764518622</t>
  </si>
  <si>
    <t>Svody kruhové včetně objímek, kolen, odskoků z Pz s povrchovou úpravou průměru 100 mm</t>
  </si>
  <si>
    <t>-722955037</t>
  </si>
  <si>
    <t>47</t>
  </si>
  <si>
    <t>764R001</t>
  </si>
  <si>
    <t>Zatmelení klempířských lišt a detailů prostupů</t>
  </si>
  <si>
    <t>-647347250</t>
  </si>
  <si>
    <t>48</t>
  </si>
  <si>
    <t>998764104</t>
  </si>
  <si>
    <t>Přesun hmot tonážní pro konstrukce klempířské v objektech v do 36 m</t>
  </si>
  <si>
    <t>1030096555</t>
  </si>
  <si>
    <t>767</t>
  </si>
  <si>
    <t>Konstrukce zámečnické</t>
  </si>
  <si>
    <t>49</t>
  </si>
  <si>
    <t>767832102</t>
  </si>
  <si>
    <t>Montáž venkovních požárních žebříků do zdiva bez suchovodu</t>
  </si>
  <si>
    <t>-1181694731</t>
  </si>
  <si>
    <t>50</t>
  </si>
  <si>
    <t>44983000</t>
  </si>
  <si>
    <t>žebřík venkovní bez suchovodu v provedení žárový Zn</t>
  </si>
  <si>
    <t>-710605706</t>
  </si>
  <si>
    <t>51</t>
  </si>
  <si>
    <t>998767104</t>
  </si>
  <si>
    <t>Přesun hmot tonážní pro zámečnické konstrukce v objektech v do 36 m</t>
  </si>
  <si>
    <t>-479491234</t>
  </si>
  <si>
    <t>783</t>
  </si>
  <si>
    <t>Dokončovací práce - nátěry</t>
  </si>
  <si>
    <t>52</t>
  </si>
  <si>
    <t>783823137</t>
  </si>
  <si>
    <t>Penetrační vápenný nátěr hladkých nebo štukových omítek</t>
  </si>
  <si>
    <t>1513899882</t>
  </si>
  <si>
    <t>53</t>
  </si>
  <si>
    <t>783827427</t>
  </si>
  <si>
    <t>Krycí dvojnásobný vápenný nátěr omítek stupně členitosti 1 a 2</t>
  </si>
  <si>
    <t>802485025</t>
  </si>
  <si>
    <t>Práce a dodávky M</t>
  </si>
  <si>
    <t>21-M</t>
  </si>
  <si>
    <t>Elektromontáže</t>
  </si>
  <si>
    <t>54</t>
  </si>
  <si>
    <t>210280211.R01</t>
  </si>
  <si>
    <t>Revize hromosvodu vč. vypracování revizní zprávy</t>
  </si>
  <si>
    <t>2025319265</t>
  </si>
  <si>
    <t>VRN</t>
  </si>
  <si>
    <t>Vedlejší rozpočtové náklady</t>
  </si>
  <si>
    <t>VRN1</t>
  </si>
  <si>
    <t>Průzkumné, geodetické a projektové práce</t>
  </si>
  <si>
    <t>55</t>
  </si>
  <si>
    <t>013254000</t>
  </si>
  <si>
    <t>Dokumentace skutečného provedení stavby</t>
  </si>
  <si>
    <t>…</t>
  </si>
  <si>
    <t>1024</t>
  </si>
  <si>
    <t>-2118727659</t>
  </si>
  <si>
    <t>VRN3</t>
  </si>
  <si>
    <t>Zařízení staveniště</t>
  </si>
  <si>
    <t>56</t>
  </si>
  <si>
    <t>030001000</t>
  </si>
  <si>
    <t>-697942842</t>
  </si>
  <si>
    <t>57</t>
  </si>
  <si>
    <t>030001000.R01</t>
  </si>
  <si>
    <t>Použití jeřábu</t>
  </si>
  <si>
    <t>1165225809</t>
  </si>
  <si>
    <t>VRN6</t>
  </si>
  <si>
    <t>Územní vlivy</t>
  </si>
  <si>
    <t>58</t>
  </si>
  <si>
    <t>060001000</t>
  </si>
  <si>
    <t>593022359</t>
  </si>
  <si>
    <t>VRN7</t>
  </si>
  <si>
    <t>Provozní vlivy</t>
  </si>
  <si>
    <t>59</t>
  </si>
  <si>
    <t>070001000</t>
  </si>
  <si>
    <t>1326842003</t>
  </si>
  <si>
    <t>INV 04 - Objekt A4</t>
  </si>
  <si>
    <t xml:space="preserve">    762 - Konstrukce tesařské</t>
  </si>
  <si>
    <t xml:space="preserve">    766 - Konstrukce truhlářské</t>
  </si>
  <si>
    <t>622211011</t>
  </si>
  <si>
    <t>Montáž kontaktního zateplení vnějších stěn lepením a mechanickým kotvením polystyrénových desek tl do 80 mm</t>
  </si>
  <si>
    <t>-1203940711</t>
  </si>
  <si>
    <t>ZATEPLENÍ STROJOVNY VÝTAHU</t>
  </si>
  <si>
    <t>104</t>
  </si>
  <si>
    <t>28375948</t>
  </si>
  <si>
    <t>deska EPS 100 fasádní λ=0,037 tl 80mm</t>
  </si>
  <si>
    <t>2062160066</t>
  </si>
  <si>
    <t>104*1,02 'Přepočtené koeficientem množství</t>
  </si>
  <si>
    <t>-1013719874</t>
  </si>
  <si>
    <t>622521021</t>
  </si>
  <si>
    <t>Tenkovrstvá silikátová zrnitá omítka tl. 2,0 mm včetně penetrace vnějších stěn</t>
  </si>
  <si>
    <t>1015012667</t>
  </si>
  <si>
    <t>Kontrola, vyspravení a očištění betonového podkladu</t>
  </si>
  <si>
    <t>1734186615</t>
  </si>
  <si>
    <t>-1385075178</t>
  </si>
  <si>
    <t>20*1,2</t>
  </si>
  <si>
    <t>156979104</t>
  </si>
  <si>
    <t>962086111</t>
  </si>
  <si>
    <t>Bourání příček z plynosilikátu tl do 150 mm</t>
  </si>
  <si>
    <t>-2136158962</t>
  </si>
  <si>
    <t>965082933</t>
  </si>
  <si>
    <t>Odstranění násypů pod podlahami či na střechách tl do 200 mm pl přes 2 m2</t>
  </si>
  <si>
    <t>-283453887</t>
  </si>
  <si>
    <t>660*0,1</t>
  </si>
  <si>
    <t>2098115936</t>
  </si>
  <si>
    <t>-872203314</t>
  </si>
  <si>
    <t>-1571498786</t>
  </si>
  <si>
    <t>204,705*30 'Přepočtené koeficientem množství</t>
  </si>
  <si>
    <t>1673380814</t>
  </si>
  <si>
    <t>-1845755989</t>
  </si>
  <si>
    <t>-2104438483</t>
  </si>
  <si>
    <t>-25609649</t>
  </si>
  <si>
    <t>1401150127</t>
  </si>
  <si>
    <t>"S1A"808</t>
  </si>
  <si>
    <t>-975790796</t>
  </si>
  <si>
    <t>808*0,00032 'Přepočtené koeficientem množství</t>
  </si>
  <si>
    <t>1994525311</t>
  </si>
  <si>
    <t>"S1A" 808+718</t>
  </si>
  <si>
    <t>"S3" 35</t>
  </si>
  <si>
    <t>-645025788</t>
  </si>
  <si>
    <t>62853001.R01</t>
  </si>
  <si>
    <t>pás asfaltový samolepicí modifikovaný SBS tl 4,0mm s vložkou z hliníku se spalitelnou fólií nebo jemnozrnným minerálním posypem nebo textilií na horním povrchu</t>
  </si>
  <si>
    <t>-870112812</t>
  </si>
  <si>
    <t>808*1,02 'Přepočtené koeficientem množství</t>
  </si>
  <si>
    <t>62853002</t>
  </si>
  <si>
    <t>pás asfaltový samolepicí modifikovaný SBS tl 2,8mm s vložkou ze skleněné tkaniny se spalitelnou fólií nebo jemnozrnným minerálním posypem nebo textilií na horním povrchu</t>
  </si>
  <si>
    <t>1818111816</t>
  </si>
  <si>
    <t>718*1,02 'Přepočtené koeficientem množství</t>
  </si>
  <si>
    <t>701692707</t>
  </si>
  <si>
    <t>"S1A"808+726</t>
  </si>
  <si>
    <t>944384907</t>
  </si>
  <si>
    <t>843*1,1655 'Přepočtené koeficientem množství</t>
  </si>
  <si>
    <t>62855002</t>
  </si>
  <si>
    <t>pás asfaltový natavitelný modifikovaný SBS tl 5,0mm s vložkou z polyesterové rohože a spalitelnou PE fólií nebo jemnozrnným minerálním posypem na horním povrchu</t>
  </si>
  <si>
    <t>1610647391</t>
  </si>
  <si>
    <t>726*1,05 'Přepočtené koeficientem množství</t>
  </si>
  <si>
    <t>-21198458</t>
  </si>
  <si>
    <t>509350437</t>
  </si>
  <si>
    <t>712363358</t>
  </si>
  <si>
    <t>Povlakové krytiny střech do 10° z tvarovaných poplastovaných lišt délky 2 m závětrná lišta rš 250 mm</t>
  </si>
  <si>
    <t>1229333593</t>
  </si>
  <si>
    <t>Dodávka a montáž vpusti - Spodní díl vpusti, napojení zajišťovací vrstvy hydroizolace vč.napojení na parozábranu+ Horní díl vpusti, napojení na vrchní hydroizolace</t>
  </si>
  <si>
    <t>-1563131861</t>
  </si>
  <si>
    <t>712R002</t>
  </si>
  <si>
    <t>Dodávka a montáž - Spodní modif. asfaltový pás, stěny a vrch atik</t>
  </si>
  <si>
    <t>-1408960893</t>
  </si>
  <si>
    <t>712R003</t>
  </si>
  <si>
    <t>Dodávka a montáž - vrchní modif. asfaltový pás, stěny a vrch atik</t>
  </si>
  <si>
    <t>-741075393</t>
  </si>
  <si>
    <t>712R004</t>
  </si>
  <si>
    <t>Dodávka a montáž -Hydroizolace spod. + vrchní, det,  stěny strojovny + komín</t>
  </si>
  <si>
    <t>-898102677</t>
  </si>
  <si>
    <t>712R0045</t>
  </si>
  <si>
    <t>Dodávka a montáž - Hydroizolace, vyztužení detailů, / klíny z MW 80 x 80 mm</t>
  </si>
  <si>
    <t>539792693</t>
  </si>
  <si>
    <t>1868565474</t>
  </si>
  <si>
    <t>823398428</t>
  </si>
  <si>
    <t>713141131</t>
  </si>
  <si>
    <t>Montáž izolace tepelné střech plochých lepené za studena plně 1 vrstva rohoží, pásů, dílců, desek</t>
  </si>
  <si>
    <t>-1855385421</t>
  </si>
  <si>
    <t>"S1A" 660*2</t>
  </si>
  <si>
    <t>28372309</t>
  </si>
  <si>
    <t>deska EPS 100 do plochých střech a podlah λ=0,037 tl 100mm</t>
  </si>
  <si>
    <t>-1664091620</t>
  </si>
  <si>
    <t>660*1,02 'Přepočtené koeficientem množství</t>
  </si>
  <si>
    <t>28372308</t>
  </si>
  <si>
    <t>deska EPS 100 do plochých střech a podlah λ=0,037 tl 80mm</t>
  </si>
  <si>
    <t>-1571660097</t>
  </si>
  <si>
    <t>1419289223</t>
  </si>
  <si>
    <t>"S1A" 744</t>
  </si>
  <si>
    <t>737497939</t>
  </si>
  <si>
    <t>713141331.R01</t>
  </si>
  <si>
    <t>Montáž izolace tepelné střech plochých mechanicky kotvené, spádová vrstva</t>
  </si>
  <si>
    <t>624956512</t>
  </si>
  <si>
    <t>-1590181264</t>
  </si>
  <si>
    <t>713R001</t>
  </si>
  <si>
    <t>Dodávka a montáž - Žlab u strojovny výtahu PIR desky - 80 mm</t>
  </si>
  <si>
    <t>66238003</t>
  </si>
  <si>
    <t>713R002</t>
  </si>
  <si>
    <t>Dodávka a montáž -  Desky EPS 150 ve spádu 1%, žlab u stroj.výtahu +lepidlo</t>
  </si>
  <si>
    <t>-1741452674</t>
  </si>
  <si>
    <t>-1105538202</t>
  </si>
  <si>
    <t>-1189596342</t>
  </si>
  <si>
    <t>-1237455917</t>
  </si>
  <si>
    <t>380142723</t>
  </si>
  <si>
    <t>-999834951</t>
  </si>
  <si>
    <t>-640699160</t>
  </si>
  <si>
    <t>550328351</t>
  </si>
  <si>
    <t>567974235</t>
  </si>
  <si>
    <t>156375794</t>
  </si>
  <si>
    <t>762</t>
  </si>
  <si>
    <t>Konstrukce tesařské</t>
  </si>
  <si>
    <t>762341024.R01</t>
  </si>
  <si>
    <t xml:space="preserve">Bednění z desek OSB tl 18 mm na pero a drážku </t>
  </si>
  <si>
    <t>1377736515</t>
  </si>
  <si>
    <t>32*0,3*2</t>
  </si>
  <si>
    <t>130*0,3</t>
  </si>
  <si>
    <t>87</t>
  </si>
  <si>
    <t>762421022</t>
  </si>
  <si>
    <t>Obložení stropu z desek OSB tl 12 mm nebroušených na pero a drážku šroubovaných</t>
  </si>
  <si>
    <t>-1844241375</t>
  </si>
  <si>
    <t>762495000</t>
  </si>
  <si>
    <t>Spojovací prostředky pro montáž olištování, obložení stropů, střešních podhledů a stěn</t>
  </si>
  <si>
    <t>2106967270</t>
  </si>
  <si>
    <t>998762104</t>
  </si>
  <si>
    <t>Přesun hmot tonážní pro kce tesařské v objektech v do 36 m</t>
  </si>
  <si>
    <t>898099941</t>
  </si>
  <si>
    <t>764001871.R01</t>
  </si>
  <si>
    <t>Demontáž oplechování strojovny výtahu do suti</t>
  </si>
  <si>
    <t>801136862</t>
  </si>
  <si>
    <t>764002841</t>
  </si>
  <si>
    <t>Demontáž oplechování horních ploch zdí a nadezdívek do suti</t>
  </si>
  <si>
    <t>-847230260</t>
  </si>
  <si>
    <t>-651461365</t>
  </si>
  <si>
    <t>LIŠTA U STĚN</t>
  </si>
  <si>
    <t>60</t>
  </si>
  <si>
    <t>764212633.R02</t>
  </si>
  <si>
    <t>Oplechování, "markýza", stroj. výt. RŠ 560 mm z Pz supraveným povrchem</t>
  </si>
  <si>
    <t>1677561174</t>
  </si>
  <si>
    <t>STROJOVNA VÝTAHU</t>
  </si>
  <si>
    <t>61</t>
  </si>
  <si>
    <t>-910889782</t>
  </si>
  <si>
    <t>62</t>
  </si>
  <si>
    <t>269735742</t>
  </si>
  <si>
    <t>63</t>
  </si>
  <si>
    <t>-857199464</t>
  </si>
  <si>
    <t>636012223</t>
  </si>
  <si>
    <t>65</t>
  </si>
  <si>
    <t>-1203051515</t>
  </si>
  <si>
    <t>66</t>
  </si>
  <si>
    <t>1166482548</t>
  </si>
  <si>
    <t>766</t>
  </si>
  <si>
    <t>Konstrukce truhlářské</t>
  </si>
  <si>
    <t>67</t>
  </si>
  <si>
    <t>766660729</t>
  </si>
  <si>
    <t>Montáž dveřního interiérového kování - štítku s klikou</t>
  </si>
  <si>
    <t>-2068912472</t>
  </si>
  <si>
    <t>68</t>
  </si>
  <si>
    <t>54914610</t>
  </si>
  <si>
    <t>kování dveřní vrchní klika včetně rozet a montážního materiálu R BB nerez PK</t>
  </si>
  <si>
    <t>-1216133368</t>
  </si>
  <si>
    <t>69</t>
  </si>
  <si>
    <t>998766104</t>
  </si>
  <si>
    <t>Přesun hmot tonážní pro konstrukce truhlářské v objektech v do 36 m</t>
  </si>
  <si>
    <t>-1914902017</t>
  </si>
  <si>
    <t>70</t>
  </si>
  <si>
    <t>767640311</t>
  </si>
  <si>
    <t>Montáž dveří ocelových vnitřních jednokřídlových</t>
  </si>
  <si>
    <t>941299336</t>
  </si>
  <si>
    <t>71</t>
  </si>
  <si>
    <t>55341155</t>
  </si>
  <si>
    <t>dveře jednokřídlé ocelové vchodové 800x1970mm</t>
  </si>
  <si>
    <t>1880501440</t>
  </si>
  <si>
    <t>72</t>
  </si>
  <si>
    <t>1284333635</t>
  </si>
  <si>
    <t>73</t>
  </si>
  <si>
    <t>-1395268952</t>
  </si>
  <si>
    <t>74</t>
  </si>
  <si>
    <t>767R001</t>
  </si>
  <si>
    <t>Dodávka a montáž - Ocelové žárově zinkované dva schody</t>
  </si>
  <si>
    <t>soubor</t>
  </si>
  <si>
    <t>-1534767713</t>
  </si>
  <si>
    <t>75</t>
  </si>
  <si>
    <t>-1540769142</t>
  </si>
  <si>
    <t>76</t>
  </si>
  <si>
    <t>783314101</t>
  </si>
  <si>
    <t>Základní jednonásobný syntetický nátěr zámečnických konstrukcí</t>
  </si>
  <si>
    <t>1931224559</t>
  </si>
  <si>
    <t>MARKÝZA</t>
  </si>
  <si>
    <t>77</t>
  </si>
  <si>
    <t>783315101</t>
  </si>
  <si>
    <t>Mezinátěr jednonásobný syntetický standardní zámečnických konstrukcí</t>
  </si>
  <si>
    <t>1963711747</t>
  </si>
  <si>
    <t>78</t>
  </si>
  <si>
    <t>783317101</t>
  </si>
  <si>
    <t>Krycí jednonásobný syntetický standardní nátěr zámečnických konstrukcí</t>
  </si>
  <si>
    <t>749729550</t>
  </si>
  <si>
    <t>79</t>
  </si>
  <si>
    <t>-1008104305</t>
  </si>
  <si>
    <t>NÁTĚR SLOUPU</t>
  </si>
  <si>
    <t>80</t>
  </si>
  <si>
    <t>-118804209</t>
  </si>
  <si>
    <t>81</t>
  </si>
  <si>
    <t>-1370214058</t>
  </si>
  <si>
    <t>82</t>
  </si>
  <si>
    <t>1744535791</t>
  </si>
  <si>
    <t>83</t>
  </si>
  <si>
    <t>2133485189</t>
  </si>
  <si>
    <t>84</t>
  </si>
  <si>
    <t>030001000.R02</t>
  </si>
  <si>
    <t>Stavební výtah</t>
  </si>
  <si>
    <t>1222187781</t>
  </si>
  <si>
    <t>85</t>
  </si>
  <si>
    <t>1941464804</t>
  </si>
  <si>
    <t>86</t>
  </si>
  <si>
    <t>1852033911</t>
  </si>
  <si>
    <t>2 - Neinvestice</t>
  </si>
  <si>
    <t>NEINV 01 - Objekt A1</t>
  </si>
  <si>
    <t>227045444</t>
  </si>
  <si>
    <t>-1161265865</t>
  </si>
  <si>
    <t>-841362357</t>
  </si>
  <si>
    <t>-1760364932</t>
  </si>
  <si>
    <t>-97661236</t>
  </si>
  <si>
    <t>1697483243</t>
  </si>
  <si>
    <t>-2028791423</t>
  </si>
  <si>
    <t>1,87*30 'Přepočtené koeficientem množství</t>
  </si>
  <si>
    <t>580608800</t>
  </si>
  <si>
    <t>-1505290525</t>
  </si>
  <si>
    <t>-1139024227</t>
  </si>
  <si>
    <t>1078717295</t>
  </si>
  <si>
    <t>-931083927</t>
  </si>
  <si>
    <t>-341358020</t>
  </si>
  <si>
    <t>1405131167</t>
  </si>
  <si>
    <t>712331111.R01</t>
  </si>
  <si>
    <t>ALTERNATIVA II - Provedení povlakové krytiny střech do 10° pásy dle specifikace</t>
  </si>
  <si>
    <t>-916384587</t>
  </si>
  <si>
    <t>Poznámka k položce:
Jednovrstvou hydroizolaci z modifikovaných asfaltových pásů shora s ochranným
posypem, například z drcené břidlice, zdola se spalnou fólií umožňující natavování
pomocí plamene hořáku, s podélnými přesahy šířky minimálně 120 mm.
Minimální tloušťka modifikovaných asfaltových pásů: 5,2 mm; (+/- 0,2 mm).
Minimální ohebnost asfaltových pásů za nízkých teplot: - 20 oC. Při deklarované
rozměrové stálosti ≤ 0,3 %; požadavky na mechanické parametry, tahová síla (při
přetržení asf. pásu) podélná/příčná 900/800 N/50mm (+/- 200 N/50 mm), nebo
vyšší, optimálně s polyesterovou nosnou vložkou kombinovanou, se skleněnými
nitěmi. Provádění montáže jednovrstvé hydroizolace pomocí natavování
asfaltových pásů se směřováním plamene hořáku tzv. nad rolemi, tedy směrem
k vrchnímu posypu z drcené břidlice (nikoliv pod role). Podmínkou takového
způsobu montáže a použití uvedených asfaltových pásů je odsouhlasení způsobu
montáže realizační firmou, která bude provádět opravu střech.</t>
  </si>
  <si>
    <t>62853001.R03</t>
  </si>
  <si>
    <t>ALTERNATIVA II - pás asfaltový natavitelný shora s ochranným
posypem tl.5,2 mm - specifikace zcela dle PD</t>
  </si>
  <si>
    <t>1593509075</t>
  </si>
  <si>
    <t>1132472366</t>
  </si>
  <si>
    <t>1253381574</t>
  </si>
  <si>
    <t>712341715.R01</t>
  </si>
  <si>
    <t>Provedení povlakové krytiny střech do 10° pásy samolepícími zaizolování prostupů kruhového průřezu D do 300 mm  vč. dodávky  materiálu</t>
  </si>
  <si>
    <t>-255264396</t>
  </si>
  <si>
    <t>1811165662</t>
  </si>
  <si>
    <t>2115831134</t>
  </si>
  <si>
    <t>1830031381</t>
  </si>
  <si>
    <t>-2068207724</t>
  </si>
  <si>
    <t>-1404048023</t>
  </si>
  <si>
    <t>-1246913050</t>
  </si>
  <si>
    <t>-172908698</t>
  </si>
  <si>
    <t>-1464965151</t>
  </si>
  <si>
    <t>-566530784</t>
  </si>
  <si>
    <t>1665162756</t>
  </si>
  <si>
    <t>1151592728</t>
  </si>
  <si>
    <t>1341660457</t>
  </si>
  <si>
    <t>1660754723</t>
  </si>
  <si>
    <t>-1491378800</t>
  </si>
  <si>
    <t>160</t>
  </si>
  <si>
    <t>708507680</t>
  </si>
  <si>
    <t>-162323455</t>
  </si>
  <si>
    <t>1889662241</t>
  </si>
  <si>
    <t>-507677305</t>
  </si>
  <si>
    <t>1595486791</t>
  </si>
  <si>
    <t>348616311</t>
  </si>
  <si>
    <t>492971132</t>
  </si>
  <si>
    <t>-1480735515</t>
  </si>
  <si>
    <t>-1779196894</t>
  </si>
  <si>
    <t>-790613414</t>
  </si>
  <si>
    <t>253307496</t>
  </si>
  <si>
    <t>-1272961266</t>
  </si>
  <si>
    <t>-1062938071</t>
  </si>
  <si>
    <t>930934876</t>
  </si>
  <si>
    <t>-375395487</t>
  </si>
  <si>
    <t>1731077685</t>
  </si>
  <si>
    <t>1184315644</t>
  </si>
  <si>
    <t>NEINV 02 - Objekt A2</t>
  </si>
  <si>
    <t>-65735649</t>
  </si>
  <si>
    <t>-563539559</t>
  </si>
  <si>
    <t>-1610161240</t>
  </si>
  <si>
    <t>-733931459</t>
  </si>
  <si>
    <t>1016167055</t>
  </si>
  <si>
    <t>-118061455</t>
  </si>
  <si>
    <t>-945095017</t>
  </si>
  <si>
    <t>-199478510</t>
  </si>
  <si>
    <t>-620096972</t>
  </si>
  <si>
    <t>-1653370162</t>
  </si>
  <si>
    <t>-423193379</t>
  </si>
  <si>
    <t>661162278</t>
  </si>
  <si>
    <t>-610123084</t>
  </si>
  <si>
    <t>1666592244</t>
  </si>
  <si>
    <t>712331111.R02</t>
  </si>
  <si>
    <t>ALTERNATIVA II- Provedení povlakové krytiny střech do 10° pásy dle specifikace</t>
  </si>
  <si>
    <t>-1501514248</t>
  </si>
  <si>
    <t>NACENIT JEN VPŘÍPADĚ VOLBY ALTERNATIVY OPRAVY STŘEŠNÍHO PLÁŠTĚ II - DLE NÁVRHU OPRAVY ING BRYCHTY</t>
  </si>
  <si>
    <t>718</t>
  </si>
  <si>
    <t>362286615</t>
  </si>
  <si>
    <t>814402227</t>
  </si>
  <si>
    <t>-1219138371</t>
  </si>
  <si>
    <t>647802542</t>
  </si>
  <si>
    <t>1718579930</t>
  </si>
  <si>
    <t>-778256065</t>
  </si>
  <si>
    <t>257666633</t>
  </si>
  <si>
    <t>583732182</t>
  </si>
  <si>
    <t>1245659034</t>
  </si>
  <si>
    <t>-2131922874</t>
  </si>
  <si>
    <t>2016666225</t>
  </si>
  <si>
    <t>-1126774008</t>
  </si>
  <si>
    <t>-1053633543</t>
  </si>
  <si>
    <t>1877692747</t>
  </si>
  <si>
    <t>-204089113</t>
  </si>
  <si>
    <t>-2005679410</t>
  </si>
  <si>
    <t>1628883882</t>
  </si>
  <si>
    <t>953067861</t>
  </si>
  <si>
    <t>-1757512298</t>
  </si>
  <si>
    <t>-1720281412</t>
  </si>
  <si>
    <t>-1125992013</t>
  </si>
  <si>
    <t>-1828891128</t>
  </si>
  <si>
    <t>-894929723</t>
  </si>
  <si>
    <t>1425308956</t>
  </si>
  <si>
    <t>-1927840462</t>
  </si>
  <si>
    <t>1296191344</t>
  </si>
  <si>
    <t>459857847</t>
  </si>
  <si>
    <t>1570749372</t>
  </si>
  <si>
    <t>147668988</t>
  </si>
  <si>
    <t>1335258635</t>
  </si>
  <si>
    <t>-1951423912</t>
  </si>
  <si>
    <t>-1787668933</t>
  </si>
  <si>
    <t>1983386256</t>
  </si>
  <si>
    <t>1745755541</t>
  </si>
  <si>
    <t>-1648068633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</si>
</sst>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2"/>
      <c r="AQ5" s="22"/>
      <c r="AR5" s="20"/>
      <c r="BE5" s="28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6" t="s">
        <v>17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2"/>
      <c r="AQ6" s="22"/>
      <c r="AR6" s="20"/>
      <c r="BE6" s="28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2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2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2"/>
      <c r="BS13" s="17" t="s">
        <v>6</v>
      </c>
    </row>
    <row r="14" spans="2:71" ht="12.75">
      <c r="B14" s="21"/>
      <c r="C14" s="22"/>
      <c r="D14" s="22"/>
      <c r="E14" s="287" t="s">
        <v>29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2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2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2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2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282"/>
      <c r="BS19" s="17" t="s">
        <v>6</v>
      </c>
    </row>
    <row r="20" spans="2:71" s="1" customFormat="1" ht="18.4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36</v>
      </c>
      <c r="AO20" s="22"/>
      <c r="AP20" s="22"/>
      <c r="AQ20" s="22"/>
      <c r="AR20" s="20"/>
      <c r="BE20" s="282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2"/>
    </row>
    <row r="22" spans="2:57" s="1" customFormat="1" ht="12" customHeight="1">
      <c r="B22" s="21"/>
      <c r="C22" s="22"/>
      <c r="D22" s="2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2"/>
    </row>
    <row r="23" spans="2:57" s="1" customFormat="1" ht="16.5" customHeight="1">
      <c r="B23" s="21"/>
      <c r="C23" s="22"/>
      <c r="D23" s="22"/>
      <c r="E23" s="289" t="s">
        <v>1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2"/>
      <c r="AP23" s="22"/>
      <c r="AQ23" s="22"/>
      <c r="AR23" s="20"/>
      <c r="BE23" s="28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2"/>
    </row>
    <row r="26" spans="1:57" s="2" customFormat="1" ht="25.9" customHeight="1">
      <c r="A26" s="34"/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0">
        <f>ROUND(AG94,2)</f>
        <v>0</v>
      </c>
      <c r="AL26" s="291"/>
      <c r="AM26" s="291"/>
      <c r="AN26" s="291"/>
      <c r="AO26" s="291"/>
      <c r="AP26" s="36"/>
      <c r="AQ26" s="36"/>
      <c r="AR26" s="39"/>
      <c r="BE26" s="28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2" t="s">
        <v>39</v>
      </c>
      <c r="M28" s="292"/>
      <c r="N28" s="292"/>
      <c r="O28" s="292"/>
      <c r="P28" s="292"/>
      <c r="Q28" s="36"/>
      <c r="R28" s="36"/>
      <c r="S28" s="36"/>
      <c r="T28" s="36"/>
      <c r="U28" s="36"/>
      <c r="V28" s="36"/>
      <c r="W28" s="292" t="s">
        <v>40</v>
      </c>
      <c r="X28" s="292"/>
      <c r="Y28" s="292"/>
      <c r="Z28" s="292"/>
      <c r="AA28" s="292"/>
      <c r="AB28" s="292"/>
      <c r="AC28" s="292"/>
      <c r="AD28" s="292"/>
      <c r="AE28" s="292"/>
      <c r="AF28" s="36"/>
      <c r="AG28" s="36"/>
      <c r="AH28" s="36"/>
      <c r="AI28" s="36"/>
      <c r="AJ28" s="36"/>
      <c r="AK28" s="292" t="s">
        <v>41</v>
      </c>
      <c r="AL28" s="292"/>
      <c r="AM28" s="292"/>
      <c r="AN28" s="292"/>
      <c r="AO28" s="292"/>
      <c r="AP28" s="36"/>
      <c r="AQ28" s="36"/>
      <c r="AR28" s="39"/>
      <c r="BE28" s="282"/>
    </row>
    <row r="29" spans="2:57" s="3" customFormat="1" ht="14.45" customHeight="1">
      <c r="B29" s="40"/>
      <c r="C29" s="41"/>
      <c r="D29" s="29" t="s">
        <v>42</v>
      </c>
      <c r="E29" s="41"/>
      <c r="F29" s="29" t="s">
        <v>43</v>
      </c>
      <c r="G29" s="41"/>
      <c r="H29" s="41"/>
      <c r="I29" s="41"/>
      <c r="J29" s="41"/>
      <c r="K29" s="41"/>
      <c r="L29" s="295">
        <v>0.21</v>
      </c>
      <c r="M29" s="294"/>
      <c r="N29" s="294"/>
      <c r="O29" s="294"/>
      <c r="P29" s="294"/>
      <c r="Q29" s="41"/>
      <c r="R29" s="41"/>
      <c r="S29" s="41"/>
      <c r="T29" s="41"/>
      <c r="U29" s="41"/>
      <c r="V29" s="41"/>
      <c r="W29" s="293">
        <f>ROUND(AZ94,2)</f>
        <v>0</v>
      </c>
      <c r="X29" s="294"/>
      <c r="Y29" s="294"/>
      <c r="Z29" s="294"/>
      <c r="AA29" s="294"/>
      <c r="AB29" s="294"/>
      <c r="AC29" s="294"/>
      <c r="AD29" s="294"/>
      <c r="AE29" s="294"/>
      <c r="AF29" s="41"/>
      <c r="AG29" s="41"/>
      <c r="AH29" s="41"/>
      <c r="AI29" s="41"/>
      <c r="AJ29" s="41"/>
      <c r="AK29" s="293">
        <f>ROUND(AV94,2)</f>
        <v>0</v>
      </c>
      <c r="AL29" s="294"/>
      <c r="AM29" s="294"/>
      <c r="AN29" s="294"/>
      <c r="AO29" s="294"/>
      <c r="AP29" s="41"/>
      <c r="AQ29" s="41"/>
      <c r="AR29" s="42"/>
      <c r="BE29" s="283"/>
    </row>
    <row r="30" spans="2:57" s="3" customFormat="1" ht="14.45" customHeight="1">
      <c r="B30" s="40"/>
      <c r="C30" s="41"/>
      <c r="D30" s="41"/>
      <c r="E30" s="41"/>
      <c r="F30" s="29" t="s">
        <v>44</v>
      </c>
      <c r="G30" s="41"/>
      <c r="H30" s="41"/>
      <c r="I30" s="41"/>
      <c r="J30" s="41"/>
      <c r="K30" s="41"/>
      <c r="L30" s="295">
        <v>0.15</v>
      </c>
      <c r="M30" s="294"/>
      <c r="N30" s="294"/>
      <c r="O30" s="294"/>
      <c r="P30" s="294"/>
      <c r="Q30" s="41"/>
      <c r="R30" s="41"/>
      <c r="S30" s="41"/>
      <c r="T30" s="41"/>
      <c r="U30" s="41"/>
      <c r="V30" s="41"/>
      <c r="W30" s="293">
        <f>ROUND(BA94,2)</f>
        <v>0</v>
      </c>
      <c r="X30" s="294"/>
      <c r="Y30" s="294"/>
      <c r="Z30" s="294"/>
      <c r="AA30" s="294"/>
      <c r="AB30" s="294"/>
      <c r="AC30" s="294"/>
      <c r="AD30" s="294"/>
      <c r="AE30" s="294"/>
      <c r="AF30" s="41"/>
      <c r="AG30" s="41"/>
      <c r="AH30" s="41"/>
      <c r="AI30" s="41"/>
      <c r="AJ30" s="41"/>
      <c r="AK30" s="293">
        <f>ROUND(AW94,2)</f>
        <v>0</v>
      </c>
      <c r="AL30" s="294"/>
      <c r="AM30" s="294"/>
      <c r="AN30" s="294"/>
      <c r="AO30" s="294"/>
      <c r="AP30" s="41"/>
      <c r="AQ30" s="41"/>
      <c r="AR30" s="42"/>
      <c r="BE30" s="283"/>
    </row>
    <row r="31" spans="2:57" s="3" customFormat="1" ht="14.45" customHeight="1" hidden="1">
      <c r="B31" s="40"/>
      <c r="C31" s="41"/>
      <c r="D31" s="41"/>
      <c r="E31" s="41"/>
      <c r="F31" s="29" t="s">
        <v>45</v>
      </c>
      <c r="G31" s="41"/>
      <c r="H31" s="41"/>
      <c r="I31" s="41"/>
      <c r="J31" s="41"/>
      <c r="K31" s="41"/>
      <c r="L31" s="295">
        <v>0.21</v>
      </c>
      <c r="M31" s="294"/>
      <c r="N31" s="294"/>
      <c r="O31" s="294"/>
      <c r="P31" s="294"/>
      <c r="Q31" s="41"/>
      <c r="R31" s="41"/>
      <c r="S31" s="41"/>
      <c r="T31" s="41"/>
      <c r="U31" s="41"/>
      <c r="V31" s="41"/>
      <c r="W31" s="293">
        <f>ROUND(BB94,2)</f>
        <v>0</v>
      </c>
      <c r="X31" s="294"/>
      <c r="Y31" s="294"/>
      <c r="Z31" s="294"/>
      <c r="AA31" s="294"/>
      <c r="AB31" s="294"/>
      <c r="AC31" s="294"/>
      <c r="AD31" s="294"/>
      <c r="AE31" s="294"/>
      <c r="AF31" s="41"/>
      <c r="AG31" s="41"/>
      <c r="AH31" s="41"/>
      <c r="AI31" s="41"/>
      <c r="AJ31" s="41"/>
      <c r="AK31" s="293">
        <v>0</v>
      </c>
      <c r="AL31" s="294"/>
      <c r="AM31" s="294"/>
      <c r="AN31" s="294"/>
      <c r="AO31" s="294"/>
      <c r="AP31" s="41"/>
      <c r="AQ31" s="41"/>
      <c r="AR31" s="42"/>
      <c r="BE31" s="283"/>
    </row>
    <row r="32" spans="2:57" s="3" customFormat="1" ht="14.45" customHeight="1" hidden="1">
      <c r="B32" s="40"/>
      <c r="C32" s="41"/>
      <c r="D32" s="41"/>
      <c r="E32" s="41"/>
      <c r="F32" s="29" t="s">
        <v>46</v>
      </c>
      <c r="G32" s="41"/>
      <c r="H32" s="41"/>
      <c r="I32" s="41"/>
      <c r="J32" s="41"/>
      <c r="K32" s="41"/>
      <c r="L32" s="295">
        <v>0.15</v>
      </c>
      <c r="M32" s="294"/>
      <c r="N32" s="294"/>
      <c r="O32" s="294"/>
      <c r="P32" s="294"/>
      <c r="Q32" s="41"/>
      <c r="R32" s="41"/>
      <c r="S32" s="41"/>
      <c r="T32" s="41"/>
      <c r="U32" s="41"/>
      <c r="V32" s="41"/>
      <c r="W32" s="293">
        <f>ROUND(BC94,2)</f>
        <v>0</v>
      </c>
      <c r="X32" s="294"/>
      <c r="Y32" s="294"/>
      <c r="Z32" s="294"/>
      <c r="AA32" s="294"/>
      <c r="AB32" s="294"/>
      <c r="AC32" s="294"/>
      <c r="AD32" s="294"/>
      <c r="AE32" s="294"/>
      <c r="AF32" s="41"/>
      <c r="AG32" s="41"/>
      <c r="AH32" s="41"/>
      <c r="AI32" s="41"/>
      <c r="AJ32" s="41"/>
      <c r="AK32" s="293">
        <v>0</v>
      </c>
      <c r="AL32" s="294"/>
      <c r="AM32" s="294"/>
      <c r="AN32" s="294"/>
      <c r="AO32" s="294"/>
      <c r="AP32" s="41"/>
      <c r="AQ32" s="41"/>
      <c r="AR32" s="42"/>
      <c r="BE32" s="283"/>
    </row>
    <row r="33" spans="2:57" s="3" customFormat="1" ht="14.45" customHeight="1" hidden="1">
      <c r="B33" s="40"/>
      <c r="C33" s="41"/>
      <c r="D33" s="41"/>
      <c r="E33" s="41"/>
      <c r="F33" s="29" t="s">
        <v>47</v>
      </c>
      <c r="G33" s="41"/>
      <c r="H33" s="41"/>
      <c r="I33" s="41"/>
      <c r="J33" s="41"/>
      <c r="K33" s="41"/>
      <c r="L33" s="295">
        <v>0</v>
      </c>
      <c r="M33" s="294"/>
      <c r="N33" s="294"/>
      <c r="O33" s="294"/>
      <c r="P33" s="294"/>
      <c r="Q33" s="41"/>
      <c r="R33" s="41"/>
      <c r="S33" s="41"/>
      <c r="T33" s="41"/>
      <c r="U33" s="41"/>
      <c r="V33" s="41"/>
      <c r="W33" s="293">
        <f>ROUND(BD94,2)</f>
        <v>0</v>
      </c>
      <c r="X33" s="294"/>
      <c r="Y33" s="294"/>
      <c r="Z33" s="294"/>
      <c r="AA33" s="294"/>
      <c r="AB33" s="294"/>
      <c r="AC33" s="294"/>
      <c r="AD33" s="294"/>
      <c r="AE33" s="294"/>
      <c r="AF33" s="41"/>
      <c r="AG33" s="41"/>
      <c r="AH33" s="41"/>
      <c r="AI33" s="41"/>
      <c r="AJ33" s="41"/>
      <c r="AK33" s="293">
        <v>0</v>
      </c>
      <c r="AL33" s="294"/>
      <c r="AM33" s="294"/>
      <c r="AN33" s="294"/>
      <c r="AO33" s="294"/>
      <c r="AP33" s="41"/>
      <c r="AQ33" s="41"/>
      <c r="AR33" s="42"/>
      <c r="BE33" s="28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2"/>
    </row>
    <row r="35" spans="1:57" s="2" customFormat="1" ht="25.9" customHeight="1">
      <c r="A35" s="34"/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299" t="s">
        <v>50</v>
      </c>
      <c r="Y35" s="297"/>
      <c r="Z35" s="297"/>
      <c r="AA35" s="297"/>
      <c r="AB35" s="297"/>
      <c r="AC35" s="45"/>
      <c r="AD35" s="45"/>
      <c r="AE35" s="45"/>
      <c r="AF35" s="45"/>
      <c r="AG35" s="45"/>
      <c r="AH35" s="45"/>
      <c r="AI35" s="45"/>
      <c r="AJ35" s="45"/>
      <c r="AK35" s="296">
        <f>SUM(AK26:AK33)</f>
        <v>0</v>
      </c>
      <c r="AL35" s="297"/>
      <c r="AM35" s="297"/>
      <c r="AN35" s="297"/>
      <c r="AO35" s="29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52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54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53</v>
      </c>
      <c r="AI60" s="38"/>
      <c r="AJ60" s="38"/>
      <c r="AK60" s="38"/>
      <c r="AL60" s="38"/>
      <c r="AM60" s="52" t="s">
        <v>54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56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53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54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53</v>
      </c>
      <c r="AI75" s="38"/>
      <c r="AJ75" s="38"/>
      <c r="AK75" s="38"/>
      <c r="AL75" s="38"/>
      <c r="AM75" s="52" t="s">
        <v>54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57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59/2021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6" t="str">
        <f>K6</f>
        <v>UK - KaM - Rekonstrukce  a oprava střech kolejí Na Kotli v Hradci Králové-opakování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vysokoškolské koleje Univerzity Karlovy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8" t="str">
        <f>IF(AN8="","",AN8)</f>
        <v>31. 3. 2021</v>
      </c>
      <c r="AN87" s="25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UK KaM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65" t="str">
        <f>IF(E17="","",E17)</f>
        <v>Ing. Jaroslav Brychta, CSc.</v>
      </c>
      <c r="AN89" s="266"/>
      <c r="AO89" s="266"/>
      <c r="AP89" s="266"/>
      <c r="AQ89" s="36"/>
      <c r="AR89" s="39"/>
      <c r="AS89" s="259" t="s">
        <v>58</v>
      </c>
      <c r="AT89" s="26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65" t="str">
        <f>IF(E20="","",E20)</f>
        <v>Jan Petr</v>
      </c>
      <c r="AN90" s="266"/>
      <c r="AO90" s="266"/>
      <c r="AP90" s="266"/>
      <c r="AQ90" s="36"/>
      <c r="AR90" s="39"/>
      <c r="AS90" s="261"/>
      <c r="AT90" s="26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3"/>
      <c r="AT91" s="26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7" t="s">
        <v>59</v>
      </c>
      <c r="D92" s="268"/>
      <c r="E92" s="268"/>
      <c r="F92" s="268"/>
      <c r="G92" s="268"/>
      <c r="H92" s="73"/>
      <c r="I92" s="270" t="s">
        <v>60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9" t="s">
        <v>61</v>
      </c>
      <c r="AH92" s="268"/>
      <c r="AI92" s="268"/>
      <c r="AJ92" s="268"/>
      <c r="AK92" s="268"/>
      <c r="AL92" s="268"/>
      <c r="AM92" s="268"/>
      <c r="AN92" s="270" t="s">
        <v>62</v>
      </c>
      <c r="AO92" s="268"/>
      <c r="AP92" s="271"/>
      <c r="AQ92" s="74" t="s">
        <v>63</v>
      </c>
      <c r="AR92" s="39"/>
      <c r="AS92" s="75" t="s">
        <v>64</v>
      </c>
      <c r="AT92" s="76" t="s">
        <v>65</v>
      </c>
      <c r="AU92" s="76" t="s">
        <v>66</v>
      </c>
      <c r="AV92" s="76" t="s">
        <v>67</v>
      </c>
      <c r="AW92" s="76" t="s">
        <v>68</v>
      </c>
      <c r="AX92" s="76" t="s">
        <v>69</v>
      </c>
      <c r="AY92" s="76" t="s">
        <v>70</v>
      </c>
      <c r="AZ92" s="76" t="s">
        <v>71</v>
      </c>
      <c r="BA92" s="76" t="s">
        <v>72</v>
      </c>
      <c r="BB92" s="76" t="s">
        <v>73</v>
      </c>
      <c r="BC92" s="76" t="s">
        <v>74</v>
      </c>
      <c r="BD92" s="77" t="s">
        <v>75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76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9">
        <f>ROUND(AG95+AG98,2)</f>
        <v>0</v>
      </c>
      <c r="AH94" s="279"/>
      <c r="AI94" s="279"/>
      <c r="AJ94" s="279"/>
      <c r="AK94" s="279"/>
      <c r="AL94" s="279"/>
      <c r="AM94" s="279"/>
      <c r="AN94" s="280">
        <f aca="true" t="shared" si="0" ref="AN94:AN100">SUM(AG94,AT94)</f>
        <v>0</v>
      </c>
      <c r="AO94" s="280"/>
      <c r="AP94" s="280"/>
      <c r="AQ94" s="85" t="s">
        <v>1</v>
      </c>
      <c r="AR94" s="86"/>
      <c r="AS94" s="87">
        <f>ROUND(AS95+AS98,2)</f>
        <v>0</v>
      </c>
      <c r="AT94" s="88">
        <f aca="true" t="shared" si="1" ref="AT94:AT100">ROUND(SUM(AV94:AW94),2)</f>
        <v>0</v>
      </c>
      <c r="AU94" s="89">
        <f>ROUND(AU95+AU98,5)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ROUND(AZ95+AZ98,2)</f>
        <v>0</v>
      </c>
      <c r="BA94" s="88">
        <f>ROUND(BA95+BA98,2)</f>
        <v>0</v>
      </c>
      <c r="BB94" s="88">
        <f>ROUND(BB95+BB98,2)</f>
        <v>0</v>
      </c>
      <c r="BC94" s="88">
        <f>ROUND(BC95+BC98,2)</f>
        <v>0</v>
      </c>
      <c r="BD94" s="90">
        <f>ROUND(BD95+BD98,2)</f>
        <v>0</v>
      </c>
      <c r="BS94" s="91" t="s">
        <v>77</v>
      </c>
      <c r="BT94" s="91" t="s">
        <v>78</v>
      </c>
      <c r="BU94" s="92" t="s">
        <v>79</v>
      </c>
      <c r="BV94" s="91" t="s">
        <v>80</v>
      </c>
      <c r="BW94" s="91" t="s">
        <v>5</v>
      </c>
      <c r="BX94" s="91" t="s">
        <v>81</v>
      </c>
      <c r="CL94" s="91" t="s">
        <v>1</v>
      </c>
    </row>
    <row r="95" spans="2:91" s="7" customFormat="1" ht="16.5" customHeight="1">
      <c r="B95" s="93"/>
      <c r="C95" s="94"/>
      <c r="D95" s="275" t="s">
        <v>82</v>
      </c>
      <c r="E95" s="275"/>
      <c r="F95" s="275"/>
      <c r="G95" s="275"/>
      <c r="H95" s="275"/>
      <c r="I95" s="95"/>
      <c r="J95" s="275" t="s">
        <v>83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2">
        <f>ROUND(SUM(AG96:AG97),2)</f>
        <v>0</v>
      </c>
      <c r="AH95" s="273"/>
      <c r="AI95" s="273"/>
      <c r="AJ95" s="273"/>
      <c r="AK95" s="273"/>
      <c r="AL95" s="273"/>
      <c r="AM95" s="273"/>
      <c r="AN95" s="274">
        <f t="shared" si="0"/>
        <v>0</v>
      </c>
      <c r="AO95" s="273"/>
      <c r="AP95" s="273"/>
      <c r="AQ95" s="96" t="s">
        <v>84</v>
      </c>
      <c r="AR95" s="97"/>
      <c r="AS95" s="98">
        <f>ROUND(SUM(AS96:AS97),2)</f>
        <v>0</v>
      </c>
      <c r="AT95" s="99">
        <f t="shared" si="1"/>
        <v>0</v>
      </c>
      <c r="AU95" s="100">
        <f>ROUND(SUM(AU96:AU97),5)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ROUND(SUM(AZ96:AZ97),2)</f>
        <v>0</v>
      </c>
      <c r="BA95" s="99">
        <f>ROUND(SUM(BA96:BA97),2)</f>
        <v>0</v>
      </c>
      <c r="BB95" s="99">
        <f>ROUND(SUM(BB96:BB97),2)</f>
        <v>0</v>
      </c>
      <c r="BC95" s="99">
        <f>ROUND(SUM(BC96:BC97),2)</f>
        <v>0</v>
      </c>
      <c r="BD95" s="101">
        <f>ROUND(SUM(BD96:BD97),2)</f>
        <v>0</v>
      </c>
      <c r="BS95" s="102" t="s">
        <v>77</v>
      </c>
      <c r="BT95" s="102" t="s">
        <v>82</v>
      </c>
      <c r="BU95" s="102" t="s">
        <v>79</v>
      </c>
      <c r="BV95" s="102" t="s">
        <v>80</v>
      </c>
      <c r="BW95" s="102" t="s">
        <v>85</v>
      </c>
      <c r="BX95" s="102" t="s">
        <v>5</v>
      </c>
      <c r="CL95" s="102" t="s">
        <v>1</v>
      </c>
      <c r="CM95" s="102" t="s">
        <v>86</v>
      </c>
    </row>
    <row r="96" spans="1:90" s="4" customFormat="1" ht="16.5" customHeight="1">
      <c r="A96" s="103" t="s">
        <v>87</v>
      </c>
      <c r="B96" s="58"/>
      <c r="C96" s="104"/>
      <c r="D96" s="104"/>
      <c r="E96" s="278" t="s">
        <v>88</v>
      </c>
      <c r="F96" s="278"/>
      <c r="G96" s="278"/>
      <c r="H96" s="278"/>
      <c r="I96" s="278"/>
      <c r="J96" s="104"/>
      <c r="K96" s="278" t="s">
        <v>89</v>
      </c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6">
        <f>'INV 03 - Objekt A3'!J32</f>
        <v>0</v>
      </c>
      <c r="AH96" s="277"/>
      <c r="AI96" s="277"/>
      <c r="AJ96" s="277"/>
      <c r="AK96" s="277"/>
      <c r="AL96" s="277"/>
      <c r="AM96" s="277"/>
      <c r="AN96" s="276">
        <f t="shared" si="0"/>
        <v>0</v>
      </c>
      <c r="AO96" s="277"/>
      <c r="AP96" s="277"/>
      <c r="AQ96" s="105" t="s">
        <v>90</v>
      </c>
      <c r="AR96" s="60"/>
      <c r="AS96" s="106">
        <v>0</v>
      </c>
      <c r="AT96" s="107">
        <f t="shared" si="1"/>
        <v>0</v>
      </c>
      <c r="AU96" s="108">
        <f>'INV 03 - Objekt A3'!P141</f>
        <v>0</v>
      </c>
      <c r="AV96" s="107">
        <f>'INV 03 - Objekt A3'!J35</f>
        <v>0</v>
      </c>
      <c r="AW96" s="107">
        <f>'INV 03 - Objekt A3'!J36</f>
        <v>0</v>
      </c>
      <c r="AX96" s="107">
        <f>'INV 03 - Objekt A3'!J37</f>
        <v>0</v>
      </c>
      <c r="AY96" s="107">
        <f>'INV 03 - Objekt A3'!J38</f>
        <v>0</v>
      </c>
      <c r="AZ96" s="107">
        <f>'INV 03 - Objekt A3'!F35</f>
        <v>0</v>
      </c>
      <c r="BA96" s="107">
        <f>'INV 03 - Objekt A3'!F36</f>
        <v>0</v>
      </c>
      <c r="BB96" s="107">
        <f>'INV 03 - Objekt A3'!F37</f>
        <v>0</v>
      </c>
      <c r="BC96" s="107">
        <f>'INV 03 - Objekt A3'!F38</f>
        <v>0</v>
      </c>
      <c r="BD96" s="109">
        <f>'INV 03 - Objekt A3'!F39</f>
        <v>0</v>
      </c>
      <c r="BT96" s="110" t="s">
        <v>86</v>
      </c>
      <c r="BV96" s="110" t="s">
        <v>80</v>
      </c>
      <c r="BW96" s="110" t="s">
        <v>91</v>
      </c>
      <c r="BX96" s="110" t="s">
        <v>85</v>
      </c>
      <c r="CL96" s="110" t="s">
        <v>1</v>
      </c>
    </row>
    <row r="97" spans="1:90" s="4" customFormat="1" ht="16.5" customHeight="1">
      <c r="A97" s="103" t="s">
        <v>87</v>
      </c>
      <c r="B97" s="58"/>
      <c r="C97" s="104"/>
      <c r="D97" s="104"/>
      <c r="E97" s="278" t="s">
        <v>92</v>
      </c>
      <c r="F97" s="278"/>
      <c r="G97" s="278"/>
      <c r="H97" s="278"/>
      <c r="I97" s="278"/>
      <c r="J97" s="104"/>
      <c r="K97" s="278" t="s">
        <v>93</v>
      </c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6">
        <f>'INV 04 - Objekt A4'!J32</f>
        <v>0</v>
      </c>
      <c r="AH97" s="277"/>
      <c r="AI97" s="277"/>
      <c r="AJ97" s="277"/>
      <c r="AK97" s="277"/>
      <c r="AL97" s="277"/>
      <c r="AM97" s="277"/>
      <c r="AN97" s="276">
        <f t="shared" si="0"/>
        <v>0</v>
      </c>
      <c r="AO97" s="277"/>
      <c r="AP97" s="277"/>
      <c r="AQ97" s="105" t="s">
        <v>90</v>
      </c>
      <c r="AR97" s="60"/>
      <c r="AS97" s="106">
        <v>0</v>
      </c>
      <c r="AT97" s="107">
        <f t="shared" si="1"/>
        <v>0</v>
      </c>
      <c r="AU97" s="108">
        <f>'INV 04 - Objekt A4'!P143</f>
        <v>0</v>
      </c>
      <c r="AV97" s="107">
        <f>'INV 04 - Objekt A4'!J35</f>
        <v>0</v>
      </c>
      <c r="AW97" s="107">
        <f>'INV 04 - Objekt A4'!J36</f>
        <v>0</v>
      </c>
      <c r="AX97" s="107">
        <f>'INV 04 - Objekt A4'!J37</f>
        <v>0</v>
      </c>
      <c r="AY97" s="107">
        <f>'INV 04 - Objekt A4'!J38</f>
        <v>0</v>
      </c>
      <c r="AZ97" s="107">
        <f>'INV 04 - Objekt A4'!F35</f>
        <v>0</v>
      </c>
      <c r="BA97" s="107">
        <f>'INV 04 - Objekt A4'!F36</f>
        <v>0</v>
      </c>
      <c r="BB97" s="107">
        <f>'INV 04 - Objekt A4'!F37</f>
        <v>0</v>
      </c>
      <c r="BC97" s="107">
        <f>'INV 04 - Objekt A4'!F38</f>
        <v>0</v>
      </c>
      <c r="BD97" s="109">
        <f>'INV 04 - Objekt A4'!F39</f>
        <v>0</v>
      </c>
      <c r="BT97" s="110" t="s">
        <v>86</v>
      </c>
      <c r="BV97" s="110" t="s">
        <v>80</v>
      </c>
      <c r="BW97" s="110" t="s">
        <v>94</v>
      </c>
      <c r="BX97" s="110" t="s">
        <v>85</v>
      </c>
      <c r="CL97" s="110" t="s">
        <v>1</v>
      </c>
    </row>
    <row r="98" spans="2:91" s="7" customFormat="1" ht="16.5" customHeight="1">
      <c r="B98" s="93"/>
      <c r="C98" s="94"/>
      <c r="D98" s="275" t="s">
        <v>86</v>
      </c>
      <c r="E98" s="275"/>
      <c r="F98" s="275"/>
      <c r="G98" s="275"/>
      <c r="H98" s="275"/>
      <c r="I98" s="95"/>
      <c r="J98" s="275" t="s">
        <v>95</v>
      </c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2">
        <f>ROUND(SUM(AG99:AG100),2)</f>
        <v>0</v>
      </c>
      <c r="AH98" s="273"/>
      <c r="AI98" s="273"/>
      <c r="AJ98" s="273"/>
      <c r="AK98" s="273"/>
      <c r="AL98" s="273"/>
      <c r="AM98" s="273"/>
      <c r="AN98" s="274">
        <f t="shared" si="0"/>
        <v>0</v>
      </c>
      <c r="AO98" s="273"/>
      <c r="AP98" s="273"/>
      <c r="AQ98" s="96" t="s">
        <v>84</v>
      </c>
      <c r="AR98" s="97"/>
      <c r="AS98" s="98">
        <f>ROUND(SUM(AS99:AS100),2)</f>
        <v>0</v>
      </c>
      <c r="AT98" s="99">
        <f t="shared" si="1"/>
        <v>0</v>
      </c>
      <c r="AU98" s="100">
        <f>ROUND(SUM(AU99:AU100),5)</f>
        <v>0</v>
      </c>
      <c r="AV98" s="99">
        <f>ROUND(AZ98*L29,2)</f>
        <v>0</v>
      </c>
      <c r="AW98" s="99">
        <f>ROUND(BA98*L30,2)</f>
        <v>0</v>
      </c>
      <c r="AX98" s="99">
        <f>ROUND(BB98*L29,2)</f>
        <v>0</v>
      </c>
      <c r="AY98" s="99">
        <f>ROUND(BC98*L30,2)</f>
        <v>0</v>
      </c>
      <c r="AZ98" s="99">
        <f>ROUND(SUM(AZ99:AZ100),2)</f>
        <v>0</v>
      </c>
      <c r="BA98" s="99">
        <f>ROUND(SUM(BA99:BA100),2)</f>
        <v>0</v>
      </c>
      <c r="BB98" s="99">
        <f>ROUND(SUM(BB99:BB100),2)</f>
        <v>0</v>
      </c>
      <c r="BC98" s="99">
        <f>ROUND(SUM(BC99:BC100),2)</f>
        <v>0</v>
      </c>
      <c r="BD98" s="101">
        <f>ROUND(SUM(BD99:BD100),2)</f>
        <v>0</v>
      </c>
      <c r="BS98" s="102" t="s">
        <v>77</v>
      </c>
      <c r="BT98" s="102" t="s">
        <v>82</v>
      </c>
      <c r="BU98" s="102" t="s">
        <v>79</v>
      </c>
      <c r="BV98" s="102" t="s">
        <v>80</v>
      </c>
      <c r="BW98" s="102" t="s">
        <v>96</v>
      </c>
      <c r="BX98" s="102" t="s">
        <v>5</v>
      </c>
      <c r="CL98" s="102" t="s">
        <v>1</v>
      </c>
      <c r="CM98" s="102" t="s">
        <v>86</v>
      </c>
    </row>
    <row r="99" spans="1:90" s="4" customFormat="1" ht="23.25" customHeight="1">
      <c r="A99" s="103" t="s">
        <v>87</v>
      </c>
      <c r="B99" s="58"/>
      <c r="C99" s="104"/>
      <c r="D99" s="104"/>
      <c r="E99" s="278" t="s">
        <v>97</v>
      </c>
      <c r="F99" s="278"/>
      <c r="G99" s="278"/>
      <c r="H99" s="278"/>
      <c r="I99" s="278"/>
      <c r="J99" s="104"/>
      <c r="K99" s="278" t="s">
        <v>98</v>
      </c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6">
        <f>'NEINV 01 - Objekt A1'!J32</f>
        <v>0</v>
      </c>
      <c r="AH99" s="277"/>
      <c r="AI99" s="277"/>
      <c r="AJ99" s="277"/>
      <c r="AK99" s="277"/>
      <c r="AL99" s="277"/>
      <c r="AM99" s="277"/>
      <c r="AN99" s="276">
        <f t="shared" si="0"/>
        <v>0</v>
      </c>
      <c r="AO99" s="277"/>
      <c r="AP99" s="277"/>
      <c r="AQ99" s="105" t="s">
        <v>90</v>
      </c>
      <c r="AR99" s="60"/>
      <c r="AS99" s="106">
        <v>0</v>
      </c>
      <c r="AT99" s="107">
        <f t="shared" si="1"/>
        <v>0</v>
      </c>
      <c r="AU99" s="108">
        <f>'NEINV 01 - Objekt A1'!P140</f>
        <v>0</v>
      </c>
      <c r="AV99" s="107">
        <f>'NEINV 01 - Objekt A1'!J35</f>
        <v>0</v>
      </c>
      <c r="AW99" s="107">
        <f>'NEINV 01 - Objekt A1'!J36</f>
        <v>0</v>
      </c>
      <c r="AX99" s="107">
        <f>'NEINV 01 - Objekt A1'!J37</f>
        <v>0</v>
      </c>
      <c r="AY99" s="107">
        <f>'NEINV 01 - Objekt A1'!J38</f>
        <v>0</v>
      </c>
      <c r="AZ99" s="107">
        <f>'NEINV 01 - Objekt A1'!F35</f>
        <v>0</v>
      </c>
      <c r="BA99" s="107">
        <f>'NEINV 01 - Objekt A1'!F36</f>
        <v>0</v>
      </c>
      <c r="BB99" s="107">
        <f>'NEINV 01 - Objekt A1'!F37</f>
        <v>0</v>
      </c>
      <c r="BC99" s="107">
        <f>'NEINV 01 - Objekt A1'!F38</f>
        <v>0</v>
      </c>
      <c r="BD99" s="109">
        <f>'NEINV 01 - Objekt A1'!F39</f>
        <v>0</v>
      </c>
      <c r="BT99" s="110" t="s">
        <v>86</v>
      </c>
      <c r="BV99" s="110" t="s">
        <v>80</v>
      </c>
      <c r="BW99" s="110" t="s">
        <v>99</v>
      </c>
      <c r="BX99" s="110" t="s">
        <v>96</v>
      </c>
      <c r="CL99" s="110" t="s">
        <v>1</v>
      </c>
    </row>
    <row r="100" spans="1:90" s="4" customFormat="1" ht="23.25" customHeight="1">
      <c r="A100" s="103" t="s">
        <v>87</v>
      </c>
      <c r="B100" s="58"/>
      <c r="C100" s="104"/>
      <c r="D100" s="104"/>
      <c r="E100" s="278" t="s">
        <v>100</v>
      </c>
      <c r="F100" s="278"/>
      <c r="G100" s="278"/>
      <c r="H100" s="278"/>
      <c r="I100" s="278"/>
      <c r="J100" s="104"/>
      <c r="K100" s="278" t="s">
        <v>101</v>
      </c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6">
        <f>'NEINV 02 - Objekt A2'!J32</f>
        <v>0</v>
      </c>
      <c r="AH100" s="277"/>
      <c r="AI100" s="277"/>
      <c r="AJ100" s="277"/>
      <c r="AK100" s="277"/>
      <c r="AL100" s="277"/>
      <c r="AM100" s="277"/>
      <c r="AN100" s="276">
        <f t="shared" si="0"/>
        <v>0</v>
      </c>
      <c r="AO100" s="277"/>
      <c r="AP100" s="277"/>
      <c r="AQ100" s="105" t="s">
        <v>90</v>
      </c>
      <c r="AR100" s="60"/>
      <c r="AS100" s="111">
        <v>0</v>
      </c>
      <c r="AT100" s="112">
        <f t="shared" si="1"/>
        <v>0</v>
      </c>
      <c r="AU100" s="113">
        <f>'NEINV 02 - Objekt A2'!P140</f>
        <v>0</v>
      </c>
      <c r="AV100" s="112">
        <f>'NEINV 02 - Objekt A2'!J35</f>
        <v>0</v>
      </c>
      <c r="AW100" s="112">
        <f>'NEINV 02 - Objekt A2'!J36</f>
        <v>0</v>
      </c>
      <c r="AX100" s="112">
        <f>'NEINV 02 - Objekt A2'!J37</f>
        <v>0</v>
      </c>
      <c r="AY100" s="112">
        <f>'NEINV 02 - Objekt A2'!J38</f>
        <v>0</v>
      </c>
      <c r="AZ100" s="112">
        <f>'NEINV 02 - Objekt A2'!F35</f>
        <v>0</v>
      </c>
      <c r="BA100" s="112">
        <f>'NEINV 02 - Objekt A2'!F36</f>
        <v>0</v>
      </c>
      <c r="BB100" s="112">
        <f>'NEINV 02 - Objekt A2'!F37</f>
        <v>0</v>
      </c>
      <c r="BC100" s="112">
        <f>'NEINV 02 - Objekt A2'!F38</f>
        <v>0</v>
      </c>
      <c r="BD100" s="114">
        <f>'NEINV 02 - Objekt A2'!F39</f>
        <v>0</v>
      </c>
      <c r="BT100" s="110" t="s">
        <v>86</v>
      </c>
      <c r="BV100" s="110" t="s">
        <v>80</v>
      </c>
      <c r="BW100" s="110" t="s">
        <v>102</v>
      </c>
      <c r="BX100" s="110" t="s">
        <v>96</v>
      </c>
      <c r="CL100" s="110" t="s">
        <v>1</v>
      </c>
    </row>
    <row r="101" spans="1:57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Frf0wth83qbQhfAwuMRfmMqcADC87SyH/wCa6yWltV1R59l2E8bOSiq+xNhGJ6qMn4nFen2XH3+31t9Qkb61VA==" saltValue="Cd8aHpaihvChT/GeUge5Cp5iTl6mxWNuUxlgwehrYxiXeyRVkSueDuMkD0ieqY9MsXfUY8ohojC3cE8c4RHSMw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G94:AM94"/>
    <mergeCell ref="AN94:AP94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INV 03 - Objekt A3'!C2" display="/"/>
    <hyperlink ref="A97" location="'INV 04 - Objekt A4'!C2" display="/"/>
    <hyperlink ref="A99" location="'NEINV 01 - Objekt A1'!C2" display="/"/>
    <hyperlink ref="A100" location="'NEINV 02 - Objekt A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91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86</v>
      </c>
    </row>
    <row r="4" spans="2:46" s="1" customFormat="1" ht="24.95" customHeight="1">
      <c r="B4" s="20"/>
      <c r="D4" s="117" t="s">
        <v>103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1" t="str">
        <f>'Rekapitulace stavby'!K6</f>
        <v>UK - KaM - Rekonstrukce  a oprava střech kolejí Na Kotli v Hradci Králové-opakování</v>
      </c>
      <c r="F7" s="302"/>
      <c r="G7" s="302"/>
      <c r="H7" s="302"/>
      <c r="L7" s="20"/>
    </row>
    <row r="8" spans="2:12" s="1" customFormat="1" ht="12" customHeight="1">
      <c r="B8" s="20"/>
      <c r="D8" s="119" t="s">
        <v>104</v>
      </c>
      <c r="L8" s="20"/>
    </row>
    <row r="9" spans="1:31" s="2" customFormat="1" ht="16.5" customHeight="1">
      <c r="A9" s="34"/>
      <c r="B9" s="39"/>
      <c r="C9" s="34"/>
      <c r="D9" s="34"/>
      <c r="E9" s="301" t="s">
        <v>105</v>
      </c>
      <c r="F9" s="303"/>
      <c r="G9" s="303"/>
      <c r="H9" s="30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106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4" t="s">
        <v>107</v>
      </c>
      <c r="F11" s="303"/>
      <c r="G11" s="303"/>
      <c r="H11" s="30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31. 3. 2021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5" t="str">
        <f>'Rekapitulace stavby'!E14</f>
        <v>Vyplň údaj</v>
      </c>
      <c r="F20" s="306"/>
      <c r="G20" s="306"/>
      <c r="H20" s="306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">
        <v>34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35</v>
      </c>
      <c r="F26" s="34"/>
      <c r="G26" s="34"/>
      <c r="H26" s="34"/>
      <c r="I26" s="119" t="s">
        <v>27</v>
      </c>
      <c r="J26" s="110" t="s">
        <v>36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7" t="s">
        <v>1</v>
      </c>
      <c r="F29" s="307"/>
      <c r="G29" s="307"/>
      <c r="H29" s="30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38</v>
      </c>
      <c r="E32" s="34"/>
      <c r="F32" s="34"/>
      <c r="G32" s="34"/>
      <c r="H32" s="34"/>
      <c r="I32" s="34"/>
      <c r="J32" s="126">
        <f>ROUND(J141,2)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40</v>
      </c>
      <c r="G34" s="34"/>
      <c r="H34" s="34"/>
      <c r="I34" s="127" t="s">
        <v>39</v>
      </c>
      <c r="J34" s="127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42</v>
      </c>
      <c r="E35" s="119" t="s">
        <v>43</v>
      </c>
      <c r="F35" s="129">
        <f>ROUND((SUM(BE141:BE250)),2)</f>
        <v>0</v>
      </c>
      <c r="G35" s="34"/>
      <c r="H35" s="34"/>
      <c r="I35" s="130">
        <v>0.21</v>
      </c>
      <c r="J35" s="129">
        <f>ROUND(((SUM(BE141:BE250))*I35),2)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44</v>
      </c>
      <c r="F36" s="129">
        <f>ROUND((SUM(BF141:BF250)),2)</f>
        <v>0</v>
      </c>
      <c r="G36" s="34"/>
      <c r="H36" s="34"/>
      <c r="I36" s="130">
        <v>0.15</v>
      </c>
      <c r="J36" s="129">
        <f>ROUND(((SUM(BF141:BF250))*I36),2)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45</v>
      </c>
      <c r="F37" s="129">
        <f>ROUND((SUM(BG141:BG250)),2)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46</v>
      </c>
      <c r="F38" s="129">
        <f>ROUND((SUM(BH141:BH250)),2)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47</v>
      </c>
      <c r="F39" s="129">
        <f>ROUND((SUM(BI141:BI250)),2)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48</v>
      </c>
      <c r="E41" s="133"/>
      <c r="F41" s="133"/>
      <c r="G41" s="134" t="s">
        <v>49</v>
      </c>
      <c r="H41" s="135" t="s">
        <v>50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51</v>
      </c>
      <c r="E50" s="139"/>
      <c r="F50" s="139"/>
      <c r="G50" s="138" t="s">
        <v>52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53</v>
      </c>
      <c r="E61" s="141"/>
      <c r="F61" s="142" t="s">
        <v>54</v>
      </c>
      <c r="G61" s="140" t="s">
        <v>53</v>
      </c>
      <c r="H61" s="141"/>
      <c r="I61" s="141"/>
      <c r="J61" s="143" t="s">
        <v>54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55</v>
      </c>
      <c r="E65" s="144"/>
      <c r="F65" s="144"/>
      <c r="G65" s="138" t="s">
        <v>56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53</v>
      </c>
      <c r="E76" s="141"/>
      <c r="F76" s="142" t="s">
        <v>54</v>
      </c>
      <c r="G76" s="140" t="s">
        <v>53</v>
      </c>
      <c r="H76" s="141"/>
      <c r="I76" s="141"/>
      <c r="J76" s="143" t="s">
        <v>54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8" t="str">
        <f>E7</f>
        <v>UK - KaM - Rekonstrukce  a oprava střech kolejí Na Kotli v Hradci Králové-opakování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105</v>
      </c>
      <c r="F87" s="310"/>
      <c r="G87" s="310"/>
      <c r="H87" s="31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6" t="str">
        <f>E11</f>
        <v>INV 03 - Objekt A3</v>
      </c>
      <c r="F89" s="310"/>
      <c r="G89" s="310"/>
      <c r="H89" s="31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vysokoškolské koleje Univerzity Karlovy</v>
      </c>
      <c r="G91" s="36"/>
      <c r="H91" s="36"/>
      <c r="I91" s="29" t="s">
        <v>22</v>
      </c>
      <c r="J91" s="66" t="str">
        <f>IF(J14="","",J14)</f>
        <v>31. 3. 2021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UK KaM</v>
      </c>
      <c r="G93" s="36"/>
      <c r="H93" s="36"/>
      <c r="I93" s="29" t="s">
        <v>30</v>
      </c>
      <c r="J93" s="32" t="str">
        <f>E23</f>
        <v>Ing. Jaroslav Brychta, CSc.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>Jan Petr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109</v>
      </c>
      <c r="D96" s="150"/>
      <c r="E96" s="150"/>
      <c r="F96" s="150"/>
      <c r="G96" s="150"/>
      <c r="H96" s="150"/>
      <c r="I96" s="150"/>
      <c r="J96" s="151" t="s">
        <v>110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111</v>
      </c>
      <c r="D98" s="36"/>
      <c r="E98" s="36"/>
      <c r="F98" s="36"/>
      <c r="G98" s="36"/>
      <c r="H98" s="36"/>
      <c r="I98" s="36"/>
      <c r="J98" s="84">
        <f>J141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112</v>
      </c>
    </row>
    <row r="99" spans="2:12" s="9" customFormat="1" ht="24.95" customHeight="1">
      <c r="B99" s="153"/>
      <c r="C99" s="154"/>
      <c r="D99" s="155" t="s">
        <v>113</v>
      </c>
      <c r="E99" s="156"/>
      <c r="F99" s="156"/>
      <c r="G99" s="156"/>
      <c r="H99" s="156"/>
      <c r="I99" s="156"/>
      <c r="J99" s="157">
        <f>J142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114</v>
      </c>
      <c r="E100" s="161"/>
      <c r="F100" s="161"/>
      <c r="G100" s="161"/>
      <c r="H100" s="161"/>
      <c r="I100" s="161"/>
      <c r="J100" s="162">
        <f>J143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115</v>
      </c>
      <c r="E101" s="161"/>
      <c r="F101" s="161"/>
      <c r="G101" s="161"/>
      <c r="H101" s="161"/>
      <c r="I101" s="161"/>
      <c r="J101" s="162">
        <f>J148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116</v>
      </c>
      <c r="E102" s="161"/>
      <c r="F102" s="161"/>
      <c r="G102" s="161"/>
      <c r="H102" s="161"/>
      <c r="I102" s="161"/>
      <c r="J102" s="162">
        <f>J159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117</v>
      </c>
      <c r="E103" s="161"/>
      <c r="F103" s="161"/>
      <c r="G103" s="161"/>
      <c r="H103" s="161"/>
      <c r="I103" s="161"/>
      <c r="J103" s="162">
        <f>J165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118</v>
      </c>
      <c r="E104" s="156"/>
      <c r="F104" s="156"/>
      <c r="G104" s="156"/>
      <c r="H104" s="156"/>
      <c r="I104" s="156"/>
      <c r="J104" s="157">
        <f>J167</f>
        <v>0</v>
      </c>
      <c r="K104" s="154"/>
      <c r="L104" s="158"/>
    </row>
    <row r="105" spans="2:12" s="10" customFormat="1" ht="19.9" customHeight="1">
      <c r="B105" s="159"/>
      <c r="C105" s="104"/>
      <c r="D105" s="160" t="s">
        <v>119</v>
      </c>
      <c r="E105" s="161"/>
      <c r="F105" s="161"/>
      <c r="G105" s="161"/>
      <c r="H105" s="161"/>
      <c r="I105" s="161"/>
      <c r="J105" s="162">
        <f>J168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120</v>
      </c>
      <c r="E106" s="161"/>
      <c r="F106" s="161"/>
      <c r="G106" s="161"/>
      <c r="H106" s="161"/>
      <c r="I106" s="161"/>
      <c r="J106" s="162">
        <f>J199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121</v>
      </c>
      <c r="E107" s="161"/>
      <c r="F107" s="161"/>
      <c r="G107" s="161"/>
      <c r="H107" s="161"/>
      <c r="I107" s="161"/>
      <c r="J107" s="162">
        <f>J204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122</v>
      </c>
      <c r="E108" s="161"/>
      <c r="F108" s="161"/>
      <c r="G108" s="161"/>
      <c r="H108" s="161"/>
      <c r="I108" s="161"/>
      <c r="J108" s="162">
        <f>J209</f>
        <v>0</v>
      </c>
      <c r="K108" s="104"/>
      <c r="L108" s="163"/>
    </row>
    <row r="109" spans="2:12" s="10" customFormat="1" ht="19.9" customHeight="1">
      <c r="B109" s="159"/>
      <c r="C109" s="104"/>
      <c r="D109" s="160" t="s">
        <v>123</v>
      </c>
      <c r="E109" s="161"/>
      <c r="F109" s="161"/>
      <c r="G109" s="161"/>
      <c r="H109" s="161"/>
      <c r="I109" s="161"/>
      <c r="J109" s="162">
        <f>J215</f>
        <v>0</v>
      </c>
      <c r="K109" s="104"/>
      <c r="L109" s="163"/>
    </row>
    <row r="110" spans="2:12" s="10" customFormat="1" ht="19.9" customHeight="1">
      <c r="B110" s="159"/>
      <c r="C110" s="104"/>
      <c r="D110" s="160" t="s">
        <v>124</v>
      </c>
      <c r="E110" s="161"/>
      <c r="F110" s="161"/>
      <c r="G110" s="161"/>
      <c r="H110" s="161"/>
      <c r="I110" s="161"/>
      <c r="J110" s="162">
        <f>J219</f>
        <v>0</v>
      </c>
      <c r="K110" s="104"/>
      <c r="L110" s="163"/>
    </row>
    <row r="111" spans="2:12" s="10" customFormat="1" ht="19.9" customHeight="1">
      <c r="B111" s="159"/>
      <c r="C111" s="104"/>
      <c r="D111" s="160" t="s">
        <v>125</v>
      </c>
      <c r="E111" s="161"/>
      <c r="F111" s="161"/>
      <c r="G111" s="161"/>
      <c r="H111" s="161"/>
      <c r="I111" s="161"/>
      <c r="J111" s="162">
        <f>J231</f>
        <v>0</v>
      </c>
      <c r="K111" s="104"/>
      <c r="L111" s="163"/>
    </row>
    <row r="112" spans="2:12" s="10" customFormat="1" ht="19.9" customHeight="1">
      <c r="B112" s="159"/>
      <c r="C112" s="104"/>
      <c r="D112" s="160" t="s">
        <v>126</v>
      </c>
      <c r="E112" s="161"/>
      <c r="F112" s="161"/>
      <c r="G112" s="161"/>
      <c r="H112" s="161"/>
      <c r="I112" s="161"/>
      <c r="J112" s="162">
        <f>J235</f>
        <v>0</v>
      </c>
      <c r="K112" s="104"/>
      <c r="L112" s="163"/>
    </row>
    <row r="113" spans="2:12" s="9" customFormat="1" ht="24.95" customHeight="1">
      <c r="B113" s="153"/>
      <c r="C113" s="154"/>
      <c r="D113" s="155" t="s">
        <v>127</v>
      </c>
      <c r="E113" s="156"/>
      <c r="F113" s="156"/>
      <c r="G113" s="156"/>
      <c r="H113" s="156"/>
      <c r="I113" s="156"/>
      <c r="J113" s="157">
        <f>J238</f>
        <v>0</v>
      </c>
      <c r="K113" s="154"/>
      <c r="L113" s="158"/>
    </row>
    <row r="114" spans="2:12" s="10" customFormat="1" ht="19.9" customHeight="1">
      <c r="B114" s="159"/>
      <c r="C114" s="104"/>
      <c r="D114" s="160" t="s">
        <v>128</v>
      </c>
      <c r="E114" s="161"/>
      <c r="F114" s="161"/>
      <c r="G114" s="161"/>
      <c r="H114" s="161"/>
      <c r="I114" s="161"/>
      <c r="J114" s="162">
        <f>J239</f>
        <v>0</v>
      </c>
      <c r="K114" s="104"/>
      <c r="L114" s="163"/>
    </row>
    <row r="115" spans="2:12" s="9" customFormat="1" ht="24.95" customHeight="1">
      <c r="B115" s="153"/>
      <c r="C115" s="154"/>
      <c r="D115" s="155" t="s">
        <v>129</v>
      </c>
      <c r="E115" s="156"/>
      <c r="F115" s="156"/>
      <c r="G115" s="156"/>
      <c r="H115" s="156"/>
      <c r="I115" s="156"/>
      <c r="J115" s="157">
        <f>J241</f>
        <v>0</v>
      </c>
      <c r="K115" s="154"/>
      <c r="L115" s="158"/>
    </row>
    <row r="116" spans="2:12" s="10" customFormat="1" ht="19.9" customHeight="1">
      <c r="B116" s="159"/>
      <c r="C116" s="104"/>
      <c r="D116" s="160" t="s">
        <v>130</v>
      </c>
      <c r="E116" s="161"/>
      <c r="F116" s="161"/>
      <c r="G116" s="161"/>
      <c r="H116" s="161"/>
      <c r="I116" s="161"/>
      <c r="J116" s="162">
        <f>J242</f>
        <v>0</v>
      </c>
      <c r="K116" s="104"/>
      <c r="L116" s="163"/>
    </row>
    <row r="117" spans="2:12" s="10" customFormat="1" ht="19.9" customHeight="1">
      <c r="B117" s="159"/>
      <c r="C117" s="104"/>
      <c r="D117" s="160" t="s">
        <v>131</v>
      </c>
      <c r="E117" s="161"/>
      <c r="F117" s="161"/>
      <c r="G117" s="161"/>
      <c r="H117" s="161"/>
      <c r="I117" s="161"/>
      <c r="J117" s="162">
        <f>J244</f>
        <v>0</v>
      </c>
      <c r="K117" s="104"/>
      <c r="L117" s="163"/>
    </row>
    <row r="118" spans="2:12" s="10" customFormat="1" ht="19.9" customHeight="1">
      <c r="B118" s="159"/>
      <c r="C118" s="104"/>
      <c r="D118" s="160" t="s">
        <v>132</v>
      </c>
      <c r="E118" s="161"/>
      <c r="F118" s="161"/>
      <c r="G118" s="161"/>
      <c r="H118" s="161"/>
      <c r="I118" s="161"/>
      <c r="J118" s="162">
        <f>J247</f>
        <v>0</v>
      </c>
      <c r="K118" s="104"/>
      <c r="L118" s="163"/>
    </row>
    <row r="119" spans="2:12" s="10" customFormat="1" ht="19.9" customHeight="1">
      <c r="B119" s="159"/>
      <c r="C119" s="104"/>
      <c r="D119" s="160" t="s">
        <v>133</v>
      </c>
      <c r="E119" s="161"/>
      <c r="F119" s="161"/>
      <c r="G119" s="161"/>
      <c r="H119" s="161"/>
      <c r="I119" s="161"/>
      <c r="J119" s="162">
        <f>J249</f>
        <v>0</v>
      </c>
      <c r="K119" s="104"/>
      <c r="L119" s="163"/>
    </row>
    <row r="120" spans="1:31" s="2" customFormat="1" ht="21.7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5" spans="1:31" s="2" customFormat="1" ht="6.95" customHeight="1">
      <c r="A125" s="34"/>
      <c r="B125" s="56"/>
      <c r="C125" s="57"/>
      <c r="D125" s="57"/>
      <c r="E125" s="57"/>
      <c r="F125" s="57"/>
      <c r="G125" s="57"/>
      <c r="H125" s="57"/>
      <c r="I125" s="57"/>
      <c r="J125" s="57"/>
      <c r="K125" s="57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4.95" customHeight="1">
      <c r="A126" s="34"/>
      <c r="B126" s="35"/>
      <c r="C126" s="23" t="s">
        <v>134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2" customHeight="1">
      <c r="A128" s="34"/>
      <c r="B128" s="35"/>
      <c r="C128" s="29" t="s">
        <v>16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26.25" customHeight="1">
      <c r="A129" s="34"/>
      <c r="B129" s="35"/>
      <c r="C129" s="36"/>
      <c r="D129" s="36"/>
      <c r="E129" s="308" t="str">
        <f>E7</f>
        <v>UK - KaM - Rekonstrukce  a oprava střech kolejí Na Kotli v Hradci Králové-opakování</v>
      </c>
      <c r="F129" s="309"/>
      <c r="G129" s="309"/>
      <c r="H129" s="309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2:12" s="1" customFormat="1" ht="12" customHeight="1">
      <c r="B130" s="21"/>
      <c r="C130" s="29" t="s">
        <v>104</v>
      </c>
      <c r="D130" s="22"/>
      <c r="E130" s="22"/>
      <c r="F130" s="22"/>
      <c r="G130" s="22"/>
      <c r="H130" s="22"/>
      <c r="I130" s="22"/>
      <c r="J130" s="22"/>
      <c r="K130" s="22"/>
      <c r="L130" s="20"/>
    </row>
    <row r="131" spans="1:31" s="2" customFormat="1" ht="16.5" customHeight="1">
      <c r="A131" s="34"/>
      <c r="B131" s="35"/>
      <c r="C131" s="36"/>
      <c r="D131" s="36"/>
      <c r="E131" s="308" t="s">
        <v>105</v>
      </c>
      <c r="F131" s="310"/>
      <c r="G131" s="310"/>
      <c r="H131" s="310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2" customHeight="1">
      <c r="A132" s="34"/>
      <c r="B132" s="35"/>
      <c r="C132" s="29" t="s">
        <v>106</v>
      </c>
      <c r="D132" s="36"/>
      <c r="E132" s="36"/>
      <c r="F132" s="36"/>
      <c r="G132" s="36"/>
      <c r="H132" s="36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6.5" customHeight="1">
      <c r="A133" s="34"/>
      <c r="B133" s="35"/>
      <c r="C133" s="36"/>
      <c r="D133" s="36"/>
      <c r="E133" s="256" t="str">
        <f>E11</f>
        <v>INV 03 - Objekt A3</v>
      </c>
      <c r="F133" s="310"/>
      <c r="G133" s="310"/>
      <c r="H133" s="310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2" customHeight="1">
      <c r="A135" s="34"/>
      <c r="B135" s="35"/>
      <c r="C135" s="29" t="s">
        <v>20</v>
      </c>
      <c r="D135" s="36"/>
      <c r="E135" s="36"/>
      <c r="F135" s="27" t="str">
        <f>F14</f>
        <v>vysokoškolské koleje Univerzity Karlovy</v>
      </c>
      <c r="G135" s="36"/>
      <c r="H135" s="36"/>
      <c r="I135" s="29" t="s">
        <v>22</v>
      </c>
      <c r="J135" s="66" t="str">
        <f>IF(J14="","",J14)</f>
        <v>31. 3. 2021</v>
      </c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6.95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25.7" customHeight="1">
      <c r="A137" s="34"/>
      <c r="B137" s="35"/>
      <c r="C137" s="29" t="s">
        <v>24</v>
      </c>
      <c r="D137" s="36"/>
      <c r="E137" s="36"/>
      <c r="F137" s="27" t="str">
        <f>E17</f>
        <v>UK KaM</v>
      </c>
      <c r="G137" s="36"/>
      <c r="H137" s="36"/>
      <c r="I137" s="29" t="s">
        <v>30</v>
      </c>
      <c r="J137" s="32" t="str">
        <f>E23</f>
        <v>Ing. Jaroslav Brychta, CSc.</v>
      </c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5.2" customHeight="1">
      <c r="A138" s="34"/>
      <c r="B138" s="35"/>
      <c r="C138" s="29" t="s">
        <v>28</v>
      </c>
      <c r="D138" s="36"/>
      <c r="E138" s="36"/>
      <c r="F138" s="27" t="str">
        <f>IF(E20="","",E20)</f>
        <v>Vyplň údaj</v>
      </c>
      <c r="G138" s="36"/>
      <c r="H138" s="36"/>
      <c r="I138" s="29" t="s">
        <v>33</v>
      </c>
      <c r="J138" s="32" t="str">
        <f>E26</f>
        <v>Jan Petr</v>
      </c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0.35" customHeight="1">
      <c r="A139" s="34"/>
      <c r="B139" s="35"/>
      <c r="C139" s="36"/>
      <c r="D139" s="36"/>
      <c r="E139" s="36"/>
      <c r="F139" s="36"/>
      <c r="G139" s="36"/>
      <c r="H139" s="36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11" customFormat="1" ht="29.25" customHeight="1">
      <c r="A140" s="164"/>
      <c r="B140" s="165"/>
      <c r="C140" s="166" t="s">
        <v>135</v>
      </c>
      <c r="D140" s="167" t="s">
        <v>63</v>
      </c>
      <c r="E140" s="167" t="s">
        <v>59</v>
      </c>
      <c r="F140" s="167" t="s">
        <v>60</v>
      </c>
      <c r="G140" s="167" t="s">
        <v>136</v>
      </c>
      <c r="H140" s="167" t="s">
        <v>137</v>
      </c>
      <c r="I140" s="167" t="s">
        <v>138</v>
      </c>
      <c r="J140" s="167" t="s">
        <v>110</v>
      </c>
      <c r="K140" s="168" t="s">
        <v>139</v>
      </c>
      <c r="L140" s="169"/>
      <c r="M140" s="75" t="s">
        <v>1</v>
      </c>
      <c r="N140" s="76" t="s">
        <v>42</v>
      </c>
      <c r="O140" s="76" t="s">
        <v>140</v>
      </c>
      <c r="P140" s="76" t="s">
        <v>141</v>
      </c>
      <c r="Q140" s="76" t="s">
        <v>142</v>
      </c>
      <c r="R140" s="76" t="s">
        <v>143</v>
      </c>
      <c r="S140" s="76" t="s">
        <v>144</v>
      </c>
      <c r="T140" s="77" t="s">
        <v>145</v>
      </c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</row>
    <row r="141" spans="1:63" s="2" customFormat="1" ht="22.9" customHeight="1">
      <c r="A141" s="34"/>
      <c r="B141" s="35"/>
      <c r="C141" s="82" t="s">
        <v>146</v>
      </c>
      <c r="D141" s="36"/>
      <c r="E141" s="36"/>
      <c r="F141" s="36"/>
      <c r="G141" s="36"/>
      <c r="H141" s="36"/>
      <c r="I141" s="36"/>
      <c r="J141" s="170">
        <f>BK141</f>
        <v>0</v>
      </c>
      <c r="K141" s="36"/>
      <c r="L141" s="39"/>
      <c r="M141" s="78"/>
      <c r="N141" s="171"/>
      <c r="O141" s="79"/>
      <c r="P141" s="172">
        <f>P142+P167+P238+P241</f>
        <v>0</v>
      </c>
      <c r="Q141" s="79"/>
      <c r="R141" s="172">
        <f>R142+R167+R238+R241</f>
        <v>18.717460899999995</v>
      </c>
      <c r="S141" s="79"/>
      <c r="T141" s="173">
        <f>T142+T167+T238+T241</f>
        <v>38.821209999999994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77</v>
      </c>
      <c r="AU141" s="17" t="s">
        <v>112</v>
      </c>
      <c r="BK141" s="174">
        <f>BK142+BK167+BK238+BK241</f>
        <v>0</v>
      </c>
    </row>
    <row r="142" spans="2:63" s="12" customFormat="1" ht="25.9" customHeight="1">
      <c r="B142" s="175"/>
      <c r="C142" s="176"/>
      <c r="D142" s="177" t="s">
        <v>77</v>
      </c>
      <c r="E142" s="178" t="s">
        <v>147</v>
      </c>
      <c r="F142" s="178" t="s">
        <v>148</v>
      </c>
      <c r="G142" s="176"/>
      <c r="H142" s="176"/>
      <c r="I142" s="179"/>
      <c r="J142" s="180">
        <f>BK142</f>
        <v>0</v>
      </c>
      <c r="K142" s="176"/>
      <c r="L142" s="181"/>
      <c r="M142" s="182"/>
      <c r="N142" s="183"/>
      <c r="O142" s="183"/>
      <c r="P142" s="184">
        <f>P143+P148+P159+P165</f>
        <v>0</v>
      </c>
      <c r="Q142" s="183"/>
      <c r="R142" s="184">
        <f>R143+R148+R159+R165</f>
        <v>1.3476000000000001</v>
      </c>
      <c r="S142" s="183"/>
      <c r="T142" s="185">
        <f>T143+T148+T159+T165</f>
        <v>1.6</v>
      </c>
      <c r="AR142" s="186" t="s">
        <v>82</v>
      </c>
      <c r="AT142" s="187" t="s">
        <v>77</v>
      </c>
      <c r="AU142" s="187" t="s">
        <v>78</v>
      </c>
      <c r="AY142" s="186" t="s">
        <v>149</v>
      </c>
      <c r="BK142" s="188">
        <f>BK143+BK148+BK159+BK165</f>
        <v>0</v>
      </c>
    </row>
    <row r="143" spans="2:63" s="12" customFormat="1" ht="22.9" customHeight="1">
      <c r="B143" s="175"/>
      <c r="C143" s="176"/>
      <c r="D143" s="177" t="s">
        <v>77</v>
      </c>
      <c r="E143" s="189" t="s">
        <v>150</v>
      </c>
      <c r="F143" s="189" t="s">
        <v>151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SUM(P144:P147)</f>
        <v>0</v>
      </c>
      <c r="Q143" s="183"/>
      <c r="R143" s="184">
        <f>SUM(R144:R147)</f>
        <v>1.332</v>
      </c>
      <c r="S143" s="183"/>
      <c r="T143" s="185">
        <f>SUM(T144:T147)</f>
        <v>0</v>
      </c>
      <c r="AR143" s="186" t="s">
        <v>82</v>
      </c>
      <c r="AT143" s="187" t="s">
        <v>77</v>
      </c>
      <c r="AU143" s="187" t="s">
        <v>82</v>
      </c>
      <c r="AY143" s="186" t="s">
        <v>149</v>
      </c>
      <c r="BK143" s="188">
        <f>SUM(BK144:BK147)</f>
        <v>0</v>
      </c>
    </row>
    <row r="144" spans="1:65" s="2" customFormat="1" ht="24.2" customHeight="1">
      <c r="A144" s="34"/>
      <c r="B144" s="35"/>
      <c r="C144" s="191" t="s">
        <v>82</v>
      </c>
      <c r="D144" s="191" t="s">
        <v>152</v>
      </c>
      <c r="E144" s="192" t="s">
        <v>153</v>
      </c>
      <c r="F144" s="193" t="s">
        <v>154</v>
      </c>
      <c r="G144" s="194" t="s">
        <v>155</v>
      </c>
      <c r="H144" s="195">
        <v>100</v>
      </c>
      <c r="I144" s="196"/>
      <c r="J144" s="197">
        <f>ROUND(I144*H144,2)</f>
        <v>0</v>
      </c>
      <c r="K144" s="193" t="s">
        <v>156</v>
      </c>
      <c r="L144" s="39"/>
      <c r="M144" s="198" t="s">
        <v>1</v>
      </c>
      <c r="N144" s="199" t="s">
        <v>43</v>
      </c>
      <c r="O144" s="71"/>
      <c r="P144" s="200">
        <f>O144*H144</f>
        <v>0</v>
      </c>
      <c r="Q144" s="200">
        <v>0.01332</v>
      </c>
      <c r="R144" s="200">
        <f>Q144*H144</f>
        <v>1.332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157</v>
      </c>
      <c r="AT144" s="202" t="s">
        <v>152</v>
      </c>
      <c r="AU144" s="202" t="s">
        <v>86</v>
      </c>
      <c r="AY144" s="17" t="s">
        <v>149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157</v>
      </c>
      <c r="BM144" s="202" t="s">
        <v>158</v>
      </c>
    </row>
    <row r="145" spans="2:51" s="13" customFormat="1" ht="11.25">
      <c r="B145" s="204"/>
      <c r="C145" s="205"/>
      <c r="D145" s="206" t="s">
        <v>159</v>
      </c>
      <c r="E145" s="207" t="s">
        <v>1</v>
      </c>
      <c r="F145" s="208" t="s">
        <v>160</v>
      </c>
      <c r="G145" s="205"/>
      <c r="H145" s="207" t="s">
        <v>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159</v>
      </c>
      <c r="AU145" s="214" t="s">
        <v>86</v>
      </c>
      <c r="AV145" s="13" t="s">
        <v>82</v>
      </c>
      <c r="AW145" s="13" t="s">
        <v>32</v>
      </c>
      <c r="AX145" s="13" t="s">
        <v>78</v>
      </c>
      <c r="AY145" s="214" t="s">
        <v>149</v>
      </c>
    </row>
    <row r="146" spans="2:51" s="14" customFormat="1" ht="11.25">
      <c r="B146" s="215"/>
      <c r="C146" s="216"/>
      <c r="D146" s="206" t="s">
        <v>159</v>
      </c>
      <c r="E146" s="217" t="s">
        <v>1</v>
      </c>
      <c r="F146" s="218" t="s">
        <v>161</v>
      </c>
      <c r="G146" s="216"/>
      <c r="H146" s="219">
        <v>100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159</v>
      </c>
      <c r="AU146" s="225" t="s">
        <v>86</v>
      </c>
      <c r="AV146" s="14" t="s">
        <v>86</v>
      </c>
      <c r="AW146" s="14" t="s">
        <v>32</v>
      </c>
      <c r="AX146" s="14" t="s">
        <v>78</v>
      </c>
      <c r="AY146" s="225" t="s">
        <v>149</v>
      </c>
    </row>
    <row r="147" spans="2:51" s="15" customFormat="1" ht="11.25">
      <c r="B147" s="226"/>
      <c r="C147" s="227"/>
      <c r="D147" s="206" t="s">
        <v>159</v>
      </c>
      <c r="E147" s="228" t="s">
        <v>1</v>
      </c>
      <c r="F147" s="229" t="s">
        <v>162</v>
      </c>
      <c r="G147" s="227"/>
      <c r="H147" s="230">
        <v>100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159</v>
      </c>
      <c r="AU147" s="236" t="s">
        <v>86</v>
      </c>
      <c r="AV147" s="15" t="s">
        <v>157</v>
      </c>
      <c r="AW147" s="15" t="s">
        <v>32</v>
      </c>
      <c r="AX147" s="15" t="s">
        <v>82</v>
      </c>
      <c r="AY147" s="236" t="s">
        <v>149</v>
      </c>
    </row>
    <row r="148" spans="2:63" s="12" customFormat="1" ht="22.9" customHeight="1">
      <c r="B148" s="175"/>
      <c r="C148" s="176"/>
      <c r="D148" s="177" t="s">
        <v>77</v>
      </c>
      <c r="E148" s="189" t="s">
        <v>163</v>
      </c>
      <c r="F148" s="189" t="s">
        <v>164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SUM(P149:P158)</f>
        <v>0</v>
      </c>
      <c r="Q148" s="183"/>
      <c r="R148" s="184">
        <f>SUM(R149:R158)</f>
        <v>0.0156</v>
      </c>
      <c r="S148" s="183"/>
      <c r="T148" s="185">
        <f>SUM(T149:T158)</f>
        <v>1.6</v>
      </c>
      <c r="AR148" s="186" t="s">
        <v>82</v>
      </c>
      <c r="AT148" s="187" t="s">
        <v>77</v>
      </c>
      <c r="AU148" s="187" t="s">
        <v>82</v>
      </c>
      <c r="AY148" s="186" t="s">
        <v>149</v>
      </c>
      <c r="BK148" s="188">
        <f>SUM(BK149:BK158)</f>
        <v>0</v>
      </c>
    </row>
    <row r="149" spans="1:65" s="2" customFormat="1" ht="14.45" customHeight="1">
      <c r="A149" s="34"/>
      <c r="B149" s="35"/>
      <c r="C149" s="191" t="s">
        <v>86</v>
      </c>
      <c r="D149" s="191" t="s">
        <v>152</v>
      </c>
      <c r="E149" s="192" t="s">
        <v>165</v>
      </c>
      <c r="F149" s="193" t="s">
        <v>166</v>
      </c>
      <c r="G149" s="194" t="s">
        <v>167</v>
      </c>
      <c r="H149" s="195">
        <v>3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43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157</v>
      </c>
      <c r="AT149" s="202" t="s">
        <v>152</v>
      </c>
      <c r="AU149" s="202" t="s">
        <v>86</v>
      </c>
      <c r="AY149" s="17" t="s">
        <v>149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157</v>
      </c>
      <c r="BM149" s="202" t="s">
        <v>168</v>
      </c>
    </row>
    <row r="150" spans="1:65" s="2" customFormat="1" ht="24.2" customHeight="1">
      <c r="A150" s="34"/>
      <c r="B150" s="35"/>
      <c r="C150" s="191" t="s">
        <v>169</v>
      </c>
      <c r="D150" s="191" t="s">
        <v>152</v>
      </c>
      <c r="E150" s="192" t="s">
        <v>170</v>
      </c>
      <c r="F150" s="193" t="s">
        <v>171</v>
      </c>
      <c r="G150" s="194" t="s">
        <v>155</v>
      </c>
      <c r="H150" s="195">
        <v>120</v>
      </c>
      <c r="I150" s="196"/>
      <c r="J150" s="197">
        <f>ROUND(I150*H150,2)</f>
        <v>0</v>
      </c>
      <c r="K150" s="193" t="s">
        <v>156</v>
      </c>
      <c r="L150" s="39"/>
      <c r="M150" s="198" t="s">
        <v>1</v>
      </c>
      <c r="N150" s="199" t="s">
        <v>43</v>
      </c>
      <c r="O150" s="71"/>
      <c r="P150" s="200">
        <f>O150*H150</f>
        <v>0</v>
      </c>
      <c r="Q150" s="200">
        <v>0.00013</v>
      </c>
      <c r="R150" s="200">
        <f>Q150*H150</f>
        <v>0.0156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157</v>
      </c>
      <c r="AT150" s="202" t="s">
        <v>152</v>
      </c>
      <c r="AU150" s="202" t="s">
        <v>86</v>
      </c>
      <c r="AY150" s="17" t="s">
        <v>149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157</v>
      </c>
      <c r="BM150" s="202" t="s">
        <v>172</v>
      </c>
    </row>
    <row r="151" spans="2:51" s="13" customFormat="1" ht="11.25">
      <c r="B151" s="204"/>
      <c r="C151" s="205"/>
      <c r="D151" s="206" t="s">
        <v>159</v>
      </c>
      <c r="E151" s="207" t="s">
        <v>1</v>
      </c>
      <c r="F151" s="208" t="s">
        <v>160</v>
      </c>
      <c r="G151" s="205"/>
      <c r="H151" s="207" t="s">
        <v>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159</v>
      </c>
      <c r="AU151" s="214" t="s">
        <v>86</v>
      </c>
      <c r="AV151" s="13" t="s">
        <v>82</v>
      </c>
      <c r="AW151" s="13" t="s">
        <v>32</v>
      </c>
      <c r="AX151" s="13" t="s">
        <v>78</v>
      </c>
      <c r="AY151" s="214" t="s">
        <v>149</v>
      </c>
    </row>
    <row r="152" spans="2:51" s="14" customFormat="1" ht="11.25">
      <c r="B152" s="215"/>
      <c r="C152" s="216"/>
      <c r="D152" s="206" t="s">
        <v>159</v>
      </c>
      <c r="E152" s="217" t="s">
        <v>1</v>
      </c>
      <c r="F152" s="218" t="s">
        <v>173</v>
      </c>
      <c r="G152" s="216"/>
      <c r="H152" s="219">
        <v>120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159</v>
      </c>
      <c r="AU152" s="225" t="s">
        <v>86</v>
      </c>
      <c r="AV152" s="14" t="s">
        <v>86</v>
      </c>
      <c r="AW152" s="14" t="s">
        <v>32</v>
      </c>
      <c r="AX152" s="14" t="s">
        <v>78</v>
      </c>
      <c r="AY152" s="225" t="s">
        <v>149</v>
      </c>
    </row>
    <row r="153" spans="2:51" s="15" customFormat="1" ht="11.25">
      <c r="B153" s="226"/>
      <c r="C153" s="227"/>
      <c r="D153" s="206" t="s">
        <v>159</v>
      </c>
      <c r="E153" s="228" t="s">
        <v>1</v>
      </c>
      <c r="F153" s="229" t="s">
        <v>162</v>
      </c>
      <c r="G153" s="227"/>
      <c r="H153" s="230">
        <v>120</v>
      </c>
      <c r="I153" s="231"/>
      <c r="J153" s="227"/>
      <c r="K153" s="227"/>
      <c r="L153" s="232"/>
      <c r="M153" s="233"/>
      <c r="N153" s="234"/>
      <c r="O153" s="234"/>
      <c r="P153" s="234"/>
      <c r="Q153" s="234"/>
      <c r="R153" s="234"/>
      <c r="S153" s="234"/>
      <c r="T153" s="235"/>
      <c r="AT153" s="236" t="s">
        <v>159</v>
      </c>
      <c r="AU153" s="236" t="s">
        <v>86</v>
      </c>
      <c r="AV153" s="15" t="s">
        <v>157</v>
      </c>
      <c r="AW153" s="15" t="s">
        <v>32</v>
      </c>
      <c r="AX153" s="15" t="s">
        <v>82</v>
      </c>
      <c r="AY153" s="236" t="s">
        <v>149</v>
      </c>
    </row>
    <row r="154" spans="1:65" s="2" customFormat="1" ht="14.45" customHeight="1">
      <c r="A154" s="34"/>
      <c r="B154" s="35"/>
      <c r="C154" s="191" t="s">
        <v>157</v>
      </c>
      <c r="D154" s="191" t="s">
        <v>152</v>
      </c>
      <c r="E154" s="192" t="s">
        <v>174</v>
      </c>
      <c r="F154" s="193" t="s">
        <v>175</v>
      </c>
      <c r="G154" s="194" t="s">
        <v>176</v>
      </c>
      <c r="H154" s="195">
        <v>5</v>
      </c>
      <c r="I154" s="196"/>
      <c r="J154" s="197">
        <f>ROUND(I154*H154,2)</f>
        <v>0</v>
      </c>
      <c r="K154" s="193" t="s">
        <v>156</v>
      </c>
      <c r="L154" s="39"/>
      <c r="M154" s="198" t="s">
        <v>1</v>
      </c>
      <c r="N154" s="199" t="s">
        <v>43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157</v>
      </c>
      <c r="AT154" s="202" t="s">
        <v>152</v>
      </c>
      <c r="AU154" s="202" t="s">
        <v>86</v>
      </c>
      <c r="AY154" s="17" t="s">
        <v>149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157</v>
      </c>
      <c r="BM154" s="202" t="s">
        <v>177</v>
      </c>
    </row>
    <row r="155" spans="1:65" s="2" customFormat="1" ht="37.9" customHeight="1">
      <c r="A155" s="34"/>
      <c r="B155" s="35"/>
      <c r="C155" s="191" t="s">
        <v>178</v>
      </c>
      <c r="D155" s="191" t="s">
        <v>152</v>
      </c>
      <c r="E155" s="192" t="s">
        <v>179</v>
      </c>
      <c r="F155" s="193" t="s">
        <v>180</v>
      </c>
      <c r="G155" s="194" t="s">
        <v>155</v>
      </c>
      <c r="H155" s="195">
        <v>100</v>
      </c>
      <c r="I155" s="196"/>
      <c r="J155" s="197">
        <f>ROUND(I155*H155,2)</f>
        <v>0</v>
      </c>
      <c r="K155" s="193" t="s">
        <v>156</v>
      </c>
      <c r="L155" s="39"/>
      <c r="M155" s="198" t="s">
        <v>1</v>
      </c>
      <c r="N155" s="199" t="s">
        <v>43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0.016</v>
      </c>
      <c r="T155" s="201">
        <f>S155*H155</f>
        <v>1.6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157</v>
      </c>
      <c r="AT155" s="202" t="s">
        <v>152</v>
      </c>
      <c r="AU155" s="202" t="s">
        <v>86</v>
      </c>
      <c r="AY155" s="17" t="s">
        <v>149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157</v>
      </c>
      <c r="BM155" s="202" t="s">
        <v>181</v>
      </c>
    </row>
    <row r="156" spans="2:51" s="13" customFormat="1" ht="11.25">
      <c r="B156" s="204"/>
      <c r="C156" s="205"/>
      <c r="D156" s="206" t="s">
        <v>159</v>
      </c>
      <c r="E156" s="207" t="s">
        <v>1</v>
      </c>
      <c r="F156" s="208" t="s">
        <v>160</v>
      </c>
      <c r="G156" s="205"/>
      <c r="H156" s="207" t="s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159</v>
      </c>
      <c r="AU156" s="214" t="s">
        <v>86</v>
      </c>
      <c r="AV156" s="13" t="s">
        <v>82</v>
      </c>
      <c r="AW156" s="13" t="s">
        <v>32</v>
      </c>
      <c r="AX156" s="13" t="s">
        <v>78</v>
      </c>
      <c r="AY156" s="214" t="s">
        <v>149</v>
      </c>
    </row>
    <row r="157" spans="2:51" s="14" customFormat="1" ht="11.25">
      <c r="B157" s="215"/>
      <c r="C157" s="216"/>
      <c r="D157" s="206" t="s">
        <v>159</v>
      </c>
      <c r="E157" s="217" t="s">
        <v>1</v>
      </c>
      <c r="F157" s="218" t="s">
        <v>161</v>
      </c>
      <c r="G157" s="216"/>
      <c r="H157" s="219">
        <v>100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159</v>
      </c>
      <c r="AU157" s="225" t="s">
        <v>86</v>
      </c>
      <c r="AV157" s="14" t="s">
        <v>86</v>
      </c>
      <c r="AW157" s="14" t="s">
        <v>32</v>
      </c>
      <c r="AX157" s="14" t="s">
        <v>78</v>
      </c>
      <c r="AY157" s="225" t="s">
        <v>149</v>
      </c>
    </row>
    <row r="158" spans="2:51" s="15" customFormat="1" ht="11.25">
      <c r="B158" s="226"/>
      <c r="C158" s="227"/>
      <c r="D158" s="206" t="s">
        <v>159</v>
      </c>
      <c r="E158" s="228" t="s">
        <v>1</v>
      </c>
      <c r="F158" s="229" t="s">
        <v>162</v>
      </c>
      <c r="G158" s="227"/>
      <c r="H158" s="230">
        <v>100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AT158" s="236" t="s">
        <v>159</v>
      </c>
      <c r="AU158" s="236" t="s">
        <v>86</v>
      </c>
      <c r="AV158" s="15" t="s">
        <v>157</v>
      </c>
      <c r="AW158" s="15" t="s">
        <v>32</v>
      </c>
      <c r="AX158" s="15" t="s">
        <v>82</v>
      </c>
      <c r="AY158" s="236" t="s">
        <v>149</v>
      </c>
    </row>
    <row r="159" spans="2:63" s="12" customFormat="1" ht="22.9" customHeight="1">
      <c r="B159" s="175"/>
      <c r="C159" s="176"/>
      <c r="D159" s="177" t="s">
        <v>77</v>
      </c>
      <c r="E159" s="189" t="s">
        <v>182</v>
      </c>
      <c r="F159" s="189" t="s">
        <v>183</v>
      </c>
      <c r="G159" s="176"/>
      <c r="H159" s="176"/>
      <c r="I159" s="179"/>
      <c r="J159" s="190">
        <f>BK159</f>
        <v>0</v>
      </c>
      <c r="K159" s="176"/>
      <c r="L159" s="181"/>
      <c r="M159" s="182"/>
      <c r="N159" s="183"/>
      <c r="O159" s="183"/>
      <c r="P159" s="184">
        <f>SUM(P160:P164)</f>
        <v>0</v>
      </c>
      <c r="Q159" s="183"/>
      <c r="R159" s="184">
        <f>SUM(R160:R164)</f>
        <v>0</v>
      </c>
      <c r="S159" s="183"/>
      <c r="T159" s="185">
        <f>SUM(T160:T164)</f>
        <v>0</v>
      </c>
      <c r="AR159" s="186" t="s">
        <v>82</v>
      </c>
      <c r="AT159" s="187" t="s">
        <v>77</v>
      </c>
      <c r="AU159" s="187" t="s">
        <v>82</v>
      </c>
      <c r="AY159" s="186" t="s">
        <v>149</v>
      </c>
      <c r="BK159" s="188">
        <f>SUM(BK160:BK164)</f>
        <v>0</v>
      </c>
    </row>
    <row r="160" spans="1:65" s="2" customFormat="1" ht="24.2" customHeight="1">
      <c r="A160" s="34"/>
      <c r="B160" s="35"/>
      <c r="C160" s="191" t="s">
        <v>150</v>
      </c>
      <c r="D160" s="191" t="s">
        <v>152</v>
      </c>
      <c r="E160" s="192" t="s">
        <v>184</v>
      </c>
      <c r="F160" s="193" t="s">
        <v>185</v>
      </c>
      <c r="G160" s="194" t="s">
        <v>186</v>
      </c>
      <c r="H160" s="195">
        <v>38.821</v>
      </c>
      <c r="I160" s="196"/>
      <c r="J160" s="197">
        <f>ROUND(I160*H160,2)</f>
        <v>0</v>
      </c>
      <c r="K160" s="193" t="s">
        <v>156</v>
      </c>
      <c r="L160" s="39"/>
      <c r="M160" s="198" t="s">
        <v>1</v>
      </c>
      <c r="N160" s="199" t="s">
        <v>43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157</v>
      </c>
      <c r="AT160" s="202" t="s">
        <v>152</v>
      </c>
      <c r="AU160" s="202" t="s">
        <v>86</v>
      </c>
      <c r="AY160" s="17" t="s">
        <v>149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157</v>
      </c>
      <c r="BM160" s="202" t="s">
        <v>187</v>
      </c>
    </row>
    <row r="161" spans="1:65" s="2" customFormat="1" ht="24.2" customHeight="1">
      <c r="A161" s="34"/>
      <c r="B161" s="35"/>
      <c r="C161" s="191" t="s">
        <v>188</v>
      </c>
      <c r="D161" s="191" t="s">
        <v>152</v>
      </c>
      <c r="E161" s="192" t="s">
        <v>189</v>
      </c>
      <c r="F161" s="193" t="s">
        <v>190</v>
      </c>
      <c r="G161" s="194" t="s">
        <v>186</v>
      </c>
      <c r="H161" s="195">
        <v>1164.63</v>
      </c>
      <c r="I161" s="196"/>
      <c r="J161" s="197">
        <f>ROUND(I161*H161,2)</f>
        <v>0</v>
      </c>
      <c r="K161" s="193" t="s">
        <v>156</v>
      </c>
      <c r="L161" s="39"/>
      <c r="M161" s="198" t="s">
        <v>1</v>
      </c>
      <c r="N161" s="199" t="s">
        <v>43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157</v>
      </c>
      <c r="AT161" s="202" t="s">
        <v>152</v>
      </c>
      <c r="AU161" s="202" t="s">
        <v>86</v>
      </c>
      <c r="AY161" s="17" t="s">
        <v>149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157</v>
      </c>
      <c r="BM161" s="202" t="s">
        <v>191</v>
      </c>
    </row>
    <row r="162" spans="2:51" s="14" customFormat="1" ht="11.25">
      <c r="B162" s="215"/>
      <c r="C162" s="216"/>
      <c r="D162" s="206" t="s">
        <v>159</v>
      </c>
      <c r="E162" s="216"/>
      <c r="F162" s="218" t="s">
        <v>192</v>
      </c>
      <c r="G162" s="216"/>
      <c r="H162" s="219">
        <v>1164.63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159</v>
      </c>
      <c r="AU162" s="225" t="s">
        <v>86</v>
      </c>
      <c r="AV162" s="14" t="s">
        <v>86</v>
      </c>
      <c r="AW162" s="14" t="s">
        <v>4</v>
      </c>
      <c r="AX162" s="14" t="s">
        <v>82</v>
      </c>
      <c r="AY162" s="225" t="s">
        <v>149</v>
      </c>
    </row>
    <row r="163" spans="1:65" s="2" customFormat="1" ht="24.2" customHeight="1">
      <c r="A163" s="34"/>
      <c r="B163" s="35"/>
      <c r="C163" s="191" t="s">
        <v>193</v>
      </c>
      <c r="D163" s="191" t="s">
        <v>152</v>
      </c>
      <c r="E163" s="192" t="s">
        <v>194</v>
      </c>
      <c r="F163" s="193" t="s">
        <v>195</v>
      </c>
      <c r="G163" s="194" t="s">
        <v>186</v>
      </c>
      <c r="H163" s="195">
        <v>38.821</v>
      </c>
      <c r="I163" s="196"/>
      <c r="J163" s="197">
        <f>ROUND(I163*H163,2)</f>
        <v>0</v>
      </c>
      <c r="K163" s="193" t="s">
        <v>156</v>
      </c>
      <c r="L163" s="39"/>
      <c r="M163" s="198" t="s">
        <v>1</v>
      </c>
      <c r="N163" s="199" t="s">
        <v>43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157</v>
      </c>
      <c r="AT163" s="202" t="s">
        <v>152</v>
      </c>
      <c r="AU163" s="202" t="s">
        <v>86</v>
      </c>
      <c r="AY163" s="17" t="s">
        <v>149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157</v>
      </c>
      <c r="BM163" s="202" t="s">
        <v>196</v>
      </c>
    </row>
    <row r="164" spans="1:65" s="2" customFormat="1" ht="24.2" customHeight="1">
      <c r="A164" s="34"/>
      <c r="B164" s="35"/>
      <c r="C164" s="191" t="s">
        <v>163</v>
      </c>
      <c r="D164" s="191" t="s">
        <v>152</v>
      </c>
      <c r="E164" s="192" t="s">
        <v>197</v>
      </c>
      <c r="F164" s="193" t="s">
        <v>198</v>
      </c>
      <c r="G164" s="194" t="s">
        <v>186</v>
      </c>
      <c r="H164" s="195">
        <v>38.821</v>
      </c>
      <c r="I164" s="196"/>
      <c r="J164" s="197">
        <f>ROUND(I164*H164,2)</f>
        <v>0</v>
      </c>
      <c r="K164" s="193" t="s">
        <v>156</v>
      </c>
      <c r="L164" s="39"/>
      <c r="M164" s="198" t="s">
        <v>1</v>
      </c>
      <c r="N164" s="199" t="s">
        <v>43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157</v>
      </c>
      <c r="AT164" s="202" t="s">
        <v>152</v>
      </c>
      <c r="AU164" s="202" t="s">
        <v>86</v>
      </c>
      <c r="AY164" s="17" t="s">
        <v>149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157</v>
      </c>
      <c r="BM164" s="202" t="s">
        <v>199</v>
      </c>
    </row>
    <row r="165" spans="2:63" s="12" customFormat="1" ht="22.9" customHeight="1">
      <c r="B165" s="175"/>
      <c r="C165" s="176"/>
      <c r="D165" s="177" t="s">
        <v>77</v>
      </c>
      <c r="E165" s="189" t="s">
        <v>200</v>
      </c>
      <c r="F165" s="189" t="s">
        <v>201</v>
      </c>
      <c r="G165" s="176"/>
      <c r="H165" s="176"/>
      <c r="I165" s="179"/>
      <c r="J165" s="190">
        <f>BK165</f>
        <v>0</v>
      </c>
      <c r="K165" s="176"/>
      <c r="L165" s="181"/>
      <c r="M165" s="182"/>
      <c r="N165" s="183"/>
      <c r="O165" s="183"/>
      <c r="P165" s="184">
        <f>P166</f>
        <v>0</v>
      </c>
      <c r="Q165" s="183"/>
      <c r="R165" s="184">
        <f>R166</f>
        <v>0</v>
      </c>
      <c r="S165" s="183"/>
      <c r="T165" s="185">
        <f>T166</f>
        <v>0</v>
      </c>
      <c r="AR165" s="186" t="s">
        <v>82</v>
      </c>
      <c r="AT165" s="187" t="s">
        <v>77</v>
      </c>
      <c r="AU165" s="187" t="s">
        <v>82</v>
      </c>
      <c r="AY165" s="186" t="s">
        <v>149</v>
      </c>
      <c r="BK165" s="188">
        <f>BK166</f>
        <v>0</v>
      </c>
    </row>
    <row r="166" spans="1:65" s="2" customFormat="1" ht="24.2" customHeight="1">
      <c r="A166" s="34"/>
      <c r="B166" s="35"/>
      <c r="C166" s="191" t="s">
        <v>202</v>
      </c>
      <c r="D166" s="191" t="s">
        <v>152</v>
      </c>
      <c r="E166" s="192" t="s">
        <v>203</v>
      </c>
      <c r="F166" s="193" t="s">
        <v>204</v>
      </c>
      <c r="G166" s="194" t="s">
        <v>186</v>
      </c>
      <c r="H166" s="195">
        <v>1.356</v>
      </c>
      <c r="I166" s="196"/>
      <c r="J166" s="197">
        <f>ROUND(I166*H166,2)</f>
        <v>0</v>
      </c>
      <c r="K166" s="193" t="s">
        <v>156</v>
      </c>
      <c r="L166" s="39"/>
      <c r="M166" s="198" t="s">
        <v>1</v>
      </c>
      <c r="N166" s="199" t="s">
        <v>43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157</v>
      </c>
      <c r="AT166" s="202" t="s">
        <v>152</v>
      </c>
      <c r="AU166" s="202" t="s">
        <v>86</v>
      </c>
      <c r="AY166" s="17" t="s">
        <v>149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157</v>
      </c>
      <c r="BM166" s="202" t="s">
        <v>205</v>
      </c>
    </row>
    <row r="167" spans="2:63" s="12" customFormat="1" ht="25.9" customHeight="1">
      <c r="B167" s="175"/>
      <c r="C167" s="176"/>
      <c r="D167" s="177" t="s">
        <v>77</v>
      </c>
      <c r="E167" s="178" t="s">
        <v>206</v>
      </c>
      <c r="F167" s="178" t="s">
        <v>207</v>
      </c>
      <c r="G167" s="176"/>
      <c r="H167" s="176"/>
      <c r="I167" s="179"/>
      <c r="J167" s="180">
        <f>BK167</f>
        <v>0</v>
      </c>
      <c r="K167" s="176"/>
      <c r="L167" s="181"/>
      <c r="M167" s="182"/>
      <c r="N167" s="183"/>
      <c r="O167" s="183"/>
      <c r="P167" s="184">
        <f>P168+P199+P204+P209+P215+P219+P231+P235</f>
        <v>0</v>
      </c>
      <c r="Q167" s="183"/>
      <c r="R167" s="184">
        <f>R168+R199+R204+R209+R215+R219+R231+R235</f>
        <v>17.369860899999995</v>
      </c>
      <c r="S167" s="183"/>
      <c r="T167" s="185">
        <f>T168+T199+T204+T209+T215+T219+T231+T235</f>
        <v>37.22120999999999</v>
      </c>
      <c r="AR167" s="186" t="s">
        <v>86</v>
      </c>
      <c r="AT167" s="187" t="s">
        <v>77</v>
      </c>
      <c r="AU167" s="187" t="s">
        <v>78</v>
      </c>
      <c r="AY167" s="186" t="s">
        <v>149</v>
      </c>
      <c r="BK167" s="188">
        <f>BK168+BK199+BK204+BK209+BK215+BK219+BK231+BK235</f>
        <v>0</v>
      </c>
    </row>
    <row r="168" spans="2:63" s="12" customFormat="1" ht="22.9" customHeight="1">
      <c r="B168" s="175"/>
      <c r="C168" s="176"/>
      <c r="D168" s="177" t="s">
        <v>77</v>
      </c>
      <c r="E168" s="189" t="s">
        <v>208</v>
      </c>
      <c r="F168" s="189" t="s">
        <v>209</v>
      </c>
      <c r="G168" s="176"/>
      <c r="H168" s="176"/>
      <c r="I168" s="179"/>
      <c r="J168" s="190">
        <f>BK168</f>
        <v>0</v>
      </c>
      <c r="K168" s="176"/>
      <c r="L168" s="181"/>
      <c r="M168" s="182"/>
      <c r="N168" s="183"/>
      <c r="O168" s="183"/>
      <c r="P168" s="184">
        <f>SUM(P169:P198)</f>
        <v>0</v>
      </c>
      <c r="Q168" s="183"/>
      <c r="R168" s="184">
        <f>SUM(R169:R198)</f>
        <v>11.3111789</v>
      </c>
      <c r="S168" s="183"/>
      <c r="T168" s="185">
        <f>SUM(T169:T198)</f>
        <v>10.521</v>
      </c>
      <c r="AR168" s="186" t="s">
        <v>86</v>
      </c>
      <c r="AT168" s="187" t="s">
        <v>77</v>
      </c>
      <c r="AU168" s="187" t="s">
        <v>82</v>
      </c>
      <c r="AY168" s="186" t="s">
        <v>149</v>
      </c>
      <c r="BK168" s="188">
        <f>SUM(BK169:BK198)</f>
        <v>0</v>
      </c>
    </row>
    <row r="169" spans="1:65" s="2" customFormat="1" ht="14.45" customHeight="1">
      <c r="A169" s="34"/>
      <c r="B169" s="35"/>
      <c r="C169" s="191" t="s">
        <v>210</v>
      </c>
      <c r="D169" s="191" t="s">
        <v>152</v>
      </c>
      <c r="E169" s="192" t="s">
        <v>211</v>
      </c>
      <c r="F169" s="193" t="s">
        <v>212</v>
      </c>
      <c r="G169" s="194" t="s">
        <v>155</v>
      </c>
      <c r="H169" s="195">
        <v>9</v>
      </c>
      <c r="I169" s="196"/>
      <c r="J169" s="197">
        <f>ROUND(I169*H169,2)</f>
        <v>0</v>
      </c>
      <c r="K169" s="193" t="s">
        <v>156</v>
      </c>
      <c r="L169" s="39"/>
      <c r="M169" s="198" t="s">
        <v>1</v>
      </c>
      <c r="N169" s="199" t="s">
        <v>43</v>
      </c>
      <c r="O169" s="71"/>
      <c r="P169" s="200">
        <f>O169*H169</f>
        <v>0</v>
      </c>
      <c r="Q169" s="200">
        <v>0</v>
      </c>
      <c r="R169" s="200">
        <f>Q169*H169</f>
        <v>0</v>
      </c>
      <c r="S169" s="200">
        <v>0.006</v>
      </c>
      <c r="T169" s="201">
        <f>S169*H169</f>
        <v>0.054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213</v>
      </c>
      <c r="AT169" s="202" t="s">
        <v>152</v>
      </c>
      <c r="AU169" s="202" t="s">
        <v>86</v>
      </c>
      <c r="AY169" s="17" t="s">
        <v>149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82</v>
      </c>
      <c r="BK169" s="203">
        <f>ROUND(I169*H169,2)</f>
        <v>0</v>
      </c>
      <c r="BL169" s="17" t="s">
        <v>213</v>
      </c>
      <c r="BM169" s="202" t="s">
        <v>214</v>
      </c>
    </row>
    <row r="170" spans="2:51" s="13" customFormat="1" ht="11.25">
      <c r="B170" s="204"/>
      <c r="C170" s="205"/>
      <c r="D170" s="206" t="s">
        <v>159</v>
      </c>
      <c r="E170" s="207" t="s">
        <v>1</v>
      </c>
      <c r="F170" s="208" t="s">
        <v>215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159</v>
      </c>
      <c r="AU170" s="214" t="s">
        <v>86</v>
      </c>
      <c r="AV170" s="13" t="s">
        <v>82</v>
      </c>
      <c r="AW170" s="13" t="s">
        <v>32</v>
      </c>
      <c r="AX170" s="13" t="s">
        <v>78</v>
      </c>
      <c r="AY170" s="214" t="s">
        <v>149</v>
      </c>
    </row>
    <row r="171" spans="2:51" s="14" customFormat="1" ht="11.25">
      <c r="B171" s="215"/>
      <c r="C171" s="216"/>
      <c r="D171" s="206" t="s">
        <v>159</v>
      </c>
      <c r="E171" s="217" t="s">
        <v>1</v>
      </c>
      <c r="F171" s="218" t="s">
        <v>216</v>
      </c>
      <c r="G171" s="216"/>
      <c r="H171" s="219">
        <v>9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159</v>
      </c>
      <c r="AU171" s="225" t="s">
        <v>86</v>
      </c>
      <c r="AV171" s="14" t="s">
        <v>86</v>
      </c>
      <c r="AW171" s="14" t="s">
        <v>32</v>
      </c>
      <c r="AX171" s="14" t="s">
        <v>78</v>
      </c>
      <c r="AY171" s="225" t="s">
        <v>149</v>
      </c>
    </row>
    <row r="172" spans="2:51" s="15" customFormat="1" ht="11.25">
      <c r="B172" s="226"/>
      <c r="C172" s="227"/>
      <c r="D172" s="206" t="s">
        <v>159</v>
      </c>
      <c r="E172" s="228" t="s">
        <v>1</v>
      </c>
      <c r="F172" s="229" t="s">
        <v>162</v>
      </c>
      <c r="G172" s="227"/>
      <c r="H172" s="230">
        <v>9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159</v>
      </c>
      <c r="AU172" s="236" t="s">
        <v>86</v>
      </c>
      <c r="AV172" s="15" t="s">
        <v>157</v>
      </c>
      <c r="AW172" s="15" t="s">
        <v>32</v>
      </c>
      <c r="AX172" s="15" t="s">
        <v>82</v>
      </c>
      <c r="AY172" s="236" t="s">
        <v>149</v>
      </c>
    </row>
    <row r="173" spans="1:65" s="2" customFormat="1" ht="14.45" customHeight="1">
      <c r="A173" s="34"/>
      <c r="B173" s="35"/>
      <c r="C173" s="191" t="s">
        <v>217</v>
      </c>
      <c r="D173" s="191" t="s">
        <v>152</v>
      </c>
      <c r="E173" s="192" t="s">
        <v>218</v>
      </c>
      <c r="F173" s="193" t="s">
        <v>219</v>
      </c>
      <c r="G173" s="194" t="s">
        <v>155</v>
      </c>
      <c r="H173" s="195">
        <v>744</v>
      </c>
      <c r="I173" s="196"/>
      <c r="J173" s="197">
        <f>ROUND(I173*H173,2)</f>
        <v>0</v>
      </c>
      <c r="K173" s="193" t="s">
        <v>156</v>
      </c>
      <c r="L173" s="39"/>
      <c r="M173" s="198" t="s">
        <v>1</v>
      </c>
      <c r="N173" s="199" t="s">
        <v>43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0.014</v>
      </c>
      <c r="T173" s="201">
        <f>S173*H173</f>
        <v>10.416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213</v>
      </c>
      <c r="AT173" s="202" t="s">
        <v>152</v>
      </c>
      <c r="AU173" s="202" t="s">
        <v>86</v>
      </c>
      <c r="AY173" s="17" t="s">
        <v>149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213</v>
      </c>
      <c r="BM173" s="202" t="s">
        <v>220</v>
      </c>
    </row>
    <row r="174" spans="1:65" s="2" customFormat="1" ht="14.45" customHeight="1">
      <c r="A174" s="34"/>
      <c r="B174" s="35"/>
      <c r="C174" s="191" t="s">
        <v>221</v>
      </c>
      <c r="D174" s="191" t="s">
        <v>152</v>
      </c>
      <c r="E174" s="192" t="s">
        <v>222</v>
      </c>
      <c r="F174" s="193" t="s">
        <v>223</v>
      </c>
      <c r="G174" s="194" t="s">
        <v>224</v>
      </c>
      <c r="H174" s="195">
        <v>30</v>
      </c>
      <c r="I174" s="196"/>
      <c r="J174" s="197">
        <f>ROUND(I174*H174,2)</f>
        <v>0</v>
      </c>
      <c r="K174" s="193" t="s">
        <v>156</v>
      </c>
      <c r="L174" s="39"/>
      <c r="M174" s="198" t="s">
        <v>1</v>
      </c>
      <c r="N174" s="199" t="s">
        <v>43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0.0017</v>
      </c>
      <c r="T174" s="201">
        <f>S174*H174</f>
        <v>0.051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213</v>
      </c>
      <c r="AT174" s="202" t="s">
        <v>152</v>
      </c>
      <c r="AU174" s="202" t="s">
        <v>86</v>
      </c>
      <c r="AY174" s="17" t="s">
        <v>149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213</v>
      </c>
      <c r="BM174" s="202" t="s">
        <v>225</v>
      </c>
    </row>
    <row r="175" spans="1:65" s="2" customFormat="1" ht="24.2" customHeight="1">
      <c r="A175" s="34"/>
      <c r="B175" s="35"/>
      <c r="C175" s="191" t="s">
        <v>226</v>
      </c>
      <c r="D175" s="191" t="s">
        <v>152</v>
      </c>
      <c r="E175" s="192" t="s">
        <v>227</v>
      </c>
      <c r="F175" s="193" t="s">
        <v>228</v>
      </c>
      <c r="G175" s="194" t="s">
        <v>155</v>
      </c>
      <c r="H175" s="195">
        <v>9</v>
      </c>
      <c r="I175" s="196"/>
      <c r="J175" s="197">
        <f>ROUND(I175*H175,2)</f>
        <v>0</v>
      </c>
      <c r="K175" s="193" t="s">
        <v>156</v>
      </c>
      <c r="L175" s="39"/>
      <c r="M175" s="198" t="s">
        <v>1</v>
      </c>
      <c r="N175" s="199" t="s">
        <v>43</v>
      </c>
      <c r="O175" s="7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213</v>
      </c>
      <c r="AT175" s="202" t="s">
        <v>152</v>
      </c>
      <c r="AU175" s="202" t="s">
        <v>86</v>
      </c>
      <c r="AY175" s="17" t="s">
        <v>149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213</v>
      </c>
      <c r="BM175" s="202" t="s">
        <v>229</v>
      </c>
    </row>
    <row r="176" spans="2:51" s="13" customFormat="1" ht="11.25">
      <c r="B176" s="204"/>
      <c r="C176" s="205"/>
      <c r="D176" s="206" t="s">
        <v>159</v>
      </c>
      <c r="E176" s="207" t="s">
        <v>1</v>
      </c>
      <c r="F176" s="208" t="s">
        <v>230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159</v>
      </c>
      <c r="AU176" s="214" t="s">
        <v>86</v>
      </c>
      <c r="AV176" s="13" t="s">
        <v>82</v>
      </c>
      <c r="AW176" s="13" t="s">
        <v>32</v>
      </c>
      <c r="AX176" s="13" t="s">
        <v>78</v>
      </c>
      <c r="AY176" s="214" t="s">
        <v>149</v>
      </c>
    </row>
    <row r="177" spans="2:51" s="14" customFormat="1" ht="11.25">
      <c r="B177" s="215"/>
      <c r="C177" s="216"/>
      <c r="D177" s="206" t="s">
        <v>159</v>
      </c>
      <c r="E177" s="217" t="s">
        <v>1</v>
      </c>
      <c r="F177" s="218" t="s">
        <v>216</v>
      </c>
      <c r="G177" s="216"/>
      <c r="H177" s="219">
        <v>9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159</v>
      </c>
      <c r="AU177" s="225" t="s">
        <v>86</v>
      </c>
      <c r="AV177" s="14" t="s">
        <v>86</v>
      </c>
      <c r="AW177" s="14" t="s">
        <v>32</v>
      </c>
      <c r="AX177" s="14" t="s">
        <v>78</v>
      </c>
      <c r="AY177" s="225" t="s">
        <v>149</v>
      </c>
    </row>
    <row r="178" spans="2:51" s="15" customFormat="1" ht="11.25">
      <c r="B178" s="226"/>
      <c r="C178" s="227"/>
      <c r="D178" s="206" t="s">
        <v>159</v>
      </c>
      <c r="E178" s="228" t="s">
        <v>1</v>
      </c>
      <c r="F178" s="229" t="s">
        <v>162</v>
      </c>
      <c r="G178" s="227"/>
      <c r="H178" s="230">
        <v>9</v>
      </c>
      <c r="I178" s="231"/>
      <c r="J178" s="227"/>
      <c r="K178" s="227"/>
      <c r="L178" s="232"/>
      <c r="M178" s="233"/>
      <c r="N178" s="234"/>
      <c r="O178" s="234"/>
      <c r="P178" s="234"/>
      <c r="Q178" s="234"/>
      <c r="R178" s="234"/>
      <c r="S178" s="234"/>
      <c r="T178" s="235"/>
      <c r="AT178" s="236" t="s">
        <v>159</v>
      </c>
      <c r="AU178" s="236" t="s">
        <v>86</v>
      </c>
      <c r="AV178" s="15" t="s">
        <v>157</v>
      </c>
      <c r="AW178" s="15" t="s">
        <v>32</v>
      </c>
      <c r="AX178" s="15" t="s">
        <v>82</v>
      </c>
      <c r="AY178" s="236" t="s">
        <v>149</v>
      </c>
    </row>
    <row r="179" spans="1:65" s="2" customFormat="1" ht="14.45" customHeight="1">
      <c r="A179" s="34"/>
      <c r="B179" s="35"/>
      <c r="C179" s="237" t="s">
        <v>8</v>
      </c>
      <c r="D179" s="237" t="s">
        <v>231</v>
      </c>
      <c r="E179" s="238" t="s">
        <v>232</v>
      </c>
      <c r="F179" s="239" t="s">
        <v>233</v>
      </c>
      <c r="G179" s="240" t="s">
        <v>186</v>
      </c>
      <c r="H179" s="241">
        <v>0.003</v>
      </c>
      <c r="I179" s="242"/>
      <c r="J179" s="243">
        <f>ROUND(I179*H179,2)</f>
        <v>0</v>
      </c>
      <c r="K179" s="239" t="s">
        <v>156</v>
      </c>
      <c r="L179" s="244"/>
      <c r="M179" s="245" t="s">
        <v>1</v>
      </c>
      <c r="N179" s="246" t="s">
        <v>43</v>
      </c>
      <c r="O179" s="71"/>
      <c r="P179" s="200">
        <f>O179*H179</f>
        <v>0</v>
      </c>
      <c r="Q179" s="200">
        <v>1</v>
      </c>
      <c r="R179" s="200">
        <f>Q179*H179</f>
        <v>0.003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234</v>
      </c>
      <c r="AT179" s="202" t="s">
        <v>231</v>
      </c>
      <c r="AU179" s="202" t="s">
        <v>86</v>
      </c>
      <c r="AY179" s="17" t="s">
        <v>149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213</v>
      </c>
      <c r="BM179" s="202" t="s">
        <v>235</v>
      </c>
    </row>
    <row r="180" spans="2:51" s="14" customFormat="1" ht="11.25">
      <c r="B180" s="215"/>
      <c r="C180" s="216"/>
      <c r="D180" s="206" t="s">
        <v>159</v>
      </c>
      <c r="E180" s="216"/>
      <c r="F180" s="218" t="s">
        <v>236</v>
      </c>
      <c r="G180" s="216"/>
      <c r="H180" s="219">
        <v>0.003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159</v>
      </c>
      <c r="AU180" s="225" t="s">
        <v>86</v>
      </c>
      <c r="AV180" s="14" t="s">
        <v>86</v>
      </c>
      <c r="AW180" s="14" t="s">
        <v>4</v>
      </c>
      <c r="AX180" s="14" t="s">
        <v>82</v>
      </c>
      <c r="AY180" s="225" t="s">
        <v>149</v>
      </c>
    </row>
    <row r="181" spans="1:65" s="2" customFormat="1" ht="24.2" customHeight="1">
      <c r="A181" s="34"/>
      <c r="B181" s="35"/>
      <c r="C181" s="191" t="s">
        <v>213</v>
      </c>
      <c r="D181" s="191" t="s">
        <v>152</v>
      </c>
      <c r="E181" s="192" t="s">
        <v>237</v>
      </c>
      <c r="F181" s="193" t="s">
        <v>238</v>
      </c>
      <c r="G181" s="194" t="s">
        <v>155</v>
      </c>
      <c r="H181" s="195">
        <v>718</v>
      </c>
      <c r="I181" s="196"/>
      <c r="J181" s="197">
        <f>ROUND(I181*H181,2)</f>
        <v>0</v>
      </c>
      <c r="K181" s="193" t="s">
        <v>156</v>
      </c>
      <c r="L181" s="39"/>
      <c r="M181" s="198" t="s">
        <v>1</v>
      </c>
      <c r="N181" s="199" t="s">
        <v>43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213</v>
      </c>
      <c r="AT181" s="202" t="s">
        <v>152</v>
      </c>
      <c r="AU181" s="202" t="s">
        <v>86</v>
      </c>
      <c r="AY181" s="17" t="s">
        <v>149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213</v>
      </c>
      <c r="BM181" s="202" t="s">
        <v>239</v>
      </c>
    </row>
    <row r="182" spans="1:65" s="2" customFormat="1" ht="49.15" customHeight="1">
      <c r="A182" s="34"/>
      <c r="B182" s="35"/>
      <c r="C182" s="237" t="s">
        <v>240</v>
      </c>
      <c r="D182" s="237" t="s">
        <v>231</v>
      </c>
      <c r="E182" s="238" t="s">
        <v>241</v>
      </c>
      <c r="F182" s="239" t="s">
        <v>242</v>
      </c>
      <c r="G182" s="240" t="s">
        <v>155</v>
      </c>
      <c r="H182" s="241">
        <v>836.829</v>
      </c>
      <c r="I182" s="242"/>
      <c r="J182" s="243">
        <f>ROUND(I182*H182,2)</f>
        <v>0</v>
      </c>
      <c r="K182" s="239" t="s">
        <v>156</v>
      </c>
      <c r="L182" s="244"/>
      <c r="M182" s="245" t="s">
        <v>1</v>
      </c>
      <c r="N182" s="246" t="s">
        <v>43</v>
      </c>
      <c r="O182" s="71"/>
      <c r="P182" s="200">
        <f>O182*H182</f>
        <v>0</v>
      </c>
      <c r="Q182" s="200">
        <v>0.0048</v>
      </c>
      <c r="R182" s="200">
        <f>Q182*H182</f>
        <v>4.016779199999999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234</v>
      </c>
      <c r="AT182" s="202" t="s">
        <v>231</v>
      </c>
      <c r="AU182" s="202" t="s">
        <v>86</v>
      </c>
      <c r="AY182" s="17" t="s">
        <v>149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82</v>
      </c>
      <c r="BK182" s="203">
        <f>ROUND(I182*H182,2)</f>
        <v>0</v>
      </c>
      <c r="BL182" s="17" t="s">
        <v>213</v>
      </c>
      <c r="BM182" s="202" t="s">
        <v>243</v>
      </c>
    </row>
    <row r="183" spans="2:51" s="14" customFormat="1" ht="11.25">
      <c r="B183" s="215"/>
      <c r="C183" s="216"/>
      <c r="D183" s="206" t="s">
        <v>159</v>
      </c>
      <c r="E183" s="216"/>
      <c r="F183" s="218" t="s">
        <v>244</v>
      </c>
      <c r="G183" s="216"/>
      <c r="H183" s="219">
        <v>836.829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159</v>
      </c>
      <c r="AU183" s="225" t="s">
        <v>86</v>
      </c>
      <c r="AV183" s="14" t="s">
        <v>86</v>
      </c>
      <c r="AW183" s="14" t="s">
        <v>4</v>
      </c>
      <c r="AX183" s="14" t="s">
        <v>82</v>
      </c>
      <c r="AY183" s="225" t="s">
        <v>149</v>
      </c>
    </row>
    <row r="184" spans="1:65" s="2" customFormat="1" ht="24.2" customHeight="1">
      <c r="A184" s="34"/>
      <c r="B184" s="35"/>
      <c r="C184" s="191" t="s">
        <v>245</v>
      </c>
      <c r="D184" s="191" t="s">
        <v>152</v>
      </c>
      <c r="E184" s="192" t="s">
        <v>246</v>
      </c>
      <c r="F184" s="193" t="s">
        <v>247</v>
      </c>
      <c r="G184" s="194" t="s">
        <v>155</v>
      </c>
      <c r="H184" s="195">
        <v>35</v>
      </c>
      <c r="I184" s="196"/>
      <c r="J184" s="197">
        <f>ROUND(I184*H184,2)</f>
        <v>0</v>
      </c>
      <c r="K184" s="193" t="s">
        <v>156</v>
      </c>
      <c r="L184" s="39"/>
      <c r="M184" s="198" t="s">
        <v>1</v>
      </c>
      <c r="N184" s="199" t="s">
        <v>43</v>
      </c>
      <c r="O184" s="71"/>
      <c r="P184" s="200">
        <f>O184*H184</f>
        <v>0</v>
      </c>
      <c r="Q184" s="200">
        <v>0.00088</v>
      </c>
      <c r="R184" s="200">
        <f>Q184*H184</f>
        <v>0.0308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213</v>
      </c>
      <c r="AT184" s="202" t="s">
        <v>152</v>
      </c>
      <c r="AU184" s="202" t="s">
        <v>86</v>
      </c>
      <c r="AY184" s="17" t="s">
        <v>149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213</v>
      </c>
      <c r="BM184" s="202" t="s">
        <v>248</v>
      </c>
    </row>
    <row r="185" spans="1:65" s="2" customFormat="1" ht="37.9" customHeight="1">
      <c r="A185" s="34"/>
      <c r="B185" s="35"/>
      <c r="C185" s="237" t="s">
        <v>249</v>
      </c>
      <c r="D185" s="237" t="s">
        <v>231</v>
      </c>
      <c r="E185" s="238" t="s">
        <v>250</v>
      </c>
      <c r="F185" s="239" t="s">
        <v>251</v>
      </c>
      <c r="G185" s="240" t="s">
        <v>155</v>
      </c>
      <c r="H185" s="241">
        <v>40.793</v>
      </c>
      <c r="I185" s="242"/>
      <c r="J185" s="243">
        <f>ROUND(I185*H185,2)</f>
        <v>0</v>
      </c>
      <c r="K185" s="239" t="s">
        <v>156</v>
      </c>
      <c r="L185" s="244"/>
      <c r="M185" s="245" t="s">
        <v>1</v>
      </c>
      <c r="N185" s="246" t="s">
        <v>43</v>
      </c>
      <c r="O185" s="71"/>
      <c r="P185" s="200">
        <f>O185*H185</f>
        <v>0</v>
      </c>
      <c r="Q185" s="200">
        <v>0.0045</v>
      </c>
      <c r="R185" s="200">
        <f>Q185*H185</f>
        <v>0.1835685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234</v>
      </c>
      <c r="AT185" s="202" t="s">
        <v>231</v>
      </c>
      <c r="AU185" s="202" t="s">
        <v>86</v>
      </c>
      <c r="AY185" s="17" t="s">
        <v>149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82</v>
      </c>
      <c r="BK185" s="203">
        <f>ROUND(I185*H185,2)</f>
        <v>0</v>
      </c>
      <c r="BL185" s="17" t="s">
        <v>213</v>
      </c>
      <c r="BM185" s="202" t="s">
        <v>252</v>
      </c>
    </row>
    <row r="186" spans="2:51" s="14" customFormat="1" ht="11.25">
      <c r="B186" s="215"/>
      <c r="C186" s="216"/>
      <c r="D186" s="206" t="s">
        <v>159</v>
      </c>
      <c r="E186" s="216"/>
      <c r="F186" s="218" t="s">
        <v>253</v>
      </c>
      <c r="G186" s="216"/>
      <c r="H186" s="219">
        <v>40.793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159</v>
      </c>
      <c r="AU186" s="225" t="s">
        <v>86</v>
      </c>
      <c r="AV186" s="14" t="s">
        <v>86</v>
      </c>
      <c r="AW186" s="14" t="s">
        <v>4</v>
      </c>
      <c r="AX186" s="14" t="s">
        <v>82</v>
      </c>
      <c r="AY186" s="225" t="s">
        <v>149</v>
      </c>
    </row>
    <row r="187" spans="1:65" s="2" customFormat="1" ht="24.2" customHeight="1">
      <c r="A187" s="34"/>
      <c r="B187" s="35"/>
      <c r="C187" s="191" t="s">
        <v>254</v>
      </c>
      <c r="D187" s="191" t="s">
        <v>152</v>
      </c>
      <c r="E187" s="192" t="s">
        <v>246</v>
      </c>
      <c r="F187" s="193" t="s">
        <v>247</v>
      </c>
      <c r="G187" s="194" t="s">
        <v>155</v>
      </c>
      <c r="H187" s="195">
        <v>1026</v>
      </c>
      <c r="I187" s="196"/>
      <c r="J187" s="197">
        <f>ROUND(I187*H187,2)</f>
        <v>0</v>
      </c>
      <c r="K187" s="193" t="s">
        <v>156</v>
      </c>
      <c r="L187" s="39"/>
      <c r="M187" s="198" t="s">
        <v>1</v>
      </c>
      <c r="N187" s="199" t="s">
        <v>43</v>
      </c>
      <c r="O187" s="71"/>
      <c r="P187" s="200">
        <f>O187*H187</f>
        <v>0</v>
      </c>
      <c r="Q187" s="200">
        <v>0.00088</v>
      </c>
      <c r="R187" s="200">
        <f>Q187*H187</f>
        <v>0.90288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213</v>
      </c>
      <c r="AT187" s="202" t="s">
        <v>152</v>
      </c>
      <c r="AU187" s="202" t="s">
        <v>86</v>
      </c>
      <c r="AY187" s="17" t="s">
        <v>149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82</v>
      </c>
      <c r="BK187" s="203">
        <f>ROUND(I187*H187,2)</f>
        <v>0</v>
      </c>
      <c r="BL187" s="17" t="s">
        <v>213</v>
      </c>
      <c r="BM187" s="202" t="s">
        <v>255</v>
      </c>
    </row>
    <row r="188" spans="2:51" s="14" customFormat="1" ht="11.25">
      <c r="B188" s="215"/>
      <c r="C188" s="216"/>
      <c r="D188" s="206" t="s">
        <v>159</v>
      </c>
      <c r="E188" s="217" t="s">
        <v>1</v>
      </c>
      <c r="F188" s="218" t="s">
        <v>256</v>
      </c>
      <c r="G188" s="216"/>
      <c r="H188" s="219">
        <v>726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159</v>
      </c>
      <c r="AU188" s="225" t="s">
        <v>86</v>
      </c>
      <c r="AV188" s="14" t="s">
        <v>86</v>
      </c>
      <c r="AW188" s="14" t="s">
        <v>32</v>
      </c>
      <c r="AX188" s="14" t="s">
        <v>78</v>
      </c>
      <c r="AY188" s="225" t="s">
        <v>149</v>
      </c>
    </row>
    <row r="189" spans="2:51" s="14" customFormat="1" ht="11.25">
      <c r="B189" s="215"/>
      <c r="C189" s="216"/>
      <c r="D189" s="206" t="s">
        <v>159</v>
      </c>
      <c r="E189" s="217" t="s">
        <v>1</v>
      </c>
      <c r="F189" s="218" t="s">
        <v>257</v>
      </c>
      <c r="G189" s="216"/>
      <c r="H189" s="219">
        <v>300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159</v>
      </c>
      <c r="AU189" s="225" t="s">
        <v>86</v>
      </c>
      <c r="AV189" s="14" t="s">
        <v>86</v>
      </c>
      <c r="AW189" s="14" t="s">
        <v>32</v>
      </c>
      <c r="AX189" s="14" t="s">
        <v>78</v>
      </c>
      <c r="AY189" s="225" t="s">
        <v>149</v>
      </c>
    </row>
    <row r="190" spans="2:51" s="15" customFormat="1" ht="11.25">
      <c r="B190" s="226"/>
      <c r="C190" s="227"/>
      <c r="D190" s="206" t="s">
        <v>159</v>
      </c>
      <c r="E190" s="228" t="s">
        <v>1</v>
      </c>
      <c r="F190" s="229" t="s">
        <v>162</v>
      </c>
      <c r="G190" s="227"/>
      <c r="H190" s="230">
        <v>1026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AT190" s="236" t="s">
        <v>159</v>
      </c>
      <c r="AU190" s="236" t="s">
        <v>86</v>
      </c>
      <c r="AV190" s="15" t="s">
        <v>157</v>
      </c>
      <c r="AW190" s="15" t="s">
        <v>32</v>
      </c>
      <c r="AX190" s="15" t="s">
        <v>82</v>
      </c>
      <c r="AY190" s="236" t="s">
        <v>149</v>
      </c>
    </row>
    <row r="191" spans="1:65" s="2" customFormat="1" ht="37.9" customHeight="1">
      <c r="A191" s="34"/>
      <c r="B191" s="35"/>
      <c r="C191" s="237" t="s">
        <v>7</v>
      </c>
      <c r="D191" s="237" t="s">
        <v>231</v>
      </c>
      <c r="E191" s="238" t="s">
        <v>258</v>
      </c>
      <c r="F191" s="239" t="s">
        <v>259</v>
      </c>
      <c r="G191" s="240" t="s">
        <v>155</v>
      </c>
      <c r="H191" s="241">
        <v>846.153</v>
      </c>
      <c r="I191" s="242"/>
      <c r="J191" s="243">
        <f>ROUND(I191*H191,2)</f>
        <v>0</v>
      </c>
      <c r="K191" s="239" t="s">
        <v>156</v>
      </c>
      <c r="L191" s="244"/>
      <c r="M191" s="245" t="s">
        <v>1</v>
      </c>
      <c r="N191" s="246" t="s">
        <v>43</v>
      </c>
      <c r="O191" s="71"/>
      <c r="P191" s="200">
        <f>O191*H191</f>
        <v>0</v>
      </c>
      <c r="Q191" s="200">
        <v>0.0054</v>
      </c>
      <c r="R191" s="200">
        <f>Q191*H191</f>
        <v>4.5692262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234</v>
      </c>
      <c r="AT191" s="202" t="s">
        <v>231</v>
      </c>
      <c r="AU191" s="202" t="s">
        <v>86</v>
      </c>
      <c r="AY191" s="17" t="s">
        <v>149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213</v>
      </c>
      <c r="BM191" s="202" t="s">
        <v>260</v>
      </c>
    </row>
    <row r="192" spans="2:51" s="14" customFormat="1" ht="11.25">
      <c r="B192" s="215"/>
      <c r="C192" s="216"/>
      <c r="D192" s="206" t="s">
        <v>159</v>
      </c>
      <c r="E192" s="216"/>
      <c r="F192" s="218" t="s">
        <v>261</v>
      </c>
      <c r="G192" s="216"/>
      <c r="H192" s="219">
        <v>846.153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159</v>
      </c>
      <c r="AU192" s="225" t="s">
        <v>86</v>
      </c>
      <c r="AV192" s="14" t="s">
        <v>86</v>
      </c>
      <c r="AW192" s="14" t="s">
        <v>4</v>
      </c>
      <c r="AX192" s="14" t="s">
        <v>82</v>
      </c>
      <c r="AY192" s="225" t="s">
        <v>149</v>
      </c>
    </row>
    <row r="193" spans="1:65" s="2" customFormat="1" ht="37.9" customHeight="1">
      <c r="A193" s="34"/>
      <c r="B193" s="35"/>
      <c r="C193" s="237" t="s">
        <v>262</v>
      </c>
      <c r="D193" s="237" t="s">
        <v>231</v>
      </c>
      <c r="E193" s="238" t="s">
        <v>250</v>
      </c>
      <c r="F193" s="239" t="s">
        <v>251</v>
      </c>
      <c r="G193" s="240" t="s">
        <v>155</v>
      </c>
      <c r="H193" s="241">
        <v>349.65</v>
      </c>
      <c r="I193" s="242"/>
      <c r="J193" s="243">
        <f>ROUND(I193*H193,2)</f>
        <v>0</v>
      </c>
      <c r="K193" s="239" t="s">
        <v>156</v>
      </c>
      <c r="L193" s="244"/>
      <c r="M193" s="245" t="s">
        <v>1</v>
      </c>
      <c r="N193" s="246" t="s">
        <v>43</v>
      </c>
      <c r="O193" s="71"/>
      <c r="P193" s="200">
        <f>O193*H193</f>
        <v>0</v>
      </c>
      <c r="Q193" s="200">
        <v>0.0045</v>
      </c>
      <c r="R193" s="200">
        <f>Q193*H193</f>
        <v>1.5734249999999999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234</v>
      </c>
      <c r="AT193" s="202" t="s">
        <v>231</v>
      </c>
      <c r="AU193" s="202" t="s">
        <v>86</v>
      </c>
      <c r="AY193" s="17" t="s">
        <v>149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82</v>
      </c>
      <c r="BK193" s="203">
        <f>ROUND(I193*H193,2)</f>
        <v>0</v>
      </c>
      <c r="BL193" s="17" t="s">
        <v>213</v>
      </c>
      <c r="BM193" s="202" t="s">
        <v>263</v>
      </c>
    </row>
    <row r="194" spans="2:51" s="14" customFormat="1" ht="11.25">
      <c r="B194" s="215"/>
      <c r="C194" s="216"/>
      <c r="D194" s="206" t="s">
        <v>159</v>
      </c>
      <c r="E194" s="216"/>
      <c r="F194" s="218" t="s">
        <v>264</v>
      </c>
      <c r="G194" s="216"/>
      <c r="H194" s="219">
        <v>349.65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159</v>
      </c>
      <c r="AU194" s="225" t="s">
        <v>86</v>
      </c>
      <c r="AV194" s="14" t="s">
        <v>86</v>
      </c>
      <c r="AW194" s="14" t="s">
        <v>4</v>
      </c>
      <c r="AX194" s="14" t="s">
        <v>82</v>
      </c>
      <c r="AY194" s="225" t="s">
        <v>149</v>
      </c>
    </row>
    <row r="195" spans="1:65" s="2" customFormat="1" ht="37.9" customHeight="1">
      <c r="A195" s="34"/>
      <c r="B195" s="35"/>
      <c r="C195" s="191" t="s">
        <v>265</v>
      </c>
      <c r="D195" s="191" t="s">
        <v>152</v>
      </c>
      <c r="E195" s="192" t="s">
        <v>266</v>
      </c>
      <c r="F195" s="193" t="s">
        <v>267</v>
      </c>
      <c r="G195" s="194" t="s">
        <v>167</v>
      </c>
      <c r="H195" s="195">
        <v>20</v>
      </c>
      <c r="I195" s="196"/>
      <c r="J195" s="197">
        <f>ROUND(I195*H195,2)</f>
        <v>0</v>
      </c>
      <c r="K195" s="193" t="s">
        <v>1</v>
      </c>
      <c r="L195" s="39"/>
      <c r="M195" s="198" t="s">
        <v>1</v>
      </c>
      <c r="N195" s="199" t="s">
        <v>43</v>
      </c>
      <c r="O195" s="71"/>
      <c r="P195" s="200">
        <f>O195*H195</f>
        <v>0</v>
      </c>
      <c r="Q195" s="200">
        <v>0.00108</v>
      </c>
      <c r="R195" s="200">
        <f>Q195*H195</f>
        <v>0.0216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213</v>
      </c>
      <c r="AT195" s="202" t="s">
        <v>152</v>
      </c>
      <c r="AU195" s="202" t="s">
        <v>86</v>
      </c>
      <c r="AY195" s="17" t="s">
        <v>149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82</v>
      </c>
      <c r="BK195" s="203">
        <f>ROUND(I195*H195,2)</f>
        <v>0</v>
      </c>
      <c r="BL195" s="17" t="s">
        <v>213</v>
      </c>
      <c r="BM195" s="202" t="s">
        <v>268</v>
      </c>
    </row>
    <row r="196" spans="1:65" s="2" customFormat="1" ht="37.9" customHeight="1">
      <c r="A196" s="34"/>
      <c r="B196" s="35"/>
      <c r="C196" s="191" t="s">
        <v>269</v>
      </c>
      <c r="D196" s="191" t="s">
        <v>152</v>
      </c>
      <c r="E196" s="192" t="s">
        <v>270</v>
      </c>
      <c r="F196" s="193" t="s">
        <v>271</v>
      </c>
      <c r="G196" s="194" t="s">
        <v>224</v>
      </c>
      <c r="H196" s="195">
        <v>6.6</v>
      </c>
      <c r="I196" s="196"/>
      <c r="J196" s="197">
        <f>ROUND(I196*H196,2)</f>
        <v>0</v>
      </c>
      <c r="K196" s="193" t="s">
        <v>156</v>
      </c>
      <c r="L196" s="39"/>
      <c r="M196" s="198" t="s">
        <v>1</v>
      </c>
      <c r="N196" s="199" t="s">
        <v>43</v>
      </c>
      <c r="O196" s="71"/>
      <c r="P196" s="200">
        <f>O196*H196</f>
        <v>0</v>
      </c>
      <c r="Q196" s="200">
        <v>0.0015</v>
      </c>
      <c r="R196" s="200">
        <f>Q196*H196</f>
        <v>0.009899999999999999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213</v>
      </c>
      <c r="AT196" s="202" t="s">
        <v>152</v>
      </c>
      <c r="AU196" s="202" t="s">
        <v>86</v>
      </c>
      <c r="AY196" s="17" t="s">
        <v>149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82</v>
      </c>
      <c r="BK196" s="203">
        <f>ROUND(I196*H196,2)</f>
        <v>0</v>
      </c>
      <c r="BL196" s="17" t="s">
        <v>213</v>
      </c>
      <c r="BM196" s="202" t="s">
        <v>272</v>
      </c>
    </row>
    <row r="197" spans="1:65" s="2" customFormat="1" ht="14.45" customHeight="1">
      <c r="A197" s="34"/>
      <c r="B197" s="35"/>
      <c r="C197" s="191" t="s">
        <v>273</v>
      </c>
      <c r="D197" s="191" t="s">
        <v>152</v>
      </c>
      <c r="E197" s="192" t="s">
        <v>274</v>
      </c>
      <c r="F197" s="193" t="s">
        <v>275</v>
      </c>
      <c r="G197" s="194" t="s">
        <v>224</v>
      </c>
      <c r="H197" s="195">
        <v>30</v>
      </c>
      <c r="I197" s="196"/>
      <c r="J197" s="197">
        <f>ROUND(I197*H197,2)</f>
        <v>0</v>
      </c>
      <c r="K197" s="193" t="s">
        <v>1</v>
      </c>
      <c r="L197" s="39"/>
      <c r="M197" s="198" t="s">
        <v>1</v>
      </c>
      <c r="N197" s="199" t="s">
        <v>43</v>
      </c>
      <c r="O197" s="71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213</v>
      </c>
      <c r="AT197" s="202" t="s">
        <v>152</v>
      </c>
      <c r="AU197" s="202" t="s">
        <v>86</v>
      </c>
      <c r="AY197" s="17" t="s">
        <v>149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82</v>
      </c>
      <c r="BK197" s="203">
        <f>ROUND(I197*H197,2)</f>
        <v>0</v>
      </c>
      <c r="BL197" s="17" t="s">
        <v>213</v>
      </c>
      <c r="BM197" s="202" t="s">
        <v>276</v>
      </c>
    </row>
    <row r="198" spans="1:65" s="2" customFormat="1" ht="24.2" customHeight="1">
      <c r="A198" s="34"/>
      <c r="B198" s="35"/>
      <c r="C198" s="191" t="s">
        <v>277</v>
      </c>
      <c r="D198" s="191" t="s">
        <v>152</v>
      </c>
      <c r="E198" s="192" t="s">
        <v>278</v>
      </c>
      <c r="F198" s="193" t="s">
        <v>279</v>
      </c>
      <c r="G198" s="194" t="s">
        <v>186</v>
      </c>
      <c r="H198" s="195">
        <v>11.311</v>
      </c>
      <c r="I198" s="196"/>
      <c r="J198" s="197">
        <f>ROUND(I198*H198,2)</f>
        <v>0</v>
      </c>
      <c r="K198" s="193" t="s">
        <v>156</v>
      </c>
      <c r="L198" s="39"/>
      <c r="M198" s="198" t="s">
        <v>1</v>
      </c>
      <c r="N198" s="199" t="s">
        <v>43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213</v>
      </c>
      <c r="AT198" s="202" t="s">
        <v>152</v>
      </c>
      <c r="AU198" s="202" t="s">
        <v>86</v>
      </c>
      <c r="AY198" s="17" t="s">
        <v>149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82</v>
      </c>
      <c r="BK198" s="203">
        <f>ROUND(I198*H198,2)</f>
        <v>0</v>
      </c>
      <c r="BL198" s="17" t="s">
        <v>213</v>
      </c>
      <c r="BM198" s="202" t="s">
        <v>280</v>
      </c>
    </row>
    <row r="199" spans="2:63" s="12" customFormat="1" ht="22.9" customHeight="1">
      <c r="B199" s="175"/>
      <c r="C199" s="176"/>
      <c r="D199" s="177" t="s">
        <v>77</v>
      </c>
      <c r="E199" s="189" t="s">
        <v>281</v>
      </c>
      <c r="F199" s="189" t="s">
        <v>282</v>
      </c>
      <c r="G199" s="176"/>
      <c r="H199" s="176"/>
      <c r="I199" s="179"/>
      <c r="J199" s="190">
        <f>BK199</f>
        <v>0</v>
      </c>
      <c r="K199" s="176"/>
      <c r="L199" s="181"/>
      <c r="M199" s="182"/>
      <c r="N199" s="183"/>
      <c r="O199" s="183"/>
      <c r="P199" s="184">
        <f>SUM(P200:P203)</f>
        <v>0</v>
      </c>
      <c r="Q199" s="183"/>
      <c r="R199" s="184">
        <f>SUM(R200:R203)</f>
        <v>4.83288</v>
      </c>
      <c r="S199" s="183"/>
      <c r="T199" s="185">
        <f>SUM(T200:T203)</f>
        <v>26.534999999999997</v>
      </c>
      <c r="AR199" s="186" t="s">
        <v>86</v>
      </c>
      <c r="AT199" s="187" t="s">
        <v>77</v>
      </c>
      <c r="AU199" s="187" t="s">
        <v>82</v>
      </c>
      <c r="AY199" s="186" t="s">
        <v>149</v>
      </c>
      <c r="BK199" s="188">
        <f>SUM(BK200:BK203)</f>
        <v>0</v>
      </c>
    </row>
    <row r="200" spans="1:65" s="2" customFormat="1" ht="37.9" customHeight="1">
      <c r="A200" s="34"/>
      <c r="B200" s="35"/>
      <c r="C200" s="191" t="s">
        <v>283</v>
      </c>
      <c r="D200" s="191" t="s">
        <v>152</v>
      </c>
      <c r="E200" s="192" t="s">
        <v>284</v>
      </c>
      <c r="F200" s="193" t="s">
        <v>285</v>
      </c>
      <c r="G200" s="194" t="s">
        <v>155</v>
      </c>
      <c r="H200" s="195">
        <v>610</v>
      </c>
      <c r="I200" s="196"/>
      <c r="J200" s="197">
        <f>ROUND(I200*H200,2)</f>
        <v>0</v>
      </c>
      <c r="K200" s="193" t="s">
        <v>156</v>
      </c>
      <c r="L200" s="39"/>
      <c r="M200" s="198" t="s">
        <v>1</v>
      </c>
      <c r="N200" s="199" t="s">
        <v>43</v>
      </c>
      <c r="O200" s="71"/>
      <c r="P200" s="200">
        <f>O200*H200</f>
        <v>0</v>
      </c>
      <c r="Q200" s="200">
        <v>0</v>
      </c>
      <c r="R200" s="200">
        <f>Q200*H200</f>
        <v>0</v>
      </c>
      <c r="S200" s="200">
        <v>0.0435</v>
      </c>
      <c r="T200" s="201">
        <f>S200*H200</f>
        <v>26.534999999999997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213</v>
      </c>
      <c r="AT200" s="202" t="s">
        <v>152</v>
      </c>
      <c r="AU200" s="202" t="s">
        <v>86</v>
      </c>
      <c r="AY200" s="17" t="s">
        <v>149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82</v>
      </c>
      <c r="BK200" s="203">
        <f>ROUND(I200*H200,2)</f>
        <v>0</v>
      </c>
      <c r="BL200" s="17" t="s">
        <v>213</v>
      </c>
      <c r="BM200" s="202" t="s">
        <v>286</v>
      </c>
    </row>
    <row r="201" spans="1:65" s="2" customFormat="1" ht="24.2" customHeight="1">
      <c r="A201" s="34"/>
      <c r="B201" s="35"/>
      <c r="C201" s="191" t="s">
        <v>287</v>
      </c>
      <c r="D201" s="191" t="s">
        <v>152</v>
      </c>
      <c r="E201" s="192" t="s">
        <v>288</v>
      </c>
      <c r="F201" s="193" t="s">
        <v>289</v>
      </c>
      <c r="G201" s="194" t="s">
        <v>155</v>
      </c>
      <c r="H201" s="195">
        <v>718</v>
      </c>
      <c r="I201" s="196"/>
      <c r="J201" s="197">
        <f>ROUND(I201*H201,2)</f>
        <v>0</v>
      </c>
      <c r="K201" s="193" t="s">
        <v>156</v>
      </c>
      <c r="L201" s="39"/>
      <c r="M201" s="198" t="s">
        <v>1</v>
      </c>
      <c r="N201" s="199" t="s">
        <v>43</v>
      </c>
      <c r="O201" s="71"/>
      <c r="P201" s="200">
        <f>O201*H201</f>
        <v>0</v>
      </c>
      <c r="Q201" s="200">
        <v>0.00116</v>
      </c>
      <c r="R201" s="200">
        <f>Q201*H201</f>
        <v>0.83288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213</v>
      </c>
      <c r="AT201" s="202" t="s">
        <v>152</v>
      </c>
      <c r="AU201" s="202" t="s">
        <v>86</v>
      </c>
      <c r="AY201" s="17" t="s">
        <v>149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82</v>
      </c>
      <c r="BK201" s="203">
        <f>ROUND(I201*H201,2)</f>
        <v>0</v>
      </c>
      <c r="BL201" s="17" t="s">
        <v>213</v>
      </c>
      <c r="BM201" s="202" t="s">
        <v>290</v>
      </c>
    </row>
    <row r="202" spans="1:65" s="2" customFormat="1" ht="14.45" customHeight="1">
      <c r="A202" s="34"/>
      <c r="B202" s="35"/>
      <c r="C202" s="237" t="s">
        <v>291</v>
      </c>
      <c r="D202" s="237" t="s">
        <v>231</v>
      </c>
      <c r="E202" s="238" t="s">
        <v>292</v>
      </c>
      <c r="F202" s="239" t="s">
        <v>293</v>
      </c>
      <c r="G202" s="240" t="s">
        <v>294</v>
      </c>
      <c r="H202" s="241">
        <v>160</v>
      </c>
      <c r="I202" s="242"/>
      <c r="J202" s="243">
        <f>ROUND(I202*H202,2)</f>
        <v>0</v>
      </c>
      <c r="K202" s="239" t="s">
        <v>156</v>
      </c>
      <c r="L202" s="244"/>
      <c r="M202" s="245" t="s">
        <v>1</v>
      </c>
      <c r="N202" s="246" t="s">
        <v>43</v>
      </c>
      <c r="O202" s="71"/>
      <c r="P202" s="200">
        <f>O202*H202</f>
        <v>0</v>
      </c>
      <c r="Q202" s="200">
        <v>0.025</v>
      </c>
      <c r="R202" s="200">
        <f>Q202*H202</f>
        <v>4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234</v>
      </c>
      <c r="AT202" s="202" t="s">
        <v>231</v>
      </c>
      <c r="AU202" s="202" t="s">
        <v>86</v>
      </c>
      <c r="AY202" s="17" t="s">
        <v>149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82</v>
      </c>
      <c r="BK202" s="203">
        <f>ROUND(I202*H202,2)</f>
        <v>0</v>
      </c>
      <c r="BL202" s="17" t="s">
        <v>213</v>
      </c>
      <c r="BM202" s="202" t="s">
        <v>295</v>
      </c>
    </row>
    <row r="203" spans="1:65" s="2" customFormat="1" ht="24.2" customHeight="1">
      <c r="A203" s="34"/>
      <c r="B203" s="35"/>
      <c r="C203" s="191" t="s">
        <v>296</v>
      </c>
      <c r="D203" s="191" t="s">
        <v>152</v>
      </c>
      <c r="E203" s="192" t="s">
        <v>297</v>
      </c>
      <c r="F203" s="193" t="s">
        <v>298</v>
      </c>
      <c r="G203" s="194" t="s">
        <v>186</v>
      </c>
      <c r="H203" s="195">
        <v>4.833</v>
      </c>
      <c r="I203" s="196"/>
      <c r="J203" s="197">
        <f>ROUND(I203*H203,2)</f>
        <v>0</v>
      </c>
      <c r="K203" s="193" t="s">
        <v>156</v>
      </c>
      <c r="L203" s="39"/>
      <c r="M203" s="198" t="s">
        <v>1</v>
      </c>
      <c r="N203" s="199" t="s">
        <v>43</v>
      </c>
      <c r="O203" s="7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213</v>
      </c>
      <c r="AT203" s="202" t="s">
        <v>152</v>
      </c>
      <c r="AU203" s="202" t="s">
        <v>86</v>
      </c>
      <c r="AY203" s="17" t="s">
        <v>149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82</v>
      </c>
      <c r="BK203" s="203">
        <f>ROUND(I203*H203,2)</f>
        <v>0</v>
      </c>
      <c r="BL203" s="17" t="s">
        <v>213</v>
      </c>
      <c r="BM203" s="202" t="s">
        <v>299</v>
      </c>
    </row>
    <row r="204" spans="2:63" s="12" customFormat="1" ht="22.9" customHeight="1">
      <c r="B204" s="175"/>
      <c r="C204" s="176"/>
      <c r="D204" s="177" t="s">
        <v>77</v>
      </c>
      <c r="E204" s="189" t="s">
        <v>300</v>
      </c>
      <c r="F204" s="189" t="s">
        <v>301</v>
      </c>
      <c r="G204" s="176"/>
      <c r="H204" s="176"/>
      <c r="I204" s="179"/>
      <c r="J204" s="190">
        <f>BK204</f>
        <v>0</v>
      </c>
      <c r="K204" s="176"/>
      <c r="L204" s="181"/>
      <c r="M204" s="182"/>
      <c r="N204" s="183"/>
      <c r="O204" s="183"/>
      <c r="P204" s="184">
        <f>SUM(P205:P208)</f>
        <v>0</v>
      </c>
      <c r="Q204" s="183"/>
      <c r="R204" s="184">
        <f>SUM(R205:R208)</f>
        <v>0.00801</v>
      </c>
      <c r="S204" s="183"/>
      <c r="T204" s="185">
        <f>SUM(T205:T208)</f>
        <v>0.06921</v>
      </c>
      <c r="AR204" s="186" t="s">
        <v>86</v>
      </c>
      <c r="AT204" s="187" t="s">
        <v>77</v>
      </c>
      <c r="AU204" s="187" t="s">
        <v>82</v>
      </c>
      <c r="AY204" s="186" t="s">
        <v>149</v>
      </c>
      <c r="BK204" s="188">
        <f>SUM(BK205:BK208)</f>
        <v>0</v>
      </c>
    </row>
    <row r="205" spans="1:65" s="2" customFormat="1" ht="14.45" customHeight="1">
      <c r="A205" s="34"/>
      <c r="B205" s="35"/>
      <c r="C205" s="191" t="s">
        <v>302</v>
      </c>
      <c r="D205" s="191" t="s">
        <v>152</v>
      </c>
      <c r="E205" s="192" t="s">
        <v>303</v>
      </c>
      <c r="F205" s="193" t="s">
        <v>304</v>
      </c>
      <c r="G205" s="194" t="s">
        <v>167</v>
      </c>
      <c r="H205" s="195">
        <v>3</v>
      </c>
      <c r="I205" s="196"/>
      <c r="J205" s="197">
        <f>ROUND(I205*H205,2)</f>
        <v>0</v>
      </c>
      <c r="K205" s="193" t="s">
        <v>156</v>
      </c>
      <c r="L205" s="39"/>
      <c r="M205" s="198" t="s">
        <v>1</v>
      </c>
      <c r="N205" s="199" t="s">
        <v>43</v>
      </c>
      <c r="O205" s="71"/>
      <c r="P205" s="200">
        <f>O205*H205</f>
        <v>0</v>
      </c>
      <c r="Q205" s="200">
        <v>0</v>
      </c>
      <c r="R205" s="200">
        <f>Q205*H205</f>
        <v>0</v>
      </c>
      <c r="S205" s="200">
        <v>0.02307</v>
      </c>
      <c r="T205" s="201">
        <f>S205*H205</f>
        <v>0.06921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213</v>
      </c>
      <c r="AT205" s="202" t="s">
        <v>152</v>
      </c>
      <c r="AU205" s="202" t="s">
        <v>86</v>
      </c>
      <c r="AY205" s="17" t="s">
        <v>149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82</v>
      </c>
      <c r="BK205" s="203">
        <f>ROUND(I205*H205,2)</f>
        <v>0</v>
      </c>
      <c r="BL205" s="17" t="s">
        <v>213</v>
      </c>
      <c r="BM205" s="202" t="s">
        <v>305</v>
      </c>
    </row>
    <row r="206" spans="1:65" s="2" customFormat="1" ht="24.2" customHeight="1">
      <c r="A206" s="34"/>
      <c r="B206" s="35"/>
      <c r="C206" s="191" t="s">
        <v>234</v>
      </c>
      <c r="D206" s="191" t="s">
        <v>152</v>
      </c>
      <c r="E206" s="192" t="s">
        <v>306</v>
      </c>
      <c r="F206" s="193" t="s">
        <v>307</v>
      </c>
      <c r="G206" s="194" t="s">
        <v>167</v>
      </c>
      <c r="H206" s="195">
        <v>3</v>
      </c>
      <c r="I206" s="196"/>
      <c r="J206" s="197">
        <f>ROUND(I206*H206,2)</f>
        <v>0</v>
      </c>
      <c r="K206" s="193" t="s">
        <v>156</v>
      </c>
      <c r="L206" s="39"/>
      <c r="M206" s="198" t="s">
        <v>1</v>
      </c>
      <c r="N206" s="199" t="s">
        <v>43</v>
      </c>
      <c r="O206" s="71"/>
      <c r="P206" s="200">
        <f>O206*H206</f>
        <v>0</v>
      </c>
      <c r="Q206" s="200">
        <v>0.00267</v>
      </c>
      <c r="R206" s="200">
        <f>Q206*H206</f>
        <v>0.00801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157</v>
      </c>
      <c r="AT206" s="202" t="s">
        <v>152</v>
      </c>
      <c r="AU206" s="202" t="s">
        <v>86</v>
      </c>
      <c r="AY206" s="17" t="s">
        <v>149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82</v>
      </c>
      <c r="BK206" s="203">
        <f>ROUND(I206*H206,2)</f>
        <v>0</v>
      </c>
      <c r="BL206" s="17" t="s">
        <v>157</v>
      </c>
      <c r="BM206" s="202" t="s">
        <v>308</v>
      </c>
    </row>
    <row r="207" spans="1:47" s="2" customFormat="1" ht="19.5">
      <c r="A207" s="34"/>
      <c r="B207" s="35"/>
      <c r="C207" s="36"/>
      <c r="D207" s="206" t="s">
        <v>309</v>
      </c>
      <c r="E207" s="36"/>
      <c r="F207" s="247" t="s">
        <v>310</v>
      </c>
      <c r="G207" s="36"/>
      <c r="H207" s="36"/>
      <c r="I207" s="248"/>
      <c r="J207" s="36"/>
      <c r="K207" s="36"/>
      <c r="L207" s="39"/>
      <c r="M207" s="249"/>
      <c r="N207" s="250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309</v>
      </c>
      <c r="AU207" s="17" t="s">
        <v>86</v>
      </c>
    </row>
    <row r="208" spans="1:65" s="2" customFormat="1" ht="24.2" customHeight="1">
      <c r="A208" s="34"/>
      <c r="B208" s="35"/>
      <c r="C208" s="191" t="s">
        <v>311</v>
      </c>
      <c r="D208" s="191" t="s">
        <v>152</v>
      </c>
      <c r="E208" s="192" t="s">
        <v>312</v>
      </c>
      <c r="F208" s="193" t="s">
        <v>313</v>
      </c>
      <c r="G208" s="194" t="s">
        <v>186</v>
      </c>
      <c r="H208" s="195">
        <v>0.008</v>
      </c>
      <c r="I208" s="196"/>
      <c r="J208" s="197">
        <f>ROUND(I208*H208,2)</f>
        <v>0</v>
      </c>
      <c r="K208" s="193" t="s">
        <v>156</v>
      </c>
      <c r="L208" s="39"/>
      <c r="M208" s="198" t="s">
        <v>1</v>
      </c>
      <c r="N208" s="199" t="s">
        <v>43</v>
      </c>
      <c r="O208" s="71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213</v>
      </c>
      <c r="AT208" s="202" t="s">
        <v>152</v>
      </c>
      <c r="AU208" s="202" t="s">
        <v>86</v>
      </c>
      <c r="AY208" s="17" t="s">
        <v>149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82</v>
      </c>
      <c r="BK208" s="203">
        <f>ROUND(I208*H208,2)</f>
        <v>0</v>
      </c>
      <c r="BL208" s="17" t="s">
        <v>213</v>
      </c>
      <c r="BM208" s="202" t="s">
        <v>314</v>
      </c>
    </row>
    <row r="209" spans="2:63" s="12" customFormat="1" ht="22.9" customHeight="1">
      <c r="B209" s="175"/>
      <c r="C209" s="176"/>
      <c r="D209" s="177" t="s">
        <v>77</v>
      </c>
      <c r="E209" s="189" t="s">
        <v>315</v>
      </c>
      <c r="F209" s="189" t="s">
        <v>316</v>
      </c>
      <c r="G209" s="176"/>
      <c r="H209" s="176"/>
      <c r="I209" s="179"/>
      <c r="J209" s="190">
        <f>BK209</f>
        <v>0</v>
      </c>
      <c r="K209" s="176"/>
      <c r="L209" s="181"/>
      <c r="M209" s="182"/>
      <c r="N209" s="183"/>
      <c r="O209" s="183"/>
      <c r="P209" s="184">
        <f>SUM(P210:P214)</f>
        <v>0</v>
      </c>
      <c r="Q209" s="183"/>
      <c r="R209" s="184">
        <f>SUM(R210:R214)</f>
        <v>0.22440000000000002</v>
      </c>
      <c r="S209" s="183"/>
      <c r="T209" s="185">
        <f>SUM(T210:T214)</f>
        <v>0.096</v>
      </c>
      <c r="AR209" s="186" t="s">
        <v>86</v>
      </c>
      <c r="AT209" s="187" t="s">
        <v>77</v>
      </c>
      <c r="AU209" s="187" t="s">
        <v>82</v>
      </c>
      <c r="AY209" s="186" t="s">
        <v>149</v>
      </c>
      <c r="BK209" s="188">
        <f>SUM(BK210:BK214)</f>
        <v>0</v>
      </c>
    </row>
    <row r="210" spans="1:65" s="2" customFormat="1" ht="24.2" customHeight="1">
      <c r="A210" s="34"/>
      <c r="B210" s="35"/>
      <c r="C210" s="191" t="s">
        <v>317</v>
      </c>
      <c r="D210" s="191" t="s">
        <v>152</v>
      </c>
      <c r="E210" s="192" t="s">
        <v>318</v>
      </c>
      <c r="F210" s="193" t="s">
        <v>319</v>
      </c>
      <c r="G210" s="194" t="s">
        <v>224</v>
      </c>
      <c r="H210" s="195">
        <v>204</v>
      </c>
      <c r="I210" s="196"/>
      <c r="J210" s="197">
        <f>ROUND(I210*H210,2)</f>
        <v>0</v>
      </c>
      <c r="K210" s="193" t="s">
        <v>156</v>
      </c>
      <c r="L210" s="39"/>
      <c r="M210" s="198" t="s">
        <v>1</v>
      </c>
      <c r="N210" s="199" t="s">
        <v>43</v>
      </c>
      <c r="O210" s="71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320</v>
      </c>
      <c r="AT210" s="202" t="s">
        <v>152</v>
      </c>
      <c r="AU210" s="202" t="s">
        <v>86</v>
      </c>
      <c r="AY210" s="17" t="s">
        <v>149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82</v>
      </c>
      <c r="BK210" s="203">
        <f>ROUND(I210*H210,2)</f>
        <v>0</v>
      </c>
      <c r="BL210" s="17" t="s">
        <v>320</v>
      </c>
      <c r="BM210" s="202" t="s">
        <v>321</v>
      </c>
    </row>
    <row r="211" spans="1:65" s="2" customFormat="1" ht="14.45" customHeight="1">
      <c r="A211" s="34"/>
      <c r="B211" s="35"/>
      <c r="C211" s="237" t="s">
        <v>322</v>
      </c>
      <c r="D211" s="237" t="s">
        <v>231</v>
      </c>
      <c r="E211" s="238" t="s">
        <v>323</v>
      </c>
      <c r="F211" s="239" t="s">
        <v>324</v>
      </c>
      <c r="G211" s="240" t="s">
        <v>224</v>
      </c>
      <c r="H211" s="241">
        <v>224.4</v>
      </c>
      <c r="I211" s="242"/>
      <c r="J211" s="243">
        <f>ROUND(I211*H211,2)</f>
        <v>0</v>
      </c>
      <c r="K211" s="239" t="s">
        <v>156</v>
      </c>
      <c r="L211" s="244"/>
      <c r="M211" s="245" t="s">
        <v>1</v>
      </c>
      <c r="N211" s="246" t="s">
        <v>43</v>
      </c>
      <c r="O211" s="71"/>
      <c r="P211" s="200">
        <f>O211*H211</f>
        <v>0</v>
      </c>
      <c r="Q211" s="200">
        <v>0.001</v>
      </c>
      <c r="R211" s="200">
        <f>Q211*H211</f>
        <v>0.22440000000000002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325</v>
      </c>
      <c r="AT211" s="202" t="s">
        <v>231</v>
      </c>
      <c r="AU211" s="202" t="s">
        <v>86</v>
      </c>
      <c r="AY211" s="17" t="s">
        <v>149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82</v>
      </c>
      <c r="BK211" s="203">
        <f>ROUND(I211*H211,2)</f>
        <v>0</v>
      </c>
      <c r="BL211" s="17" t="s">
        <v>325</v>
      </c>
      <c r="BM211" s="202" t="s">
        <v>326</v>
      </c>
    </row>
    <row r="212" spans="2:51" s="14" customFormat="1" ht="11.25">
      <c r="B212" s="215"/>
      <c r="C212" s="216"/>
      <c r="D212" s="206" t="s">
        <v>159</v>
      </c>
      <c r="E212" s="216"/>
      <c r="F212" s="218" t="s">
        <v>327</v>
      </c>
      <c r="G212" s="216"/>
      <c r="H212" s="219">
        <v>224.4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159</v>
      </c>
      <c r="AU212" s="225" t="s">
        <v>86</v>
      </c>
      <c r="AV212" s="14" t="s">
        <v>86</v>
      </c>
      <c r="AW212" s="14" t="s">
        <v>4</v>
      </c>
      <c r="AX212" s="14" t="s">
        <v>82</v>
      </c>
      <c r="AY212" s="225" t="s">
        <v>149</v>
      </c>
    </row>
    <row r="213" spans="1:65" s="2" customFormat="1" ht="24.2" customHeight="1">
      <c r="A213" s="34"/>
      <c r="B213" s="35"/>
      <c r="C213" s="191" t="s">
        <v>328</v>
      </c>
      <c r="D213" s="191" t="s">
        <v>152</v>
      </c>
      <c r="E213" s="192" t="s">
        <v>329</v>
      </c>
      <c r="F213" s="193" t="s">
        <v>330</v>
      </c>
      <c r="G213" s="194" t="s">
        <v>224</v>
      </c>
      <c r="H213" s="195">
        <v>240</v>
      </c>
      <c r="I213" s="196"/>
      <c r="J213" s="197">
        <f>ROUND(I213*H213,2)</f>
        <v>0</v>
      </c>
      <c r="K213" s="193" t="s">
        <v>156</v>
      </c>
      <c r="L213" s="39"/>
      <c r="M213" s="198" t="s">
        <v>1</v>
      </c>
      <c r="N213" s="199" t="s">
        <v>43</v>
      </c>
      <c r="O213" s="71"/>
      <c r="P213" s="200">
        <f>O213*H213</f>
        <v>0</v>
      </c>
      <c r="Q213" s="200">
        <v>0</v>
      </c>
      <c r="R213" s="200">
        <f>Q213*H213</f>
        <v>0</v>
      </c>
      <c r="S213" s="200">
        <v>0.0004</v>
      </c>
      <c r="T213" s="201">
        <f>S213*H213</f>
        <v>0.096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213</v>
      </c>
      <c r="AT213" s="202" t="s">
        <v>152</v>
      </c>
      <c r="AU213" s="202" t="s">
        <v>86</v>
      </c>
      <c r="AY213" s="17" t="s">
        <v>149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82</v>
      </c>
      <c r="BK213" s="203">
        <f>ROUND(I213*H213,2)</f>
        <v>0</v>
      </c>
      <c r="BL213" s="17" t="s">
        <v>213</v>
      </c>
      <c r="BM213" s="202" t="s">
        <v>331</v>
      </c>
    </row>
    <row r="214" spans="1:65" s="2" customFormat="1" ht="24.2" customHeight="1">
      <c r="A214" s="34"/>
      <c r="B214" s="35"/>
      <c r="C214" s="191" t="s">
        <v>332</v>
      </c>
      <c r="D214" s="191" t="s">
        <v>152</v>
      </c>
      <c r="E214" s="192" t="s">
        <v>333</v>
      </c>
      <c r="F214" s="193" t="s">
        <v>334</v>
      </c>
      <c r="G214" s="194" t="s">
        <v>186</v>
      </c>
      <c r="H214" s="195">
        <v>0.224</v>
      </c>
      <c r="I214" s="196"/>
      <c r="J214" s="197">
        <f>ROUND(I214*H214,2)</f>
        <v>0</v>
      </c>
      <c r="K214" s="193" t="s">
        <v>156</v>
      </c>
      <c r="L214" s="39"/>
      <c r="M214" s="198" t="s">
        <v>1</v>
      </c>
      <c r="N214" s="199" t="s">
        <v>43</v>
      </c>
      <c r="O214" s="7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213</v>
      </c>
      <c r="AT214" s="202" t="s">
        <v>152</v>
      </c>
      <c r="AU214" s="202" t="s">
        <v>86</v>
      </c>
      <c r="AY214" s="17" t="s">
        <v>149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82</v>
      </c>
      <c r="BK214" s="203">
        <f>ROUND(I214*H214,2)</f>
        <v>0</v>
      </c>
      <c r="BL214" s="17" t="s">
        <v>213</v>
      </c>
      <c r="BM214" s="202" t="s">
        <v>335</v>
      </c>
    </row>
    <row r="215" spans="2:63" s="12" customFormat="1" ht="22.9" customHeight="1">
      <c r="B215" s="175"/>
      <c r="C215" s="176"/>
      <c r="D215" s="177" t="s">
        <v>77</v>
      </c>
      <c r="E215" s="189" t="s">
        <v>336</v>
      </c>
      <c r="F215" s="189" t="s">
        <v>337</v>
      </c>
      <c r="G215" s="176"/>
      <c r="H215" s="176"/>
      <c r="I215" s="179"/>
      <c r="J215" s="190">
        <f>BK215</f>
        <v>0</v>
      </c>
      <c r="K215" s="176"/>
      <c r="L215" s="181"/>
      <c r="M215" s="182"/>
      <c r="N215" s="183"/>
      <c r="O215" s="183"/>
      <c r="P215" s="184">
        <f>SUM(P216:P218)</f>
        <v>0</v>
      </c>
      <c r="Q215" s="183"/>
      <c r="R215" s="184">
        <f>SUM(R216:R218)</f>
        <v>0.04</v>
      </c>
      <c r="S215" s="183"/>
      <c r="T215" s="185">
        <f>SUM(T216:T218)</f>
        <v>0</v>
      </c>
      <c r="AR215" s="186" t="s">
        <v>86</v>
      </c>
      <c r="AT215" s="187" t="s">
        <v>77</v>
      </c>
      <c r="AU215" s="187" t="s">
        <v>82</v>
      </c>
      <c r="AY215" s="186" t="s">
        <v>149</v>
      </c>
      <c r="BK215" s="188">
        <f>SUM(BK216:BK218)</f>
        <v>0</v>
      </c>
    </row>
    <row r="216" spans="1:65" s="2" customFormat="1" ht="24.2" customHeight="1">
      <c r="A216" s="34"/>
      <c r="B216" s="35"/>
      <c r="C216" s="191" t="s">
        <v>338</v>
      </c>
      <c r="D216" s="191" t="s">
        <v>152</v>
      </c>
      <c r="E216" s="192" t="s">
        <v>339</v>
      </c>
      <c r="F216" s="193" t="s">
        <v>340</v>
      </c>
      <c r="G216" s="194" t="s">
        <v>167</v>
      </c>
      <c r="H216" s="195">
        <v>1</v>
      </c>
      <c r="I216" s="196"/>
      <c r="J216" s="197">
        <f>ROUND(I216*H216,2)</f>
        <v>0</v>
      </c>
      <c r="K216" s="193" t="s">
        <v>156</v>
      </c>
      <c r="L216" s="39"/>
      <c r="M216" s="198" t="s">
        <v>1</v>
      </c>
      <c r="N216" s="199" t="s">
        <v>43</v>
      </c>
      <c r="O216" s="7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213</v>
      </c>
      <c r="AT216" s="202" t="s">
        <v>152</v>
      </c>
      <c r="AU216" s="202" t="s">
        <v>86</v>
      </c>
      <c r="AY216" s="17" t="s">
        <v>149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82</v>
      </c>
      <c r="BK216" s="203">
        <f>ROUND(I216*H216,2)</f>
        <v>0</v>
      </c>
      <c r="BL216" s="17" t="s">
        <v>213</v>
      </c>
      <c r="BM216" s="202" t="s">
        <v>341</v>
      </c>
    </row>
    <row r="217" spans="1:65" s="2" customFormat="1" ht="14.45" customHeight="1">
      <c r="A217" s="34"/>
      <c r="B217" s="35"/>
      <c r="C217" s="237" t="s">
        <v>342</v>
      </c>
      <c r="D217" s="237" t="s">
        <v>231</v>
      </c>
      <c r="E217" s="238" t="s">
        <v>343</v>
      </c>
      <c r="F217" s="239" t="s">
        <v>344</v>
      </c>
      <c r="G217" s="240" t="s">
        <v>167</v>
      </c>
      <c r="H217" s="241">
        <v>1</v>
      </c>
      <c r="I217" s="242"/>
      <c r="J217" s="243">
        <f>ROUND(I217*H217,2)</f>
        <v>0</v>
      </c>
      <c r="K217" s="239" t="s">
        <v>1</v>
      </c>
      <c r="L217" s="244"/>
      <c r="M217" s="245" t="s">
        <v>1</v>
      </c>
      <c r="N217" s="246" t="s">
        <v>43</v>
      </c>
      <c r="O217" s="71"/>
      <c r="P217" s="200">
        <f>O217*H217</f>
        <v>0</v>
      </c>
      <c r="Q217" s="200">
        <v>0.04</v>
      </c>
      <c r="R217" s="200">
        <f>Q217*H217</f>
        <v>0.04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234</v>
      </c>
      <c r="AT217" s="202" t="s">
        <v>231</v>
      </c>
      <c r="AU217" s="202" t="s">
        <v>86</v>
      </c>
      <c r="AY217" s="17" t="s">
        <v>149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82</v>
      </c>
      <c r="BK217" s="203">
        <f>ROUND(I217*H217,2)</f>
        <v>0</v>
      </c>
      <c r="BL217" s="17" t="s">
        <v>213</v>
      </c>
      <c r="BM217" s="202" t="s">
        <v>345</v>
      </c>
    </row>
    <row r="218" spans="1:65" s="2" customFormat="1" ht="24.2" customHeight="1">
      <c r="A218" s="34"/>
      <c r="B218" s="35"/>
      <c r="C218" s="191" t="s">
        <v>346</v>
      </c>
      <c r="D218" s="191" t="s">
        <v>152</v>
      </c>
      <c r="E218" s="192" t="s">
        <v>347</v>
      </c>
      <c r="F218" s="193" t="s">
        <v>348</v>
      </c>
      <c r="G218" s="194" t="s">
        <v>186</v>
      </c>
      <c r="H218" s="195">
        <v>0.04</v>
      </c>
      <c r="I218" s="196"/>
      <c r="J218" s="197">
        <f>ROUND(I218*H218,2)</f>
        <v>0</v>
      </c>
      <c r="K218" s="193" t="s">
        <v>156</v>
      </c>
      <c r="L218" s="39"/>
      <c r="M218" s="198" t="s">
        <v>1</v>
      </c>
      <c r="N218" s="199" t="s">
        <v>43</v>
      </c>
      <c r="O218" s="71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213</v>
      </c>
      <c r="AT218" s="202" t="s">
        <v>152</v>
      </c>
      <c r="AU218" s="202" t="s">
        <v>86</v>
      </c>
      <c r="AY218" s="17" t="s">
        <v>149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213</v>
      </c>
      <c r="BM218" s="202" t="s">
        <v>349</v>
      </c>
    </row>
    <row r="219" spans="2:63" s="12" customFormat="1" ht="22.9" customHeight="1">
      <c r="B219" s="175"/>
      <c r="C219" s="176"/>
      <c r="D219" s="177" t="s">
        <v>77</v>
      </c>
      <c r="E219" s="189" t="s">
        <v>350</v>
      </c>
      <c r="F219" s="189" t="s">
        <v>351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SUM(P220:P230)</f>
        <v>0</v>
      </c>
      <c r="Q219" s="183"/>
      <c r="R219" s="184">
        <f>SUM(R220:R230)</f>
        <v>0.8483419999999999</v>
      </c>
      <c r="S219" s="183"/>
      <c r="T219" s="185">
        <f>SUM(T220:T230)</f>
        <v>0</v>
      </c>
      <c r="AR219" s="186" t="s">
        <v>86</v>
      </c>
      <c r="AT219" s="187" t="s">
        <v>77</v>
      </c>
      <c r="AU219" s="187" t="s">
        <v>82</v>
      </c>
      <c r="AY219" s="186" t="s">
        <v>149</v>
      </c>
      <c r="BK219" s="188">
        <f>SUM(BK220:BK230)</f>
        <v>0</v>
      </c>
    </row>
    <row r="220" spans="1:65" s="2" customFormat="1" ht="24.2" customHeight="1">
      <c r="A220" s="34"/>
      <c r="B220" s="35"/>
      <c r="C220" s="191" t="s">
        <v>352</v>
      </c>
      <c r="D220" s="191" t="s">
        <v>152</v>
      </c>
      <c r="E220" s="192" t="s">
        <v>353</v>
      </c>
      <c r="F220" s="193" t="s">
        <v>354</v>
      </c>
      <c r="G220" s="194" t="s">
        <v>224</v>
      </c>
      <c r="H220" s="195">
        <v>31</v>
      </c>
      <c r="I220" s="196"/>
      <c r="J220" s="197">
        <f>ROUND(I220*H220,2)</f>
        <v>0</v>
      </c>
      <c r="K220" s="193" t="s">
        <v>156</v>
      </c>
      <c r="L220" s="39"/>
      <c r="M220" s="198" t="s">
        <v>1</v>
      </c>
      <c r="N220" s="199" t="s">
        <v>43</v>
      </c>
      <c r="O220" s="71"/>
      <c r="P220" s="200">
        <f>O220*H220</f>
        <v>0</v>
      </c>
      <c r="Q220" s="200">
        <v>0.00218</v>
      </c>
      <c r="R220" s="200">
        <f>Q220*H220</f>
        <v>0.06758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213</v>
      </c>
      <c r="AT220" s="202" t="s">
        <v>152</v>
      </c>
      <c r="AU220" s="202" t="s">
        <v>86</v>
      </c>
      <c r="AY220" s="17" t="s">
        <v>149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82</v>
      </c>
      <c r="BK220" s="203">
        <f>ROUND(I220*H220,2)</f>
        <v>0</v>
      </c>
      <c r="BL220" s="17" t="s">
        <v>213</v>
      </c>
      <c r="BM220" s="202" t="s">
        <v>355</v>
      </c>
    </row>
    <row r="221" spans="2:51" s="13" customFormat="1" ht="11.25">
      <c r="B221" s="204"/>
      <c r="C221" s="205"/>
      <c r="D221" s="206" t="s">
        <v>159</v>
      </c>
      <c r="E221" s="207" t="s">
        <v>1</v>
      </c>
      <c r="F221" s="208" t="s">
        <v>356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159</v>
      </c>
      <c r="AU221" s="214" t="s">
        <v>86</v>
      </c>
      <c r="AV221" s="13" t="s">
        <v>82</v>
      </c>
      <c r="AW221" s="13" t="s">
        <v>32</v>
      </c>
      <c r="AX221" s="13" t="s">
        <v>78</v>
      </c>
      <c r="AY221" s="214" t="s">
        <v>149</v>
      </c>
    </row>
    <row r="222" spans="2:51" s="14" customFormat="1" ht="11.25">
      <c r="B222" s="215"/>
      <c r="C222" s="216"/>
      <c r="D222" s="206" t="s">
        <v>159</v>
      </c>
      <c r="E222" s="217" t="s">
        <v>1</v>
      </c>
      <c r="F222" s="218" t="s">
        <v>302</v>
      </c>
      <c r="G222" s="216"/>
      <c r="H222" s="219">
        <v>31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159</v>
      </c>
      <c r="AU222" s="225" t="s">
        <v>86</v>
      </c>
      <c r="AV222" s="14" t="s">
        <v>86</v>
      </c>
      <c r="AW222" s="14" t="s">
        <v>32</v>
      </c>
      <c r="AX222" s="14" t="s">
        <v>78</v>
      </c>
      <c r="AY222" s="225" t="s">
        <v>149</v>
      </c>
    </row>
    <row r="223" spans="2:51" s="15" customFormat="1" ht="11.25">
      <c r="B223" s="226"/>
      <c r="C223" s="227"/>
      <c r="D223" s="206" t="s">
        <v>159</v>
      </c>
      <c r="E223" s="228" t="s">
        <v>1</v>
      </c>
      <c r="F223" s="229" t="s">
        <v>162</v>
      </c>
      <c r="G223" s="227"/>
      <c r="H223" s="230">
        <v>31</v>
      </c>
      <c r="I223" s="231"/>
      <c r="J223" s="227"/>
      <c r="K223" s="227"/>
      <c r="L223" s="232"/>
      <c r="M223" s="233"/>
      <c r="N223" s="234"/>
      <c r="O223" s="234"/>
      <c r="P223" s="234"/>
      <c r="Q223" s="234"/>
      <c r="R223" s="234"/>
      <c r="S223" s="234"/>
      <c r="T223" s="235"/>
      <c r="AT223" s="236" t="s">
        <v>159</v>
      </c>
      <c r="AU223" s="236" t="s">
        <v>86</v>
      </c>
      <c r="AV223" s="15" t="s">
        <v>157</v>
      </c>
      <c r="AW223" s="15" t="s">
        <v>32</v>
      </c>
      <c r="AX223" s="15" t="s">
        <v>82</v>
      </c>
      <c r="AY223" s="236" t="s">
        <v>149</v>
      </c>
    </row>
    <row r="224" spans="1:65" s="2" customFormat="1" ht="24.2" customHeight="1">
      <c r="A224" s="34"/>
      <c r="B224" s="35"/>
      <c r="C224" s="191" t="s">
        <v>357</v>
      </c>
      <c r="D224" s="191" t="s">
        <v>152</v>
      </c>
      <c r="E224" s="192" t="s">
        <v>358</v>
      </c>
      <c r="F224" s="193" t="s">
        <v>359</v>
      </c>
      <c r="G224" s="194" t="s">
        <v>224</v>
      </c>
      <c r="H224" s="195">
        <v>130</v>
      </c>
      <c r="I224" s="196"/>
      <c r="J224" s="197">
        <f aca="true" t="shared" si="0" ref="J224:J230">ROUND(I224*H224,2)</f>
        <v>0</v>
      </c>
      <c r="K224" s="193" t="s">
        <v>156</v>
      </c>
      <c r="L224" s="39"/>
      <c r="M224" s="198" t="s">
        <v>1</v>
      </c>
      <c r="N224" s="199" t="s">
        <v>43</v>
      </c>
      <c r="O224" s="71"/>
      <c r="P224" s="200">
        <f aca="true" t="shared" si="1" ref="P224:P230">O224*H224</f>
        <v>0</v>
      </c>
      <c r="Q224" s="200">
        <v>0.00584</v>
      </c>
      <c r="R224" s="200">
        <f aca="true" t="shared" si="2" ref="R224:R230">Q224*H224</f>
        <v>0.7592</v>
      </c>
      <c r="S224" s="200">
        <v>0</v>
      </c>
      <c r="T224" s="201">
        <f aca="true" t="shared" si="3" ref="T224:T230"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213</v>
      </c>
      <c r="AT224" s="202" t="s">
        <v>152</v>
      </c>
      <c r="AU224" s="202" t="s">
        <v>86</v>
      </c>
      <c r="AY224" s="17" t="s">
        <v>149</v>
      </c>
      <c r="BE224" s="203">
        <f aca="true" t="shared" si="4" ref="BE224:BE230">IF(N224="základní",J224,0)</f>
        <v>0</v>
      </c>
      <c r="BF224" s="203">
        <f aca="true" t="shared" si="5" ref="BF224:BF230">IF(N224="snížená",J224,0)</f>
        <v>0</v>
      </c>
      <c r="BG224" s="203">
        <f aca="true" t="shared" si="6" ref="BG224:BG230">IF(N224="zákl. přenesená",J224,0)</f>
        <v>0</v>
      </c>
      <c r="BH224" s="203">
        <f aca="true" t="shared" si="7" ref="BH224:BH230">IF(N224="sníž. přenesená",J224,0)</f>
        <v>0</v>
      </c>
      <c r="BI224" s="203">
        <f aca="true" t="shared" si="8" ref="BI224:BI230">IF(N224="nulová",J224,0)</f>
        <v>0</v>
      </c>
      <c r="BJ224" s="17" t="s">
        <v>82</v>
      </c>
      <c r="BK224" s="203">
        <f aca="true" t="shared" si="9" ref="BK224:BK230">ROUND(I224*H224,2)</f>
        <v>0</v>
      </c>
      <c r="BL224" s="17" t="s">
        <v>213</v>
      </c>
      <c r="BM224" s="202" t="s">
        <v>360</v>
      </c>
    </row>
    <row r="225" spans="1:65" s="2" customFormat="1" ht="24.2" customHeight="1">
      <c r="A225" s="34"/>
      <c r="B225" s="35"/>
      <c r="C225" s="191" t="s">
        <v>361</v>
      </c>
      <c r="D225" s="191" t="s">
        <v>152</v>
      </c>
      <c r="E225" s="192" t="s">
        <v>362</v>
      </c>
      <c r="F225" s="193" t="s">
        <v>363</v>
      </c>
      <c r="G225" s="194" t="s">
        <v>224</v>
      </c>
      <c r="H225" s="195">
        <v>6.6</v>
      </c>
      <c r="I225" s="196"/>
      <c r="J225" s="197">
        <f t="shared" si="0"/>
        <v>0</v>
      </c>
      <c r="K225" s="193" t="s">
        <v>156</v>
      </c>
      <c r="L225" s="39"/>
      <c r="M225" s="198" t="s">
        <v>1</v>
      </c>
      <c r="N225" s="199" t="s">
        <v>43</v>
      </c>
      <c r="O225" s="71"/>
      <c r="P225" s="200">
        <f t="shared" si="1"/>
        <v>0</v>
      </c>
      <c r="Q225" s="200">
        <v>0.00169</v>
      </c>
      <c r="R225" s="200">
        <f t="shared" si="2"/>
        <v>0.011154</v>
      </c>
      <c r="S225" s="200">
        <v>0</v>
      </c>
      <c r="T225" s="201">
        <f t="shared" si="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2" t="s">
        <v>213</v>
      </c>
      <c r="AT225" s="202" t="s">
        <v>152</v>
      </c>
      <c r="AU225" s="202" t="s">
        <v>86</v>
      </c>
      <c r="AY225" s="17" t="s">
        <v>149</v>
      </c>
      <c r="BE225" s="203">
        <f t="shared" si="4"/>
        <v>0</v>
      </c>
      <c r="BF225" s="203">
        <f t="shared" si="5"/>
        <v>0</v>
      </c>
      <c r="BG225" s="203">
        <f t="shared" si="6"/>
        <v>0</v>
      </c>
      <c r="BH225" s="203">
        <f t="shared" si="7"/>
        <v>0</v>
      </c>
      <c r="BI225" s="203">
        <f t="shared" si="8"/>
        <v>0</v>
      </c>
      <c r="BJ225" s="17" t="s">
        <v>82</v>
      </c>
      <c r="BK225" s="203">
        <f t="shared" si="9"/>
        <v>0</v>
      </c>
      <c r="BL225" s="17" t="s">
        <v>213</v>
      </c>
      <c r="BM225" s="202" t="s">
        <v>364</v>
      </c>
    </row>
    <row r="226" spans="1:65" s="2" customFormat="1" ht="24.2" customHeight="1">
      <c r="A226" s="34"/>
      <c r="B226" s="35"/>
      <c r="C226" s="191" t="s">
        <v>365</v>
      </c>
      <c r="D226" s="191" t="s">
        <v>152</v>
      </c>
      <c r="E226" s="192" t="s">
        <v>366</v>
      </c>
      <c r="F226" s="193" t="s">
        <v>367</v>
      </c>
      <c r="G226" s="194" t="s">
        <v>167</v>
      </c>
      <c r="H226" s="195">
        <v>2</v>
      </c>
      <c r="I226" s="196"/>
      <c r="J226" s="197">
        <f t="shared" si="0"/>
        <v>0</v>
      </c>
      <c r="K226" s="193" t="s">
        <v>156</v>
      </c>
      <c r="L226" s="39"/>
      <c r="M226" s="198" t="s">
        <v>1</v>
      </c>
      <c r="N226" s="199" t="s">
        <v>43</v>
      </c>
      <c r="O226" s="71"/>
      <c r="P226" s="200">
        <f t="shared" si="1"/>
        <v>0</v>
      </c>
      <c r="Q226" s="200">
        <v>0.00025</v>
      </c>
      <c r="R226" s="200">
        <f t="shared" si="2"/>
        <v>0.0005</v>
      </c>
      <c r="S226" s="200">
        <v>0</v>
      </c>
      <c r="T226" s="201">
        <f t="shared" si="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213</v>
      </c>
      <c r="AT226" s="202" t="s">
        <v>152</v>
      </c>
      <c r="AU226" s="202" t="s">
        <v>86</v>
      </c>
      <c r="AY226" s="17" t="s">
        <v>149</v>
      </c>
      <c r="BE226" s="203">
        <f t="shared" si="4"/>
        <v>0</v>
      </c>
      <c r="BF226" s="203">
        <f t="shared" si="5"/>
        <v>0</v>
      </c>
      <c r="BG226" s="203">
        <f t="shared" si="6"/>
        <v>0</v>
      </c>
      <c r="BH226" s="203">
        <f t="shared" si="7"/>
        <v>0</v>
      </c>
      <c r="BI226" s="203">
        <f t="shared" si="8"/>
        <v>0</v>
      </c>
      <c r="BJ226" s="17" t="s">
        <v>82</v>
      </c>
      <c r="BK226" s="203">
        <f t="shared" si="9"/>
        <v>0</v>
      </c>
      <c r="BL226" s="17" t="s">
        <v>213</v>
      </c>
      <c r="BM226" s="202" t="s">
        <v>368</v>
      </c>
    </row>
    <row r="227" spans="1:65" s="2" customFormat="1" ht="24.2" customHeight="1">
      <c r="A227" s="34"/>
      <c r="B227" s="35"/>
      <c r="C227" s="191" t="s">
        <v>369</v>
      </c>
      <c r="D227" s="191" t="s">
        <v>152</v>
      </c>
      <c r="E227" s="192" t="s">
        <v>370</v>
      </c>
      <c r="F227" s="193" t="s">
        <v>371</v>
      </c>
      <c r="G227" s="194" t="s">
        <v>167</v>
      </c>
      <c r="H227" s="195">
        <v>1</v>
      </c>
      <c r="I227" s="196"/>
      <c r="J227" s="197">
        <f t="shared" si="0"/>
        <v>0</v>
      </c>
      <c r="K227" s="193" t="s">
        <v>156</v>
      </c>
      <c r="L227" s="39"/>
      <c r="M227" s="198" t="s">
        <v>1</v>
      </c>
      <c r="N227" s="199" t="s">
        <v>43</v>
      </c>
      <c r="O227" s="71"/>
      <c r="P227" s="200">
        <f t="shared" si="1"/>
        <v>0</v>
      </c>
      <c r="Q227" s="200">
        <v>0.00036</v>
      </c>
      <c r="R227" s="200">
        <f t="shared" si="2"/>
        <v>0.00036</v>
      </c>
      <c r="S227" s="200">
        <v>0</v>
      </c>
      <c r="T227" s="201">
        <f t="shared" si="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213</v>
      </c>
      <c r="AT227" s="202" t="s">
        <v>152</v>
      </c>
      <c r="AU227" s="202" t="s">
        <v>86</v>
      </c>
      <c r="AY227" s="17" t="s">
        <v>149</v>
      </c>
      <c r="BE227" s="203">
        <f t="shared" si="4"/>
        <v>0</v>
      </c>
      <c r="BF227" s="203">
        <f t="shared" si="5"/>
        <v>0</v>
      </c>
      <c r="BG227" s="203">
        <f t="shared" si="6"/>
        <v>0</v>
      </c>
      <c r="BH227" s="203">
        <f t="shared" si="7"/>
        <v>0</v>
      </c>
      <c r="BI227" s="203">
        <f t="shared" si="8"/>
        <v>0</v>
      </c>
      <c r="BJ227" s="17" t="s">
        <v>82</v>
      </c>
      <c r="BK227" s="203">
        <f t="shared" si="9"/>
        <v>0</v>
      </c>
      <c r="BL227" s="17" t="s">
        <v>213</v>
      </c>
      <c r="BM227" s="202" t="s">
        <v>372</v>
      </c>
    </row>
    <row r="228" spans="1:65" s="2" customFormat="1" ht="24.2" customHeight="1">
      <c r="A228" s="34"/>
      <c r="B228" s="35"/>
      <c r="C228" s="191" t="s">
        <v>373</v>
      </c>
      <c r="D228" s="191" t="s">
        <v>152</v>
      </c>
      <c r="E228" s="192" t="s">
        <v>374</v>
      </c>
      <c r="F228" s="193" t="s">
        <v>375</v>
      </c>
      <c r="G228" s="194" t="s">
        <v>224</v>
      </c>
      <c r="H228" s="195">
        <v>4.4</v>
      </c>
      <c r="I228" s="196"/>
      <c r="J228" s="197">
        <f t="shared" si="0"/>
        <v>0</v>
      </c>
      <c r="K228" s="193" t="s">
        <v>156</v>
      </c>
      <c r="L228" s="39"/>
      <c r="M228" s="198" t="s">
        <v>1</v>
      </c>
      <c r="N228" s="199" t="s">
        <v>43</v>
      </c>
      <c r="O228" s="71"/>
      <c r="P228" s="200">
        <f t="shared" si="1"/>
        <v>0</v>
      </c>
      <c r="Q228" s="200">
        <v>0.00217</v>
      </c>
      <c r="R228" s="200">
        <f t="shared" si="2"/>
        <v>0.009548000000000001</v>
      </c>
      <c r="S228" s="200">
        <v>0</v>
      </c>
      <c r="T228" s="201">
        <f t="shared" si="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213</v>
      </c>
      <c r="AT228" s="202" t="s">
        <v>152</v>
      </c>
      <c r="AU228" s="202" t="s">
        <v>86</v>
      </c>
      <c r="AY228" s="17" t="s">
        <v>149</v>
      </c>
      <c r="BE228" s="203">
        <f t="shared" si="4"/>
        <v>0</v>
      </c>
      <c r="BF228" s="203">
        <f t="shared" si="5"/>
        <v>0</v>
      </c>
      <c r="BG228" s="203">
        <f t="shared" si="6"/>
        <v>0</v>
      </c>
      <c r="BH228" s="203">
        <f t="shared" si="7"/>
        <v>0</v>
      </c>
      <c r="BI228" s="203">
        <f t="shared" si="8"/>
        <v>0</v>
      </c>
      <c r="BJ228" s="17" t="s">
        <v>82</v>
      </c>
      <c r="BK228" s="203">
        <f t="shared" si="9"/>
        <v>0</v>
      </c>
      <c r="BL228" s="17" t="s">
        <v>213</v>
      </c>
      <c r="BM228" s="202" t="s">
        <v>376</v>
      </c>
    </row>
    <row r="229" spans="1:65" s="2" customFormat="1" ht="14.45" customHeight="1">
      <c r="A229" s="34"/>
      <c r="B229" s="35"/>
      <c r="C229" s="191" t="s">
        <v>377</v>
      </c>
      <c r="D229" s="191" t="s">
        <v>152</v>
      </c>
      <c r="E229" s="192" t="s">
        <v>378</v>
      </c>
      <c r="F229" s="193" t="s">
        <v>379</v>
      </c>
      <c r="G229" s="194" t="s">
        <v>224</v>
      </c>
      <c r="H229" s="195">
        <v>50</v>
      </c>
      <c r="I229" s="196"/>
      <c r="J229" s="197">
        <f t="shared" si="0"/>
        <v>0</v>
      </c>
      <c r="K229" s="193" t="s">
        <v>1</v>
      </c>
      <c r="L229" s="39"/>
      <c r="M229" s="198" t="s">
        <v>1</v>
      </c>
      <c r="N229" s="199" t="s">
        <v>43</v>
      </c>
      <c r="O229" s="71"/>
      <c r="P229" s="200">
        <f t="shared" si="1"/>
        <v>0</v>
      </c>
      <c r="Q229" s="200">
        <v>0</v>
      </c>
      <c r="R229" s="200">
        <f t="shared" si="2"/>
        <v>0</v>
      </c>
      <c r="S229" s="200">
        <v>0</v>
      </c>
      <c r="T229" s="201">
        <f t="shared" si="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213</v>
      </c>
      <c r="AT229" s="202" t="s">
        <v>152</v>
      </c>
      <c r="AU229" s="202" t="s">
        <v>86</v>
      </c>
      <c r="AY229" s="17" t="s">
        <v>149</v>
      </c>
      <c r="BE229" s="203">
        <f t="shared" si="4"/>
        <v>0</v>
      </c>
      <c r="BF229" s="203">
        <f t="shared" si="5"/>
        <v>0</v>
      </c>
      <c r="BG229" s="203">
        <f t="shared" si="6"/>
        <v>0</v>
      </c>
      <c r="BH229" s="203">
        <f t="shared" si="7"/>
        <v>0</v>
      </c>
      <c r="BI229" s="203">
        <f t="shared" si="8"/>
        <v>0</v>
      </c>
      <c r="BJ229" s="17" t="s">
        <v>82</v>
      </c>
      <c r="BK229" s="203">
        <f t="shared" si="9"/>
        <v>0</v>
      </c>
      <c r="BL229" s="17" t="s">
        <v>213</v>
      </c>
      <c r="BM229" s="202" t="s">
        <v>380</v>
      </c>
    </row>
    <row r="230" spans="1:65" s="2" customFormat="1" ht="24.2" customHeight="1">
      <c r="A230" s="34"/>
      <c r="B230" s="35"/>
      <c r="C230" s="191" t="s">
        <v>381</v>
      </c>
      <c r="D230" s="191" t="s">
        <v>152</v>
      </c>
      <c r="E230" s="192" t="s">
        <v>382</v>
      </c>
      <c r="F230" s="193" t="s">
        <v>383</v>
      </c>
      <c r="G230" s="194" t="s">
        <v>186</v>
      </c>
      <c r="H230" s="195">
        <v>0.848</v>
      </c>
      <c r="I230" s="196"/>
      <c r="J230" s="197">
        <f t="shared" si="0"/>
        <v>0</v>
      </c>
      <c r="K230" s="193" t="s">
        <v>156</v>
      </c>
      <c r="L230" s="39"/>
      <c r="M230" s="198" t="s">
        <v>1</v>
      </c>
      <c r="N230" s="199" t="s">
        <v>43</v>
      </c>
      <c r="O230" s="71"/>
      <c r="P230" s="200">
        <f t="shared" si="1"/>
        <v>0</v>
      </c>
      <c r="Q230" s="200">
        <v>0</v>
      </c>
      <c r="R230" s="200">
        <f t="shared" si="2"/>
        <v>0</v>
      </c>
      <c r="S230" s="200">
        <v>0</v>
      </c>
      <c r="T230" s="201">
        <f t="shared" si="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213</v>
      </c>
      <c r="AT230" s="202" t="s">
        <v>152</v>
      </c>
      <c r="AU230" s="202" t="s">
        <v>86</v>
      </c>
      <c r="AY230" s="17" t="s">
        <v>149</v>
      </c>
      <c r="BE230" s="203">
        <f t="shared" si="4"/>
        <v>0</v>
      </c>
      <c r="BF230" s="203">
        <f t="shared" si="5"/>
        <v>0</v>
      </c>
      <c r="BG230" s="203">
        <f t="shared" si="6"/>
        <v>0</v>
      </c>
      <c r="BH230" s="203">
        <f t="shared" si="7"/>
        <v>0</v>
      </c>
      <c r="BI230" s="203">
        <f t="shared" si="8"/>
        <v>0</v>
      </c>
      <c r="BJ230" s="17" t="s">
        <v>82</v>
      </c>
      <c r="BK230" s="203">
        <f t="shared" si="9"/>
        <v>0</v>
      </c>
      <c r="BL230" s="17" t="s">
        <v>213</v>
      </c>
      <c r="BM230" s="202" t="s">
        <v>384</v>
      </c>
    </row>
    <row r="231" spans="2:63" s="12" customFormat="1" ht="22.9" customHeight="1">
      <c r="B231" s="175"/>
      <c r="C231" s="176"/>
      <c r="D231" s="177" t="s">
        <v>77</v>
      </c>
      <c r="E231" s="189" t="s">
        <v>385</v>
      </c>
      <c r="F231" s="189" t="s">
        <v>386</v>
      </c>
      <c r="G231" s="176"/>
      <c r="H231" s="176"/>
      <c r="I231" s="179"/>
      <c r="J231" s="190">
        <f>BK231</f>
        <v>0</v>
      </c>
      <c r="K231" s="176"/>
      <c r="L231" s="181"/>
      <c r="M231" s="182"/>
      <c r="N231" s="183"/>
      <c r="O231" s="183"/>
      <c r="P231" s="184">
        <f>SUM(P232:P234)</f>
        <v>0</v>
      </c>
      <c r="Q231" s="183"/>
      <c r="R231" s="184">
        <f>SUM(R232:R234)</f>
        <v>0.013049999999999999</v>
      </c>
      <c r="S231" s="183"/>
      <c r="T231" s="185">
        <f>SUM(T232:T234)</f>
        <v>0</v>
      </c>
      <c r="AR231" s="186" t="s">
        <v>86</v>
      </c>
      <c r="AT231" s="187" t="s">
        <v>77</v>
      </c>
      <c r="AU231" s="187" t="s">
        <v>82</v>
      </c>
      <c r="AY231" s="186" t="s">
        <v>149</v>
      </c>
      <c r="BK231" s="188">
        <f>SUM(BK232:BK234)</f>
        <v>0</v>
      </c>
    </row>
    <row r="232" spans="1:65" s="2" customFormat="1" ht="24.2" customHeight="1">
      <c r="A232" s="34"/>
      <c r="B232" s="35"/>
      <c r="C232" s="191" t="s">
        <v>387</v>
      </c>
      <c r="D232" s="191" t="s">
        <v>152</v>
      </c>
      <c r="E232" s="192" t="s">
        <v>388</v>
      </c>
      <c r="F232" s="193" t="s">
        <v>389</v>
      </c>
      <c r="G232" s="194" t="s">
        <v>224</v>
      </c>
      <c r="H232" s="195">
        <v>4.5</v>
      </c>
      <c r="I232" s="196"/>
      <c r="J232" s="197">
        <f>ROUND(I232*H232,2)</f>
        <v>0</v>
      </c>
      <c r="K232" s="193" t="s">
        <v>156</v>
      </c>
      <c r="L232" s="39"/>
      <c r="M232" s="198" t="s">
        <v>1</v>
      </c>
      <c r="N232" s="199" t="s">
        <v>43</v>
      </c>
      <c r="O232" s="71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213</v>
      </c>
      <c r="AT232" s="202" t="s">
        <v>152</v>
      </c>
      <c r="AU232" s="202" t="s">
        <v>86</v>
      </c>
      <c r="AY232" s="17" t="s">
        <v>149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82</v>
      </c>
      <c r="BK232" s="203">
        <f>ROUND(I232*H232,2)</f>
        <v>0</v>
      </c>
      <c r="BL232" s="17" t="s">
        <v>213</v>
      </c>
      <c r="BM232" s="202" t="s">
        <v>390</v>
      </c>
    </row>
    <row r="233" spans="1:65" s="2" customFormat="1" ht="14.45" customHeight="1">
      <c r="A233" s="34"/>
      <c r="B233" s="35"/>
      <c r="C233" s="237" t="s">
        <v>391</v>
      </c>
      <c r="D233" s="237" t="s">
        <v>231</v>
      </c>
      <c r="E233" s="238" t="s">
        <v>392</v>
      </c>
      <c r="F233" s="239" t="s">
        <v>393</v>
      </c>
      <c r="G233" s="240" t="s">
        <v>224</v>
      </c>
      <c r="H233" s="241">
        <v>4.5</v>
      </c>
      <c r="I233" s="242"/>
      <c r="J233" s="243">
        <f>ROUND(I233*H233,2)</f>
        <v>0</v>
      </c>
      <c r="K233" s="239" t="s">
        <v>156</v>
      </c>
      <c r="L233" s="244"/>
      <c r="M233" s="245" t="s">
        <v>1</v>
      </c>
      <c r="N233" s="246" t="s">
        <v>43</v>
      </c>
      <c r="O233" s="71"/>
      <c r="P233" s="200">
        <f>O233*H233</f>
        <v>0</v>
      </c>
      <c r="Q233" s="200">
        <v>0.0029</v>
      </c>
      <c r="R233" s="200">
        <f>Q233*H233</f>
        <v>0.013049999999999999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234</v>
      </c>
      <c r="AT233" s="202" t="s">
        <v>231</v>
      </c>
      <c r="AU233" s="202" t="s">
        <v>86</v>
      </c>
      <c r="AY233" s="17" t="s">
        <v>149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82</v>
      </c>
      <c r="BK233" s="203">
        <f>ROUND(I233*H233,2)</f>
        <v>0</v>
      </c>
      <c r="BL233" s="17" t="s">
        <v>213</v>
      </c>
      <c r="BM233" s="202" t="s">
        <v>394</v>
      </c>
    </row>
    <row r="234" spans="1:65" s="2" customFormat="1" ht="24.2" customHeight="1">
      <c r="A234" s="34"/>
      <c r="B234" s="35"/>
      <c r="C234" s="191" t="s">
        <v>395</v>
      </c>
      <c r="D234" s="191" t="s">
        <v>152</v>
      </c>
      <c r="E234" s="192" t="s">
        <v>396</v>
      </c>
      <c r="F234" s="193" t="s">
        <v>397</v>
      </c>
      <c r="G234" s="194" t="s">
        <v>186</v>
      </c>
      <c r="H234" s="195">
        <v>0.013</v>
      </c>
      <c r="I234" s="196"/>
      <c r="J234" s="197">
        <f>ROUND(I234*H234,2)</f>
        <v>0</v>
      </c>
      <c r="K234" s="193" t="s">
        <v>156</v>
      </c>
      <c r="L234" s="39"/>
      <c r="M234" s="198" t="s">
        <v>1</v>
      </c>
      <c r="N234" s="199" t="s">
        <v>43</v>
      </c>
      <c r="O234" s="7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213</v>
      </c>
      <c r="AT234" s="202" t="s">
        <v>152</v>
      </c>
      <c r="AU234" s="202" t="s">
        <v>86</v>
      </c>
      <c r="AY234" s="17" t="s">
        <v>149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82</v>
      </c>
      <c r="BK234" s="203">
        <f>ROUND(I234*H234,2)</f>
        <v>0</v>
      </c>
      <c r="BL234" s="17" t="s">
        <v>213</v>
      </c>
      <c r="BM234" s="202" t="s">
        <v>398</v>
      </c>
    </row>
    <row r="235" spans="2:63" s="12" customFormat="1" ht="22.9" customHeight="1">
      <c r="B235" s="175"/>
      <c r="C235" s="176"/>
      <c r="D235" s="177" t="s">
        <v>77</v>
      </c>
      <c r="E235" s="189" t="s">
        <v>399</v>
      </c>
      <c r="F235" s="189" t="s">
        <v>400</v>
      </c>
      <c r="G235" s="176"/>
      <c r="H235" s="176"/>
      <c r="I235" s="179"/>
      <c r="J235" s="190">
        <f>BK235</f>
        <v>0</v>
      </c>
      <c r="K235" s="176"/>
      <c r="L235" s="181"/>
      <c r="M235" s="182"/>
      <c r="N235" s="183"/>
      <c r="O235" s="183"/>
      <c r="P235" s="184">
        <f>SUM(P236:P237)</f>
        <v>0</v>
      </c>
      <c r="Q235" s="183"/>
      <c r="R235" s="184">
        <f>SUM(R236:R237)</f>
        <v>0.092</v>
      </c>
      <c r="S235" s="183"/>
      <c r="T235" s="185">
        <f>SUM(T236:T237)</f>
        <v>0</v>
      </c>
      <c r="AR235" s="186" t="s">
        <v>86</v>
      </c>
      <c r="AT235" s="187" t="s">
        <v>77</v>
      </c>
      <c r="AU235" s="187" t="s">
        <v>82</v>
      </c>
      <c r="AY235" s="186" t="s">
        <v>149</v>
      </c>
      <c r="BK235" s="188">
        <f>SUM(BK236:BK237)</f>
        <v>0</v>
      </c>
    </row>
    <row r="236" spans="1:65" s="2" customFormat="1" ht="24.2" customHeight="1">
      <c r="A236" s="34"/>
      <c r="B236" s="35"/>
      <c r="C236" s="191" t="s">
        <v>401</v>
      </c>
      <c r="D236" s="191" t="s">
        <v>152</v>
      </c>
      <c r="E236" s="192" t="s">
        <v>402</v>
      </c>
      <c r="F236" s="193" t="s">
        <v>403</v>
      </c>
      <c r="G236" s="194" t="s">
        <v>155</v>
      </c>
      <c r="H236" s="195">
        <v>100</v>
      </c>
      <c r="I236" s="196"/>
      <c r="J236" s="197">
        <f>ROUND(I236*H236,2)</f>
        <v>0</v>
      </c>
      <c r="K236" s="193" t="s">
        <v>156</v>
      </c>
      <c r="L236" s="39"/>
      <c r="M236" s="198" t="s">
        <v>1</v>
      </c>
      <c r="N236" s="199" t="s">
        <v>43</v>
      </c>
      <c r="O236" s="71"/>
      <c r="P236" s="200">
        <f>O236*H236</f>
        <v>0</v>
      </c>
      <c r="Q236" s="200">
        <v>0.00027</v>
      </c>
      <c r="R236" s="200">
        <f>Q236*H236</f>
        <v>0.027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213</v>
      </c>
      <c r="AT236" s="202" t="s">
        <v>152</v>
      </c>
      <c r="AU236" s="202" t="s">
        <v>86</v>
      </c>
      <c r="AY236" s="17" t="s">
        <v>149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213</v>
      </c>
      <c r="BM236" s="202" t="s">
        <v>404</v>
      </c>
    </row>
    <row r="237" spans="1:65" s="2" customFormat="1" ht="24.2" customHeight="1">
      <c r="A237" s="34"/>
      <c r="B237" s="35"/>
      <c r="C237" s="191" t="s">
        <v>405</v>
      </c>
      <c r="D237" s="191" t="s">
        <v>152</v>
      </c>
      <c r="E237" s="192" t="s">
        <v>406</v>
      </c>
      <c r="F237" s="193" t="s">
        <v>407</v>
      </c>
      <c r="G237" s="194" t="s">
        <v>155</v>
      </c>
      <c r="H237" s="195">
        <v>100</v>
      </c>
      <c r="I237" s="196"/>
      <c r="J237" s="197">
        <f>ROUND(I237*H237,2)</f>
        <v>0</v>
      </c>
      <c r="K237" s="193" t="s">
        <v>156</v>
      </c>
      <c r="L237" s="39"/>
      <c r="M237" s="198" t="s">
        <v>1</v>
      </c>
      <c r="N237" s="199" t="s">
        <v>43</v>
      </c>
      <c r="O237" s="71"/>
      <c r="P237" s="200">
        <f>O237*H237</f>
        <v>0</v>
      </c>
      <c r="Q237" s="200">
        <v>0.00065</v>
      </c>
      <c r="R237" s="200">
        <f>Q237*H237</f>
        <v>0.065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213</v>
      </c>
      <c r="AT237" s="202" t="s">
        <v>152</v>
      </c>
      <c r="AU237" s="202" t="s">
        <v>86</v>
      </c>
      <c r="AY237" s="17" t="s">
        <v>149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82</v>
      </c>
      <c r="BK237" s="203">
        <f>ROUND(I237*H237,2)</f>
        <v>0</v>
      </c>
      <c r="BL237" s="17" t="s">
        <v>213</v>
      </c>
      <c r="BM237" s="202" t="s">
        <v>408</v>
      </c>
    </row>
    <row r="238" spans="2:63" s="12" customFormat="1" ht="25.9" customHeight="1">
      <c r="B238" s="175"/>
      <c r="C238" s="176"/>
      <c r="D238" s="177" t="s">
        <v>77</v>
      </c>
      <c r="E238" s="178" t="s">
        <v>231</v>
      </c>
      <c r="F238" s="178" t="s">
        <v>409</v>
      </c>
      <c r="G238" s="176"/>
      <c r="H238" s="176"/>
      <c r="I238" s="179"/>
      <c r="J238" s="180">
        <f>BK238</f>
        <v>0</v>
      </c>
      <c r="K238" s="176"/>
      <c r="L238" s="181"/>
      <c r="M238" s="182"/>
      <c r="N238" s="183"/>
      <c r="O238" s="183"/>
      <c r="P238" s="184">
        <f>P239</f>
        <v>0</v>
      </c>
      <c r="Q238" s="183"/>
      <c r="R238" s="184">
        <f>R239</f>
        <v>0</v>
      </c>
      <c r="S238" s="183"/>
      <c r="T238" s="185">
        <f>T239</f>
        <v>0</v>
      </c>
      <c r="AR238" s="186" t="s">
        <v>169</v>
      </c>
      <c r="AT238" s="187" t="s">
        <v>77</v>
      </c>
      <c r="AU238" s="187" t="s">
        <v>78</v>
      </c>
      <c r="AY238" s="186" t="s">
        <v>149</v>
      </c>
      <c r="BK238" s="188">
        <f>BK239</f>
        <v>0</v>
      </c>
    </row>
    <row r="239" spans="2:63" s="12" customFormat="1" ht="22.9" customHeight="1">
      <c r="B239" s="175"/>
      <c r="C239" s="176"/>
      <c r="D239" s="177" t="s">
        <v>77</v>
      </c>
      <c r="E239" s="189" t="s">
        <v>410</v>
      </c>
      <c r="F239" s="189" t="s">
        <v>411</v>
      </c>
      <c r="G239" s="176"/>
      <c r="H239" s="176"/>
      <c r="I239" s="179"/>
      <c r="J239" s="190">
        <f>BK239</f>
        <v>0</v>
      </c>
      <c r="K239" s="176"/>
      <c r="L239" s="181"/>
      <c r="M239" s="182"/>
      <c r="N239" s="183"/>
      <c r="O239" s="183"/>
      <c r="P239" s="184">
        <f>P240</f>
        <v>0</v>
      </c>
      <c r="Q239" s="183"/>
      <c r="R239" s="184">
        <f>R240</f>
        <v>0</v>
      </c>
      <c r="S239" s="183"/>
      <c r="T239" s="185">
        <f>T240</f>
        <v>0</v>
      </c>
      <c r="AR239" s="186" t="s">
        <v>169</v>
      </c>
      <c r="AT239" s="187" t="s">
        <v>77</v>
      </c>
      <c r="AU239" s="187" t="s">
        <v>82</v>
      </c>
      <c r="AY239" s="186" t="s">
        <v>149</v>
      </c>
      <c r="BK239" s="188">
        <f>BK240</f>
        <v>0</v>
      </c>
    </row>
    <row r="240" spans="1:65" s="2" customFormat="1" ht="14.45" customHeight="1">
      <c r="A240" s="34"/>
      <c r="B240" s="35"/>
      <c r="C240" s="191" t="s">
        <v>412</v>
      </c>
      <c r="D240" s="191" t="s">
        <v>152</v>
      </c>
      <c r="E240" s="192" t="s">
        <v>413</v>
      </c>
      <c r="F240" s="193" t="s">
        <v>414</v>
      </c>
      <c r="G240" s="194" t="s">
        <v>167</v>
      </c>
      <c r="H240" s="195">
        <v>1</v>
      </c>
      <c r="I240" s="196"/>
      <c r="J240" s="197">
        <f>ROUND(I240*H240,2)</f>
        <v>0</v>
      </c>
      <c r="K240" s="193" t="s">
        <v>1</v>
      </c>
      <c r="L240" s="39"/>
      <c r="M240" s="198" t="s">
        <v>1</v>
      </c>
      <c r="N240" s="199" t="s">
        <v>43</v>
      </c>
      <c r="O240" s="71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320</v>
      </c>
      <c r="AT240" s="202" t="s">
        <v>152</v>
      </c>
      <c r="AU240" s="202" t="s">
        <v>86</v>
      </c>
      <c r="AY240" s="17" t="s">
        <v>149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82</v>
      </c>
      <c r="BK240" s="203">
        <f>ROUND(I240*H240,2)</f>
        <v>0</v>
      </c>
      <c r="BL240" s="17" t="s">
        <v>320</v>
      </c>
      <c r="BM240" s="202" t="s">
        <v>415</v>
      </c>
    </row>
    <row r="241" spans="2:63" s="12" customFormat="1" ht="25.9" customHeight="1">
      <c r="B241" s="175"/>
      <c r="C241" s="176"/>
      <c r="D241" s="177" t="s">
        <v>77</v>
      </c>
      <c r="E241" s="178" t="s">
        <v>416</v>
      </c>
      <c r="F241" s="178" t="s">
        <v>417</v>
      </c>
      <c r="G241" s="176"/>
      <c r="H241" s="176"/>
      <c r="I241" s="179"/>
      <c r="J241" s="180">
        <f>BK241</f>
        <v>0</v>
      </c>
      <c r="K241" s="176"/>
      <c r="L241" s="181"/>
      <c r="M241" s="182"/>
      <c r="N241" s="183"/>
      <c r="O241" s="183"/>
      <c r="P241" s="184">
        <f>P242+P244+P247+P249</f>
        <v>0</v>
      </c>
      <c r="Q241" s="183"/>
      <c r="R241" s="184">
        <f>R242+R244+R247+R249</f>
        <v>0</v>
      </c>
      <c r="S241" s="183"/>
      <c r="T241" s="185">
        <f>T242+T244+T247+T249</f>
        <v>0</v>
      </c>
      <c r="AR241" s="186" t="s">
        <v>178</v>
      </c>
      <c r="AT241" s="187" t="s">
        <v>77</v>
      </c>
      <c r="AU241" s="187" t="s">
        <v>78</v>
      </c>
      <c r="AY241" s="186" t="s">
        <v>149</v>
      </c>
      <c r="BK241" s="188">
        <f>BK242+BK244+BK247+BK249</f>
        <v>0</v>
      </c>
    </row>
    <row r="242" spans="2:63" s="12" customFormat="1" ht="22.9" customHeight="1">
      <c r="B242" s="175"/>
      <c r="C242" s="176"/>
      <c r="D242" s="177" t="s">
        <v>77</v>
      </c>
      <c r="E242" s="189" t="s">
        <v>418</v>
      </c>
      <c r="F242" s="189" t="s">
        <v>419</v>
      </c>
      <c r="G242" s="176"/>
      <c r="H242" s="176"/>
      <c r="I242" s="179"/>
      <c r="J242" s="190">
        <f>BK242</f>
        <v>0</v>
      </c>
      <c r="K242" s="176"/>
      <c r="L242" s="181"/>
      <c r="M242" s="182"/>
      <c r="N242" s="183"/>
      <c r="O242" s="183"/>
      <c r="P242" s="184">
        <f>P243</f>
        <v>0</v>
      </c>
      <c r="Q242" s="183"/>
      <c r="R242" s="184">
        <f>R243</f>
        <v>0</v>
      </c>
      <c r="S242" s="183"/>
      <c r="T242" s="185">
        <f>T243</f>
        <v>0</v>
      </c>
      <c r="AR242" s="186" t="s">
        <v>178</v>
      </c>
      <c r="AT242" s="187" t="s">
        <v>77</v>
      </c>
      <c r="AU242" s="187" t="s">
        <v>82</v>
      </c>
      <c r="AY242" s="186" t="s">
        <v>149</v>
      </c>
      <c r="BK242" s="188">
        <f>BK243</f>
        <v>0</v>
      </c>
    </row>
    <row r="243" spans="1:65" s="2" customFormat="1" ht="14.45" customHeight="1">
      <c r="A243" s="34"/>
      <c r="B243" s="35"/>
      <c r="C243" s="191" t="s">
        <v>420</v>
      </c>
      <c r="D243" s="191" t="s">
        <v>152</v>
      </c>
      <c r="E243" s="192" t="s">
        <v>421</v>
      </c>
      <c r="F243" s="193" t="s">
        <v>422</v>
      </c>
      <c r="G243" s="194" t="s">
        <v>423</v>
      </c>
      <c r="H243" s="195">
        <v>1</v>
      </c>
      <c r="I243" s="196"/>
      <c r="J243" s="197">
        <f>ROUND(I243*H243,2)</f>
        <v>0</v>
      </c>
      <c r="K243" s="193" t="s">
        <v>156</v>
      </c>
      <c r="L243" s="39"/>
      <c r="M243" s="198" t="s">
        <v>1</v>
      </c>
      <c r="N243" s="199" t="s">
        <v>43</v>
      </c>
      <c r="O243" s="71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424</v>
      </c>
      <c r="AT243" s="202" t="s">
        <v>152</v>
      </c>
      <c r="AU243" s="202" t="s">
        <v>86</v>
      </c>
      <c r="AY243" s="17" t="s">
        <v>149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82</v>
      </c>
      <c r="BK243" s="203">
        <f>ROUND(I243*H243,2)</f>
        <v>0</v>
      </c>
      <c r="BL243" s="17" t="s">
        <v>424</v>
      </c>
      <c r="BM243" s="202" t="s">
        <v>425</v>
      </c>
    </row>
    <row r="244" spans="2:63" s="12" customFormat="1" ht="22.9" customHeight="1">
      <c r="B244" s="175"/>
      <c r="C244" s="176"/>
      <c r="D244" s="177" t="s">
        <v>77</v>
      </c>
      <c r="E244" s="189" t="s">
        <v>426</v>
      </c>
      <c r="F244" s="189" t="s">
        <v>427</v>
      </c>
      <c r="G244" s="176"/>
      <c r="H244" s="176"/>
      <c r="I244" s="179"/>
      <c r="J244" s="190">
        <f>BK244</f>
        <v>0</v>
      </c>
      <c r="K244" s="176"/>
      <c r="L244" s="181"/>
      <c r="M244" s="182"/>
      <c r="N244" s="183"/>
      <c r="O244" s="183"/>
      <c r="P244" s="184">
        <f>SUM(P245:P246)</f>
        <v>0</v>
      </c>
      <c r="Q244" s="183"/>
      <c r="R244" s="184">
        <f>SUM(R245:R246)</f>
        <v>0</v>
      </c>
      <c r="S244" s="183"/>
      <c r="T244" s="185">
        <f>SUM(T245:T246)</f>
        <v>0</v>
      </c>
      <c r="AR244" s="186" t="s">
        <v>178</v>
      </c>
      <c r="AT244" s="187" t="s">
        <v>77</v>
      </c>
      <c r="AU244" s="187" t="s">
        <v>82</v>
      </c>
      <c r="AY244" s="186" t="s">
        <v>149</v>
      </c>
      <c r="BK244" s="188">
        <f>SUM(BK245:BK246)</f>
        <v>0</v>
      </c>
    </row>
    <row r="245" spans="1:65" s="2" customFormat="1" ht="14.45" customHeight="1">
      <c r="A245" s="34"/>
      <c r="B245" s="35"/>
      <c r="C245" s="191" t="s">
        <v>428</v>
      </c>
      <c r="D245" s="191" t="s">
        <v>152</v>
      </c>
      <c r="E245" s="192" t="s">
        <v>429</v>
      </c>
      <c r="F245" s="193" t="s">
        <v>427</v>
      </c>
      <c r="G245" s="194" t="s">
        <v>423</v>
      </c>
      <c r="H245" s="195">
        <v>1</v>
      </c>
      <c r="I245" s="196"/>
      <c r="J245" s="197">
        <f>ROUND(I245*H245,2)</f>
        <v>0</v>
      </c>
      <c r="K245" s="193" t="s">
        <v>156</v>
      </c>
      <c r="L245" s="39"/>
      <c r="M245" s="198" t="s">
        <v>1</v>
      </c>
      <c r="N245" s="199" t="s">
        <v>43</v>
      </c>
      <c r="O245" s="71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424</v>
      </c>
      <c r="AT245" s="202" t="s">
        <v>152</v>
      </c>
      <c r="AU245" s="202" t="s">
        <v>86</v>
      </c>
      <c r="AY245" s="17" t="s">
        <v>149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82</v>
      </c>
      <c r="BK245" s="203">
        <f>ROUND(I245*H245,2)</f>
        <v>0</v>
      </c>
      <c r="BL245" s="17" t="s">
        <v>424</v>
      </c>
      <c r="BM245" s="202" t="s">
        <v>430</v>
      </c>
    </row>
    <row r="246" spans="1:65" s="2" customFormat="1" ht="14.45" customHeight="1">
      <c r="A246" s="34"/>
      <c r="B246" s="35"/>
      <c r="C246" s="191" t="s">
        <v>431</v>
      </c>
      <c r="D246" s="191" t="s">
        <v>152</v>
      </c>
      <c r="E246" s="192" t="s">
        <v>432</v>
      </c>
      <c r="F246" s="193" t="s">
        <v>433</v>
      </c>
      <c r="G246" s="194" t="s">
        <v>423</v>
      </c>
      <c r="H246" s="195">
        <v>1</v>
      </c>
      <c r="I246" s="196"/>
      <c r="J246" s="197">
        <f>ROUND(I246*H246,2)</f>
        <v>0</v>
      </c>
      <c r="K246" s="193" t="s">
        <v>1</v>
      </c>
      <c r="L246" s="39"/>
      <c r="M246" s="198" t="s">
        <v>1</v>
      </c>
      <c r="N246" s="199" t="s">
        <v>43</v>
      </c>
      <c r="O246" s="71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424</v>
      </c>
      <c r="AT246" s="202" t="s">
        <v>152</v>
      </c>
      <c r="AU246" s="202" t="s">
        <v>86</v>
      </c>
      <c r="AY246" s="17" t="s">
        <v>149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82</v>
      </c>
      <c r="BK246" s="203">
        <f>ROUND(I246*H246,2)</f>
        <v>0</v>
      </c>
      <c r="BL246" s="17" t="s">
        <v>424</v>
      </c>
      <c r="BM246" s="202" t="s">
        <v>434</v>
      </c>
    </row>
    <row r="247" spans="2:63" s="12" customFormat="1" ht="22.9" customHeight="1">
      <c r="B247" s="175"/>
      <c r="C247" s="176"/>
      <c r="D247" s="177" t="s">
        <v>77</v>
      </c>
      <c r="E247" s="189" t="s">
        <v>435</v>
      </c>
      <c r="F247" s="189" t="s">
        <v>436</v>
      </c>
      <c r="G247" s="176"/>
      <c r="H247" s="176"/>
      <c r="I247" s="179"/>
      <c r="J247" s="190">
        <f>BK247</f>
        <v>0</v>
      </c>
      <c r="K247" s="176"/>
      <c r="L247" s="181"/>
      <c r="M247" s="182"/>
      <c r="N247" s="183"/>
      <c r="O247" s="183"/>
      <c r="P247" s="184">
        <f>P248</f>
        <v>0</v>
      </c>
      <c r="Q247" s="183"/>
      <c r="R247" s="184">
        <f>R248</f>
        <v>0</v>
      </c>
      <c r="S247" s="183"/>
      <c r="T247" s="185">
        <f>T248</f>
        <v>0</v>
      </c>
      <c r="AR247" s="186" t="s">
        <v>178</v>
      </c>
      <c r="AT247" s="187" t="s">
        <v>77</v>
      </c>
      <c r="AU247" s="187" t="s">
        <v>82</v>
      </c>
      <c r="AY247" s="186" t="s">
        <v>149</v>
      </c>
      <c r="BK247" s="188">
        <f>BK248</f>
        <v>0</v>
      </c>
    </row>
    <row r="248" spans="1:65" s="2" customFormat="1" ht="14.45" customHeight="1">
      <c r="A248" s="34"/>
      <c r="B248" s="35"/>
      <c r="C248" s="191" t="s">
        <v>437</v>
      </c>
      <c r="D248" s="191" t="s">
        <v>152</v>
      </c>
      <c r="E248" s="192" t="s">
        <v>438</v>
      </c>
      <c r="F248" s="193" t="s">
        <v>436</v>
      </c>
      <c r="G248" s="194" t="s">
        <v>423</v>
      </c>
      <c r="H248" s="195">
        <v>1</v>
      </c>
      <c r="I248" s="196"/>
      <c r="J248" s="197">
        <f>ROUND(I248*H248,2)</f>
        <v>0</v>
      </c>
      <c r="K248" s="193" t="s">
        <v>156</v>
      </c>
      <c r="L248" s="39"/>
      <c r="M248" s="198" t="s">
        <v>1</v>
      </c>
      <c r="N248" s="199" t="s">
        <v>43</v>
      </c>
      <c r="O248" s="71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424</v>
      </c>
      <c r="AT248" s="202" t="s">
        <v>152</v>
      </c>
      <c r="AU248" s="202" t="s">
        <v>86</v>
      </c>
      <c r="AY248" s="17" t="s">
        <v>149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82</v>
      </c>
      <c r="BK248" s="203">
        <f>ROUND(I248*H248,2)</f>
        <v>0</v>
      </c>
      <c r="BL248" s="17" t="s">
        <v>424</v>
      </c>
      <c r="BM248" s="202" t="s">
        <v>439</v>
      </c>
    </row>
    <row r="249" spans="2:63" s="12" customFormat="1" ht="22.9" customHeight="1">
      <c r="B249" s="175"/>
      <c r="C249" s="176"/>
      <c r="D249" s="177" t="s">
        <v>77</v>
      </c>
      <c r="E249" s="189" t="s">
        <v>440</v>
      </c>
      <c r="F249" s="189" t="s">
        <v>441</v>
      </c>
      <c r="G249" s="176"/>
      <c r="H249" s="176"/>
      <c r="I249" s="179"/>
      <c r="J249" s="190">
        <f>BK249</f>
        <v>0</v>
      </c>
      <c r="K249" s="176"/>
      <c r="L249" s="181"/>
      <c r="M249" s="182"/>
      <c r="N249" s="183"/>
      <c r="O249" s="183"/>
      <c r="P249" s="184">
        <f>P250</f>
        <v>0</v>
      </c>
      <c r="Q249" s="183"/>
      <c r="R249" s="184">
        <f>R250</f>
        <v>0</v>
      </c>
      <c r="S249" s="183"/>
      <c r="T249" s="185">
        <f>T250</f>
        <v>0</v>
      </c>
      <c r="AR249" s="186" t="s">
        <v>178</v>
      </c>
      <c r="AT249" s="187" t="s">
        <v>77</v>
      </c>
      <c r="AU249" s="187" t="s">
        <v>82</v>
      </c>
      <c r="AY249" s="186" t="s">
        <v>149</v>
      </c>
      <c r="BK249" s="188">
        <f>BK250</f>
        <v>0</v>
      </c>
    </row>
    <row r="250" spans="1:65" s="2" customFormat="1" ht="14.45" customHeight="1">
      <c r="A250" s="34"/>
      <c r="B250" s="35"/>
      <c r="C250" s="191" t="s">
        <v>442</v>
      </c>
      <c r="D250" s="191" t="s">
        <v>152</v>
      </c>
      <c r="E250" s="192" t="s">
        <v>443</v>
      </c>
      <c r="F250" s="193" t="s">
        <v>441</v>
      </c>
      <c r="G250" s="194" t="s">
        <v>423</v>
      </c>
      <c r="H250" s="195">
        <v>1</v>
      </c>
      <c r="I250" s="196"/>
      <c r="J250" s="197">
        <f>ROUND(I250*H250,2)</f>
        <v>0</v>
      </c>
      <c r="K250" s="193" t="s">
        <v>156</v>
      </c>
      <c r="L250" s="39"/>
      <c r="M250" s="251" t="s">
        <v>1</v>
      </c>
      <c r="N250" s="252" t="s">
        <v>43</v>
      </c>
      <c r="O250" s="253"/>
      <c r="P250" s="254">
        <f>O250*H250</f>
        <v>0</v>
      </c>
      <c r="Q250" s="254">
        <v>0</v>
      </c>
      <c r="R250" s="254">
        <f>Q250*H250</f>
        <v>0</v>
      </c>
      <c r="S250" s="254">
        <v>0</v>
      </c>
      <c r="T250" s="255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424</v>
      </c>
      <c r="AT250" s="202" t="s">
        <v>152</v>
      </c>
      <c r="AU250" s="202" t="s">
        <v>86</v>
      </c>
      <c r="AY250" s="17" t="s">
        <v>149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82</v>
      </c>
      <c r="BK250" s="203">
        <f>ROUND(I250*H250,2)</f>
        <v>0</v>
      </c>
      <c r="BL250" s="17" t="s">
        <v>424</v>
      </c>
      <c r="BM250" s="202" t="s">
        <v>444</v>
      </c>
    </row>
    <row r="251" spans="1:31" s="2" customFormat="1" ht="6.95" customHeight="1">
      <c r="A251" s="34"/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39"/>
      <c r="M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</row>
  </sheetData>
  <sheetProtection algorithmName="SHA-512" hashValue="d+Up4bRE0t/T/XTEQq7MY2ToUUArZ+a8VZOKF55Uoygr/+IRVvoxE5DCCi+F27qUKKnPB1n0ZYSERpECab+Vsg==" saltValue="CEyP75giuU2C1kfcfVyfliLhYTwo3lFaSooksoF/66iZJrGBJHH0xGhpZ3VSGKKNPqyaTEb06/ZwMzUwiZO50w==" spinCount="100000" sheet="1" objects="1" scenarios="1" formatColumns="0" formatRows="0" autoFilter="0"/>
  <autoFilter ref="C140:K250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94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86</v>
      </c>
    </row>
    <row r="4" spans="2:46" s="1" customFormat="1" ht="24.95" customHeight="1">
      <c r="B4" s="20"/>
      <c r="D4" s="117" t="s">
        <v>103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1" t="str">
        <f>'Rekapitulace stavby'!K6</f>
        <v>UK - KaM - Rekonstrukce  a oprava střech kolejí Na Kotli v Hradci Králové-opakování</v>
      </c>
      <c r="F7" s="302"/>
      <c r="G7" s="302"/>
      <c r="H7" s="302"/>
      <c r="L7" s="20"/>
    </row>
    <row r="8" spans="2:12" s="1" customFormat="1" ht="12" customHeight="1">
      <c r="B8" s="20"/>
      <c r="D8" s="119" t="s">
        <v>104</v>
      </c>
      <c r="L8" s="20"/>
    </row>
    <row r="9" spans="1:31" s="2" customFormat="1" ht="16.5" customHeight="1">
      <c r="A9" s="34"/>
      <c r="B9" s="39"/>
      <c r="C9" s="34"/>
      <c r="D9" s="34"/>
      <c r="E9" s="301" t="s">
        <v>105</v>
      </c>
      <c r="F9" s="303"/>
      <c r="G9" s="303"/>
      <c r="H9" s="30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106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4" t="s">
        <v>445</v>
      </c>
      <c r="F11" s="303"/>
      <c r="G11" s="303"/>
      <c r="H11" s="30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31. 3. 2021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5" t="str">
        <f>'Rekapitulace stavby'!E14</f>
        <v>Vyplň údaj</v>
      </c>
      <c r="F20" s="306"/>
      <c r="G20" s="306"/>
      <c r="H20" s="306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">
        <v>34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35</v>
      </c>
      <c r="F26" s="34"/>
      <c r="G26" s="34"/>
      <c r="H26" s="34"/>
      <c r="I26" s="119" t="s">
        <v>27</v>
      </c>
      <c r="J26" s="110" t="s">
        <v>36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7" t="s">
        <v>1</v>
      </c>
      <c r="F29" s="307"/>
      <c r="G29" s="307"/>
      <c r="H29" s="30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38</v>
      </c>
      <c r="E32" s="34"/>
      <c r="F32" s="34"/>
      <c r="G32" s="34"/>
      <c r="H32" s="34"/>
      <c r="I32" s="34"/>
      <c r="J32" s="126">
        <f>ROUND(J143,2)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40</v>
      </c>
      <c r="G34" s="34"/>
      <c r="H34" s="34"/>
      <c r="I34" s="127" t="s">
        <v>39</v>
      </c>
      <c r="J34" s="127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42</v>
      </c>
      <c r="E35" s="119" t="s">
        <v>43</v>
      </c>
      <c r="F35" s="129">
        <f>ROUND((SUM(BE143:BE309)),2)</f>
        <v>0</v>
      </c>
      <c r="G35" s="34"/>
      <c r="H35" s="34"/>
      <c r="I35" s="130">
        <v>0.21</v>
      </c>
      <c r="J35" s="129">
        <f>ROUND(((SUM(BE143:BE309))*I35),2)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44</v>
      </c>
      <c r="F36" s="129">
        <f>ROUND((SUM(BF143:BF309)),2)</f>
        <v>0</v>
      </c>
      <c r="G36" s="34"/>
      <c r="H36" s="34"/>
      <c r="I36" s="130">
        <v>0.15</v>
      </c>
      <c r="J36" s="129">
        <f>ROUND(((SUM(BF143:BF309))*I36),2)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45</v>
      </c>
      <c r="F37" s="129">
        <f>ROUND((SUM(BG143:BG309)),2)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46</v>
      </c>
      <c r="F38" s="129">
        <f>ROUND((SUM(BH143:BH309)),2)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47</v>
      </c>
      <c r="F39" s="129">
        <f>ROUND((SUM(BI143:BI309)),2)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48</v>
      </c>
      <c r="E41" s="133"/>
      <c r="F41" s="133"/>
      <c r="G41" s="134" t="s">
        <v>49</v>
      </c>
      <c r="H41" s="135" t="s">
        <v>50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51</v>
      </c>
      <c r="E50" s="139"/>
      <c r="F50" s="139"/>
      <c r="G50" s="138" t="s">
        <v>52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53</v>
      </c>
      <c r="E61" s="141"/>
      <c r="F61" s="142" t="s">
        <v>54</v>
      </c>
      <c r="G61" s="140" t="s">
        <v>53</v>
      </c>
      <c r="H61" s="141"/>
      <c r="I61" s="141"/>
      <c r="J61" s="143" t="s">
        <v>54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55</v>
      </c>
      <c r="E65" s="144"/>
      <c r="F65" s="144"/>
      <c r="G65" s="138" t="s">
        <v>56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53</v>
      </c>
      <c r="E76" s="141"/>
      <c r="F76" s="142" t="s">
        <v>54</v>
      </c>
      <c r="G76" s="140" t="s">
        <v>53</v>
      </c>
      <c r="H76" s="141"/>
      <c r="I76" s="141"/>
      <c r="J76" s="143" t="s">
        <v>54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8" t="str">
        <f>E7</f>
        <v>UK - KaM - Rekonstrukce  a oprava střech kolejí Na Kotli v Hradci Králové-opakování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105</v>
      </c>
      <c r="F87" s="310"/>
      <c r="G87" s="310"/>
      <c r="H87" s="31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6" t="str">
        <f>E11</f>
        <v>INV 04 - Objekt A4</v>
      </c>
      <c r="F89" s="310"/>
      <c r="G89" s="310"/>
      <c r="H89" s="31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vysokoškolské koleje Univerzity Karlovy</v>
      </c>
      <c r="G91" s="36"/>
      <c r="H91" s="36"/>
      <c r="I91" s="29" t="s">
        <v>22</v>
      </c>
      <c r="J91" s="66" t="str">
        <f>IF(J14="","",J14)</f>
        <v>31. 3. 2021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UK KaM</v>
      </c>
      <c r="G93" s="36"/>
      <c r="H93" s="36"/>
      <c r="I93" s="29" t="s">
        <v>30</v>
      </c>
      <c r="J93" s="32" t="str">
        <f>E23</f>
        <v>Ing. Jaroslav Brychta, CSc.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>Jan Petr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109</v>
      </c>
      <c r="D96" s="150"/>
      <c r="E96" s="150"/>
      <c r="F96" s="150"/>
      <c r="G96" s="150"/>
      <c r="H96" s="150"/>
      <c r="I96" s="150"/>
      <c r="J96" s="151" t="s">
        <v>110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111</v>
      </c>
      <c r="D98" s="36"/>
      <c r="E98" s="36"/>
      <c r="F98" s="36"/>
      <c r="G98" s="36"/>
      <c r="H98" s="36"/>
      <c r="I98" s="36"/>
      <c r="J98" s="84">
        <f>J143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112</v>
      </c>
    </row>
    <row r="99" spans="2:12" s="9" customFormat="1" ht="24.95" customHeight="1">
      <c r="B99" s="153"/>
      <c r="C99" s="154"/>
      <c r="D99" s="155" t="s">
        <v>113</v>
      </c>
      <c r="E99" s="156"/>
      <c r="F99" s="156"/>
      <c r="G99" s="156"/>
      <c r="H99" s="156"/>
      <c r="I99" s="156"/>
      <c r="J99" s="157">
        <f>J144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114</v>
      </c>
      <c r="E100" s="161"/>
      <c r="F100" s="161"/>
      <c r="G100" s="161"/>
      <c r="H100" s="161"/>
      <c r="I100" s="161"/>
      <c r="J100" s="162">
        <f>J145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115</v>
      </c>
      <c r="E101" s="161"/>
      <c r="F101" s="161"/>
      <c r="G101" s="161"/>
      <c r="H101" s="161"/>
      <c r="I101" s="161"/>
      <c r="J101" s="162">
        <f>J157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116</v>
      </c>
      <c r="E102" s="161"/>
      <c r="F102" s="161"/>
      <c r="G102" s="161"/>
      <c r="H102" s="161"/>
      <c r="I102" s="161"/>
      <c r="J102" s="162">
        <f>J172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117</v>
      </c>
      <c r="E103" s="161"/>
      <c r="F103" s="161"/>
      <c r="G103" s="161"/>
      <c r="H103" s="161"/>
      <c r="I103" s="161"/>
      <c r="J103" s="162">
        <f>J178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118</v>
      </c>
      <c r="E104" s="156"/>
      <c r="F104" s="156"/>
      <c r="G104" s="156"/>
      <c r="H104" s="156"/>
      <c r="I104" s="156"/>
      <c r="J104" s="157">
        <f>J180</f>
        <v>0</v>
      </c>
      <c r="K104" s="154"/>
      <c r="L104" s="158"/>
    </row>
    <row r="105" spans="2:12" s="10" customFormat="1" ht="19.9" customHeight="1">
      <c r="B105" s="159"/>
      <c r="C105" s="104"/>
      <c r="D105" s="160" t="s">
        <v>119</v>
      </c>
      <c r="E105" s="161"/>
      <c r="F105" s="161"/>
      <c r="G105" s="161"/>
      <c r="H105" s="161"/>
      <c r="I105" s="161"/>
      <c r="J105" s="162">
        <f>J181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120</v>
      </c>
      <c r="E106" s="161"/>
      <c r="F106" s="161"/>
      <c r="G106" s="161"/>
      <c r="H106" s="161"/>
      <c r="I106" s="161"/>
      <c r="J106" s="162">
        <f>J215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121</v>
      </c>
      <c r="E107" s="161"/>
      <c r="F107" s="161"/>
      <c r="G107" s="161"/>
      <c r="H107" s="161"/>
      <c r="I107" s="161"/>
      <c r="J107" s="162">
        <f>J235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122</v>
      </c>
      <c r="E108" s="161"/>
      <c r="F108" s="161"/>
      <c r="G108" s="161"/>
      <c r="H108" s="161"/>
      <c r="I108" s="161"/>
      <c r="J108" s="162">
        <f>J237</f>
        <v>0</v>
      </c>
      <c r="K108" s="104"/>
      <c r="L108" s="163"/>
    </row>
    <row r="109" spans="2:12" s="10" customFormat="1" ht="19.9" customHeight="1">
      <c r="B109" s="159"/>
      <c r="C109" s="104"/>
      <c r="D109" s="160" t="s">
        <v>123</v>
      </c>
      <c r="E109" s="161"/>
      <c r="F109" s="161"/>
      <c r="G109" s="161"/>
      <c r="H109" s="161"/>
      <c r="I109" s="161"/>
      <c r="J109" s="162">
        <f>J243</f>
        <v>0</v>
      </c>
      <c r="K109" s="104"/>
      <c r="L109" s="163"/>
    </row>
    <row r="110" spans="2:12" s="10" customFormat="1" ht="19.9" customHeight="1">
      <c r="B110" s="159"/>
      <c r="C110" s="104"/>
      <c r="D110" s="160" t="s">
        <v>446</v>
      </c>
      <c r="E110" s="161"/>
      <c r="F110" s="161"/>
      <c r="G110" s="161"/>
      <c r="H110" s="161"/>
      <c r="I110" s="161"/>
      <c r="J110" s="162">
        <f>J247</f>
        <v>0</v>
      </c>
      <c r="K110" s="104"/>
      <c r="L110" s="163"/>
    </row>
    <row r="111" spans="2:12" s="10" customFormat="1" ht="19.9" customHeight="1">
      <c r="B111" s="159"/>
      <c r="C111" s="104"/>
      <c r="D111" s="160" t="s">
        <v>124</v>
      </c>
      <c r="E111" s="161"/>
      <c r="F111" s="161"/>
      <c r="G111" s="161"/>
      <c r="H111" s="161"/>
      <c r="I111" s="161"/>
      <c r="J111" s="162">
        <f>J255</f>
        <v>0</v>
      </c>
      <c r="K111" s="104"/>
      <c r="L111" s="163"/>
    </row>
    <row r="112" spans="2:12" s="10" customFormat="1" ht="19.9" customHeight="1">
      <c r="B112" s="159"/>
      <c r="C112" s="104"/>
      <c r="D112" s="160" t="s">
        <v>447</v>
      </c>
      <c r="E112" s="161"/>
      <c r="F112" s="161"/>
      <c r="G112" s="161"/>
      <c r="H112" s="161"/>
      <c r="I112" s="161"/>
      <c r="J112" s="162">
        <f>J272</f>
        <v>0</v>
      </c>
      <c r="K112" s="104"/>
      <c r="L112" s="163"/>
    </row>
    <row r="113" spans="2:12" s="10" customFormat="1" ht="19.9" customHeight="1">
      <c r="B113" s="159"/>
      <c r="C113" s="104"/>
      <c r="D113" s="160" t="s">
        <v>125</v>
      </c>
      <c r="E113" s="161"/>
      <c r="F113" s="161"/>
      <c r="G113" s="161"/>
      <c r="H113" s="161"/>
      <c r="I113" s="161"/>
      <c r="J113" s="162">
        <f>J276</f>
        <v>0</v>
      </c>
      <c r="K113" s="104"/>
      <c r="L113" s="163"/>
    </row>
    <row r="114" spans="2:12" s="10" customFormat="1" ht="19.9" customHeight="1">
      <c r="B114" s="159"/>
      <c r="C114" s="104"/>
      <c r="D114" s="160" t="s">
        <v>126</v>
      </c>
      <c r="E114" s="161"/>
      <c r="F114" s="161"/>
      <c r="G114" s="161"/>
      <c r="H114" s="161"/>
      <c r="I114" s="161"/>
      <c r="J114" s="162">
        <f>J283</f>
        <v>0</v>
      </c>
      <c r="K114" s="104"/>
      <c r="L114" s="163"/>
    </row>
    <row r="115" spans="2:12" s="9" customFormat="1" ht="24.95" customHeight="1">
      <c r="B115" s="153"/>
      <c r="C115" s="154"/>
      <c r="D115" s="155" t="s">
        <v>127</v>
      </c>
      <c r="E115" s="156"/>
      <c r="F115" s="156"/>
      <c r="G115" s="156"/>
      <c r="H115" s="156"/>
      <c r="I115" s="156"/>
      <c r="J115" s="157">
        <f>J297</f>
        <v>0</v>
      </c>
      <c r="K115" s="154"/>
      <c r="L115" s="158"/>
    </row>
    <row r="116" spans="2:12" s="10" customFormat="1" ht="19.9" customHeight="1">
      <c r="B116" s="159"/>
      <c r="C116" s="104"/>
      <c r="D116" s="160" t="s">
        <v>128</v>
      </c>
      <c r="E116" s="161"/>
      <c r="F116" s="161"/>
      <c r="G116" s="161"/>
      <c r="H116" s="161"/>
      <c r="I116" s="161"/>
      <c r="J116" s="162">
        <f>J298</f>
        <v>0</v>
      </c>
      <c r="K116" s="104"/>
      <c r="L116" s="163"/>
    </row>
    <row r="117" spans="2:12" s="9" customFormat="1" ht="24.95" customHeight="1">
      <c r="B117" s="153"/>
      <c r="C117" s="154"/>
      <c r="D117" s="155" t="s">
        <v>129</v>
      </c>
      <c r="E117" s="156"/>
      <c r="F117" s="156"/>
      <c r="G117" s="156"/>
      <c r="H117" s="156"/>
      <c r="I117" s="156"/>
      <c r="J117" s="157">
        <f>J300</f>
        <v>0</v>
      </c>
      <c r="K117" s="154"/>
      <c r="L117" s="158"/>
    </row>
    <row r="118" spans="2:12" s="10" customFormat="1" ht="19.9" customHeight="1">
      <c r="B118" s="159"/>
      <c r="C118" s="104"/>
      <c r="D118" s="160" t="s">
        <v>130</v>
      </c>
      <c r="E118" s="161"/>
      <c r="F118" s="161"/>
      <c r="G118" s="161"/>
      <c r="H118" s="161"/>
      <c r="I118" s="161"/>
      <c r="J118" s="162">
        <f>J301</f>
        <v>0</v>
      </c>
      <c r="K118" s="104"/>
      <c r="L118" s="163"/>
    </row>
    <row r="119" spans="2:12" s="10" customFormat="1" ht="19.9" customHeight="1">
      <c r="B119" s="159"/>
      <c r="C119" s="104"/>
      <c r="D119" s="160" t="s">
        <v>131</v>
      </c>
      <c r="E119" s="161"/>
      <c r="F119" s="161"/>
      <c r="G119" s="161"/>
      <c r="H119" s="161"/>
      <c r="I119" s="161"/>
      <c r="J119" s="162">
        <f>J303</f>
        <v>0</v>
      </c>
      <c r="K119" s="104"/>
      <c r="L119" s="163"/>
    </row>
    <row r="120" spans="2:12" s="10" customFormat="1" ht="19.9" customHeight="1">
      <c r="B120" s="159"/>
      <c r="C120" s="104"/>
      <c r="D120" s="160" t="s">
        <v>132</v>
      </c>
      <c r="E120" s="161"/>
      <c r="F120" s="161"/>
      <c r="G120" s="161"/>
      <c r="H120" s="161"/>
      <c r="I120" s="161"/>
      <c r="J120" s="162">
        <f>J306</f>
        <v>0</v>
      </c>
      <c r="K120" s="104"/>
      <c r="L120" s="163"/>
    </row>
    <row r="121" spans="2:12" s="10" customFormat="1" ht="19.9" customHeight="1">
      <c r="B121" s="159"/>
      <c r="C121" s="104"/>
      <c r="D121" s="160" t="s">
        <v>133</v>
      </c>
      <c r="E121" s="161"/>
      <c r="F121" s="161"/>
      <c r="G121" s="161"/>
      <c r="H121" s="161"/>
      <c r="I121" s="161"/>
      <c r="J121" s="162">
        <f>J308</f>
        <v>0</v>
      </c>
      <c r="K121" s="104"/>
      <c r="L121" s="163"/>
    </row>
    <row r="122" spans="1:31" s="2" customFormat="1" ht="21.7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7" spans="1:31" s="2" customFormat="1" ht="6.95" customHeight="1">
      <c r="A127" s="34"/>
      <c r="B127" s="56"/>
      <c r="C127" s="57"/>
      <c r="D127" s="57"/>
      <c r="E127" s="57"/>
      <c r="F127" s="57"/>
      <c r="G127" s="57"/>
      <c r="H127" s="57"/>
      <c r="I127" s="57"/>
      <c r="J127" s="57"/>
      <c r="K127" s="57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24.95" customHeight="1">
      <c r="A128" s="34"/>
      <c r="B128" s="35"/>
      <c r="C128" s="23" t="s">
        <v>134</v>
      </c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16</v>
      </c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26.25" customHeight="1">
      <c r="A131" s="34"/>
      <c r="B131" s="35"/>
      <c r="C131" s="36"/>
      <c r="D131" s="36"/>
      <c r="E131" s="308" t="str">
        <f>E7</f>
        <v>UK - KaM - Rekonstrukce  a oprava střech kolejí Na Kotli v Hradci Králové-opakování</v>
      </c>
      <c r="F131" s="309"/>
      <c r="G131" s="309"/>
      <c r="H131" s="309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2:12" s="1" customFormat="1" ht="12" customHeight="1">
      <c r="B132" s="21"/>
      <c r="C132" s="29" t="s">
        <v>104</v>
      </c>
      <c r="D132" s="22"/>
      <c r="E132" s="22"/>
      <c r="F132" s="22"/>
      <c r="G132" s="22"/>
      <c r="H132" s="22"/>
      <c r="I132" s="22"/>
      <c r="J132" s="22"/>
      <c r="K132" s="22"/>
      <c r="L132" s="20"/>
    </row>
    <row r="133" spans="1:31" s="2" customFormat="1" ht="16.5" customHeight="1">
      <c r="A133" s="34"/>
      <c r="B133" s="35"/>
      <c r="C133" s="36"/>
      <c r="D133" s="36"/>
      <c r="E133" s="308" t="s">
        <v>105</v>
      </c>
      <c r="F133" s="310"/>
      <c r="G133" s="310"/>
      <c r="H133" s="310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2" customHeight="1">
      <c r="A134" s="34"/>
      <c r="B134" s="35"/>
      <c r="C134" s="29" t="s">
        <v>106</v>
      </c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6.5" customHeight="1">
      <c r="A135" s="34"/>
      <c r="B135" s="35"/>
      <c r="C135" s="36"/>
      <c r="D135" s="36"/>
      <c r="E135" s="256" t="str">
        <f>E11</f>
        <v>INV 04 - Objekt A4</v>
      </c>
      <c r="F135" s="310"/>
      <c r="G135" s="310"/>
      <c r="H135" s="310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6.95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2" customHeight="1">
      <c r="A137" s="34"/>
      <c r="B137" s="35"/>
      <c r="C137" s="29" t="s">
        <v>20</v>
      </c>
      <c r="D137" s="36"/>
      <c r="E137" s="36"/>
      <c r="F137" s="27" t="str">
        <f>F14</f>
        <v>vysokoškolské koleje Univerzity Karlovy</v>
      </c>
      <c r="G137" s="36"/>
      <c r="H137" s="36"/>
      <c r="I137" s="29" t="s">
        <v>22</v>
      </c>
      <c r="J137" s="66" t="str">
        <f>IF(J14="","",J14)</f>
        <v>31. 3. 2021</v>
      </c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6.95" customHeight="1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25.7" customHeight="1">
      <c r="A139" s="34"/>
      <c r="B139" s="35"/>
      <c r="C139" s="29" t="s">
        <v>24</v>
      </c>
      <c r="D139" s="36"/>
      <c r="E139" s="36"/>
      <c r="F139" s="27" t="str">
        <f>E17</f>
        <v>UK KaM</v>
      </c>
      <c r="G139" s="36"/>
      <c r="H139" s="36"/>
      <c r="I139" s="29" t="s">
        <v>30</v>
      </c>
      <c r="J139" s="32" t="str">
        <f>E23</f>
        <v>Ing. Jaroslav Brychta, CSc.</v>
      </c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5.2" customHeight="1">
      <c r="A140" s="34"/>
      <c r="B140" s="35"/>
      <c r="C140" s="29" t="s">
        <v>28</v>
      </c>
      <c r="D140" s="36"/>
      <c r="E140" s="36"/>
      <c r="F140" s="27" t="str">
        <f>IF(E20="","",E20)</f>
        <v>Vyplň údaj</v>
      </c>
      <c r="G140" s="36"/>
      <c r="H140" s="36"/>
      <c r="I140" s="29" t="s">
        <v>33</v>
      </c>
      <c r="J140" s="32" t="str">
        <f>E26</f>
        <v>Jan Petr</v>
      </c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10.35" customHeight="1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11" customFormat="1" ht="29.25" customHeight="1">
      <c r="A142" s="164"/>
      <c r="B142" s="165"/>
      <c r="C142" s="166" t="s">
        <v>135</v>
      </c>
      <c r="D142" s="167" t="s">
        <v>63</v>
      </c>
      <c r="E142" s="167" t="s">
        <v>59</v>
      </c>
      <c r="F142" s="167" t="s">
        <v>60</v>
      </c>
      <c r="G142" s="167" t="s">
        <v>136</v>
      </c>
      <c r="H142" s="167" t="s">
        <v>137</v>
      </c>
      <c r="I142" s="167" t="s">
        <v>138</v>
      </c>
      <c r="J142" s="167" t="s">
        <v>110</v>
      </c>
      <c r="K142" s="168" t="s">
        <v>139</v>
      </c>
      <c r="L142" s="169"/>
      <c r="M142" s="75" t="s">
        <v>1</v>
      </c>
      <c r="N142" s="76" t="s">
        <v>42</v>
      </c>
      <c r="O142" s="76" t="s">
        <v>140</v>
      </c>
      <c r="P142" s="76" t="s">
        <v>141</v>
      </c>
      <c r="Q142" s="76" t="s">
        <v>142</v>
      </c>
      <c r="R142" s="76" t="s">
        <v>143</v>
      </c>
      <c r="S142" s="76" t="s">
        <v>144</v>
      </c>
      <c r="T142" s="77" t="s">
        <v>145</v>
      </c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</row>
    <row r="143" spans="1:63" s="2" customFormat="1" ht="22.9" customHeight="1">
      <c r="A143" s="34"/>
      <c r="B143" s="35"/>
      <c r="C143" s="82" t="s">
        <v>146</v>
      </c>
      <c r="D143" s="36"/>
      <c r="E143" s="36"/>
      <c r="F143" s="36"/>
      <c r="G143" s="36"/>
      <c r="H143" s="36"/>
      <c r="I143" s="36"/>
      <c r="J143" s="170">
        <f>BK143</f>
        <v>0</v>
      </c>
      <c r="K143" s="36"/>
      <c r="L143" s="39"/>
      <c r="M143" s="78"/>
      <c r="N143" s="171"/>
      <c r="O143" s="79"/>
      <c r="P143" s="172">
        <f>P144+P180+P297+P300</f>
        <v>0</v>
      </c>
      <c r="Q143" s="79"/>
      <c r="R143" s="172">
        <f>R144+R180+R297+R300</f>
        <v>30.590392099999995</v>
      </c>
      <c r="S143" s="79"/>
      <c r="T143" s="173">
        <f>T144+T180+T297+T300</f>
        <v>204.70521999999997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77</v>
      </c>
      <c r="AU143" s="17" t="s">
        <v>112</v>
      </c>
      <c r="BK143" s="174">
        <f>BK144+BK180+BK297+BK300</f>
        <v>0</v>
      </c>
    </row>
    <row r="144" spans="2:63" s="12" customFormat="1" ht="25.9" customHeight="1">
      <c r="B144" s="175"/>
      <c r="C144" s="176"/>
      <c r="D144" s="177" t="s">
        <v>77</v>
      </c>
      <c r="E144" s="178" t="s">
        <v>147</v>
      </c>
      <c r="F144" s="178" t="s">
        <v>148</v>
      </c>
      <c r="G144" s="176"/>
      <c r="H144" s="176"/>
      <c r="I144" s="179"/>
      <c r="J144" s="180">
        <f>BK144</f>
        <v>0</v>
      </c>
      <c r="K144" s="176"/>
      <c r="L144" s="181"/>
      <c r="M144" s="182"/>
      <c r="N144" s="183"/>
      <c r="O144" s="183"/>
      <c r="P144" s="184">
        <f>P145+P157+P172+P178</f>
        <v>0</v>
      </c>
      <c r="Q144" s="183"/>
      <c r="R144" s="184">
        <f>R145+R157+R172+R178</f>
        <v>1.6950272</v>
      </c>
      <c r="S144" s="183"/>
      <c r="T144" s="185">
        <f>T145+T157+T172+T178</f>
        <v>167.29999999999998</v>
      </c>
      <c r="AR144" s="186" t="s">
        <v>82</v>
      </c>
      <c r="AT144" s="187" t="s">
        <v>77</v>
      </c>
      <c r="AU144" s="187" t="s">
        <v>78</v>
      </c>
      <c r="AY144" s="186" t="s">
        <v>149</v>
      </c>
      <c r="BK144" s="188">
        <f>BK145+BK157+BK172+BK178</f>
        <v>0</v>
      </c>
    </row>
    <row r="145" spans="2:63" s="12" customFormat="1" ht="22.9" customHeight="1">
      <c r="B145" s="175"/>
      <c r="C145" s="176"/>
      <c r="D145" s="177" t="s">
        <v>77</v>
      </c>
      <c r="E145" s="189" t="s">
        <v>150</v>
      </c>
      <c r="F145" s="189" t="s">
        <v>151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SUM(P146:P156)</f>
        <v>0</v>
      </c>
      <c r="Q145" s="183"/>
      <c r="R145" s="184">
        <f>SUM(R146:R156)</f>
        <v>1.6919072</v>
      </c>
      <c r="S145" s="183"/>
      <c r="T145" s="185">
        <f>SUM(T146:T156)</f>
        <v>0</v>
      </c>
      <c r="AR145" s="186" t="s">
        <v>82</v>
      </c>
      <c r="AT145" s="187" t="s">
        <v>77</v>
      </c>
      <c r="AU145" s="187" t="s">
        <v>82</v>
      </c>
      <c r="AY145" s="186" t="s">
        <v>149</v>
      </c>
      <c r="BK145" s="188">
        <f>SUM(BK146:BK156)</f>
        <v>0</v>
      </c>
    </row>
    <row r="146" spans="1:65" s="2" customFormat="1" ht="37.9" customHeight="1">
      <c r="A146" s="34"/>
      <c r="B146" s="35"/>
      <c r="C146" s="191" t="s">
        <v>82</v>
      </c>
      <c r="D146" s="191" t="s">
        <v>152</v>
      </c>
      <c r="E146" s="192" t="s">
        <v>448</v>
      </c>
      <c r="F146" s="193" t="s">
        <v>449</v>
      </c>
      <c r="G146" s="194" t="s">
        <v>155</v>
      </c>
      <c r="H146" s="195">
        <v>104</v>
      </c>
      <c r="I146" s="196"/>
      <c r="J146" s="197">
        <f>ROUND(I146*H146,2)</f>
        <v>0</v>
      </c>
      <c r="K146" s="193" t="s">
        <v>156</v>
      </c>
      <c r="L146" s="39"/>
      <c r="M146" s="198" t="s">
        <v>1</v>
      </c>
      <c r="N146" s="199" t="s">
        <v>43</v>
      </c>
      <c r="O146" s="71"/>
      <c r="P146" s="200">
        <f>O146*H146</f>
        <v>0</v>
      </c>
      <c r="Q146" s="200">
        <v>0.00835</v>
      </c>
      <c r="R146" s="200">
        <f>Q146*H146</f>
        <v>0.8684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157</v>
      </c>
      <c r="AT146" s="202" t="s">
        <v>152</v>
      </c>
      <c r="AU146" s="202" t="s">
        <v>86</v>
      </c>
      <c r="AY146" s="17" t="s">
        <v>149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157</v>
      </c>
      <c r="BM146" s="202" t="s">
        <v>450</v>
      </c>
    </row>
    <row r="147" spans="2:51" s="13" customFormat="1" ht="11.25">
      <c r="B147" s="204"/>
      <c r="C147" s="205"/>
      <c r="D147" s="206" t="s">
        <v>159</v>
      </c>
      <c r="E147" s="207" t="s">
        <v>1</v>
      </c>
      <c r="F147" s="208" t="s">
        <v>451</v>
      </c>
      <c r="G147" s="205"/>
      <c r="H147" s="207" t="s">
        <v>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159</v>
      </c>
      <c r="AU147" s="214" t="s">
        <v>86</v>
      </c>
      <c r="AV147" s="13" t="s">
        <v>82</v>
      </c>
      <c r="AW147" s="13" t="s">
        <v>32</v>
      </c>
      <c r="AX147" s="13" t="s">
        <v>78</v>
      </c>
      <c r="AY147" s="214" t="s">
        <v>149</v>
      </c>
    </row>
    <row r="148" spans="2:51" s="14" customFormat="1" ht="11.25">
      <c r="B148" s="215"/>
      <c r="C148" s="216"/>
      <c r="D148" s="206" t="s">
        <v>159</v>
      </c>
      <c r="E148" s="217" t="s">
        <v>1</v>
      </c>
      <c r="F148" s="218" t="s">
        <v>452</v>
      </c>
      <c r="G148" s="216"/>
      <c r="H148" s="219">
        <v>104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159</v>
      </c>
      <c r="AU148" s="225" t="s">
        <v>86</v>
      </c>
      <c r="AV148" s="14" t="s">
        <v>86</v>
      </c>
      <c r="AW148" s="14" t="s">
        <v>32</v>
      </c>
      <c r="AX148" s="14" t="s">
        <v>78</v>
      </c>
      <c r="AY148" s="225" t="s">
        <v>149</v>
      </c>
    </row>
    <row r="149" spans="2:51" s="15" customFormat="1" ht="11.25">
      <c r="B149" s="226"/>
      <c r="C149" s="227"/>
      <c r="D149" s="206" t="s">
        <v>159</v>
      </c>
      <c r="E149" s="228" t="s">
        <v>1</v>
      </c>
      <c r="F149" s="229" t="s">
        <v>162</v>
      </c>
      <c r="G149" s="227"/>
      <c r="H149" s="230">
        <v>104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AT149" s="236" t="s">
        <v>159</v>
      </c>
      <c r="AU149" s="236" t="s">
        <v>86</v>
      </c>
      <c r="AV149" s="15" t="s">
        <v>157</v>
      </c>
      <c r="AW149" s="15" t="s">
        <v>32</v>
      </c>
      <c r="AX149" s="15" t="s">
        <v>82</v>
      </c>
      <c r="AY149" s="236" t="s">
        <v>149</v>
      </c>
    </row>
    <row r="150" spans="1:65" s="2" customFormat="1" ht="14.45" customHeight="1">
      <c r="A150" s="34"/>
      <c r="B150" s="35"/>
      <c r="C150" s="237" t="s">
        <v>86</v>
      </c>
      <c r="D150" s="237" t="s">
        <v>231</v>
      </c>
      <c r="E150" s="238" t="s">
        <v>453</v>
      </c>
      <c r="F150" s="239" t="s">
        <v>454</v>
      </c>
      <c r="G150" s="240" t="s">
        <v>155</v>
      </c>
      <c r="H150" s="241">
        <v>106.08</v>
      </c>
      <c r="I150" s="242"/>
      <c r="J150" s="243">
        <f>ROUND(I150*H150,2)</f>
        <v>0</v>
      </c>
      <c r="K150" s="239" t="s">
        <v>156</v>
      </c>
      <c r="L150" s="244"/>
      <c r="M150" s="245" t="s">
        <v>1</v>
      </c>
      <c r="N150" s="246" t="s">
        <v>43</v>
      </c>
      <c r="O150" s="71"/>
      <c r="P150" s="200">
        <f>O150*H150</f>
        <v>0</v>
      </c>
      <c r="Q150" s="200">
        <v>0.00184</v>
      </c>
      <c r="R150" s="200">
        <f>Q150*H150</f>
        <v>0.1951872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193</v>
      </c>
      <c r="AT150" s="202" t="s">
        <v>231</v>
      </c>
      <c r="AU150" s="202" t="s">
        <v>86</v>
      </c>
      <c r="AY150" s="17" t="s">
        <v>149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157</v>
      </c>
      <c r="BM150" s="202" t="s">
        <v>455</v>
      </c>
    </row>
    <row r="151" spans="2:51" s="14" customFormat="1" ht="11.25">
      <c r="B151" s="215"/>
      <c r="C151" s="216"/>
      <c r="D151" s="206" t="s">
        <v>159</v>
      </c>
      <c r="E151" s="216"/>
      <c r="F151" s="218" t="s">
        <v>456</v>
      </c>
      <c r="G151" s="216"/>
      <c r="H151" s="219">
        <v>106.08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159</v>
      </c>
      <c r="AU151" s="225" t="s">
        <v>86</v>
      </c>
      <c r="AV151" s="14" t="s">
        <v>86</v>
      </c>
      <c r="AW151" s="14" t="s">
        <v>4</v>
      </c>
      <c r="AX151" s="14" t="s">
        <v>82</v>
      </c>
      <c r="AY151" s="225" t="s">
        <v>149</v>
      </c>
    </row>
    <row r="152" spans="1:65" s="2" customFormat="1" ht="24.2" customHeight="1">
      <c r="A152" s="34"/>
      <c r="B152" s="35"/>
      <c r="C152" s="191" t="s">
        <v>169</v>
      </c>
      <c r="D152" s="191" t="s">
        <v>152</v>
      </c>
      <c r="E152" s="192" t="s">
        <v>153</v>
      </c>
      <c r="F152" s="193" t="s">
        <v>154</v>
      </c>
      <c r="G152" s="194" t="s">
        <v>155</v>
      </c>
      <c r="H152" s="195">
        <v>20</v>
      </c>
      <c r="I152" s="196"/>
      <c r="J152" s="197">
        <f>ROUND(I152*H152,2)</f>
        <v>0</v>
      </c>
      <c r="K152" s="193" t="s">
        <v>156</v>
      </c>
      <c r="L152" s="39"/>
      <c r="M152" s="198" t="s">
        <v>1</v>
      </c>
      <c r="N152" s="199" t="s">
        <v>43</v>
      </c>
      <c r="O152" s="71"/>
      <c r="P152" s="200">
        <f>O152*H152</f>
        <v>0</v>
      </c>
      <c r="Q152" s="200">
        <v>0.01332</v>
      </c>
      <c r="R152" s="200">
        <f>Q152*H152</f>
        <v>0.2664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157</v>
      </c>
      <c r="AT152" s="202" t="s">
        <v>152</v>
      </c>
      <c r="AU152" s="202" t="s">
        <v>86</v>
      </c>
      <c r="AY152" s="17" t="s">
        <v>149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157</v>
      </c>
      <c r="BM152" s="202" t="s">
        <v>457</v>
      </c>
    </row>
    <row r="153" spans="2:51" s="13" customFormat="1" ht="11.25">
      <c r="B153" s="204"/>
      <c r="C153" s="205"/>
      <c r="D153" s="206" t="s">
        <v>159</v>
      </c>
      <c r="E153" s="207" t="s">
        <v>1</v>
      </c>
      <c r="F153" s="208" t="s">
        <v>160</v>
      </c>
      <c r="G153" s="205"/>
      <c r="H153" s="207" t="s">
        <v>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159</v>
      </c>
      <c r="AU153" s="214" t="s">
        <v>86</v>
      </c>
      <c r="AV153" s="13" t="s">
        <v>82</v>
      </c>
      <c r="AW153" s="13" t="s">
        <v>32</v>
      </c>
      <c r="AX153" s="13" t="s">
        <v>78</v>
      </c>
      <c r="AY153" s="214" t="s">
        <v>149</v>
      </c>
    </row>
    <row r="154" spans="2:51" s="14" customFormat="1" ht="11.25">
      <c r="B154" s="215"/>
      <c r="C154" s="216"/>
      <c r="D154" s="206" t="s">
        <v>159</v>
      </c>
      <c r="E154" s="217" t="s">
        <v>1</v>
      </c>
      <c r="F154" s="218" t="s">
        <v>254</v>
      </c>
      <c r="G154" s="216"/>
      <c r="H154" s="219">
        <v>20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159</v>
      </c>
      <c r="AU154" s="225" t="s">
        <v>86</v>
      </c>
      <c r="AV154" s="14" t="s">
        <v>86</v>
      </c>
      <c r="AW154" s="14" t="s">
        <v>32</v>
      </c>
      <c r="AX154" s="14" t="s">
        <v>78</v>
      </c>
      <c r="AY154" s="225" t="s">
        <v>149</v>
      </c>
    </row>
    <row r="155" spans="2:51" s="15" customFormat="1" ht="11.25">
      <c r="B155" s="226"/>
      <c r="C155" s="227"/>
      <c r="D155" s="206" t="s">
        <v>159</v>
      </c>
      <c r="E155" s="228" t="s">
        <v>1</v>
      </c>
      <c r="F155" s="229" t="s">
        <v>162</v>
      </c>
      <c r="G155" s="227"/>
      <c r="H155" s="230">
        <v>20</v>
      </c>
      <c r="I155" s="231"/>
      <c r="J155" s="227"/>
      <c r="K155" s="227"/>
      <c r="L155" s="232"/>
      <c r="M155" s="233"/>
      <c r="N155" s="234"/>
      <c r="O155" s="234"/>
      <c r="P155" s="234"/>
      <c r="Q155" s="234"/>
      <c r="R155" s="234"/>
      <c r="S155" s="234"/>
      <c r="T155" s="235"/>
      <c r="AT155" s="236" t="s">
        <v>159</v>
      </c>
      <c r="AU155" s="236" t="s">
        <v>86</v>
      </c>
      <c r="AV155" s="15" t="s">
        <v>157</v>
      </c>
      <c r="AW155" s="15" t="s">
        <v>32</v>
      </c>
      <c r="AX155" s="15" t="s">
        <v>82</v>
      </c>
      <c r="AY155" s="236" t="s">
        <v>149</v>
      </c>
    </row>
    <row r="156" spans="1:65" s="2" customFormat="1" ht="24.2" customHeight="1">
      <c r="A156" s="34"/>
      <c r="B156" s="35"/>
      <c r="C156" s="191" t="s">
        <v>157</v>
      </c>
      <c r="D156" s="191" t="s">
        <v>152</v>
      </c>
      <c r="E156" s="192" t="s">
        <v>458</v>
      </c>
      <c r="F156" s="193" t="s">
        <v>459</v>
      </c>
      <c r="G156" s="194" t="s">
        <v>155</v>
      </c>
      <c r="H156" s="195">
        <v>104</v>
      </c>
      <c r="I156" s="196"/>
      <c r="J156" s="197">
        <f>ROUND(I156*H156,2)</f>
        <v>0</v>
      </c>
      <c r="K156" s="193" t="s">
        <v>156</v>
      </c>
      <c r="L156" s="39"/>
      <c r="M156" s="198" t="s">
        <v>1</v>
      </c>
      <c r="N156" s="199" t="s">
        <v>43</v>
      </c>
      <c r="O156" s="71"/>
      <c r="P156" s="200">
        <f>O156*H156</f>
        <v>0</v>
      </c>
      <c r="Q156" s="200">
        <v>0.00348</v>
      </c>
      <c r="R156" s="200">
        <f>Q156*H156</f>
        <v>0.36192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157</v>
      </c>
      <c r="AT156" s="202" t="s">
        <v>152</v>
      </c>
      <c r="AU156" s="202" t="s">
        <v>86</v>
      </c>
      <c r="AY156" s="17" t="s">
        <v>149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157</v>
      </c>
      <c r="BM156" s="202" t="s">
        <v>460</v>
      </c>
    </row>
    <row r="157" spans="2:63" s="12" customFormat="1" ht="22.9" customHeight="1">
      <c r="B157" s="175"/>
      <c r="C157" s="176"/>
      <c r="D157" s="177" t="s">
        <v>77</v>
      </c>
      <c r="E157" s="189" t="s">
        <v>163</v>
      </c>
      <c r="F157" s="189" t="s">
        <v>164</v>
      </c>
      <c r="G157" s="176"/>
      <c r="H157" s="176"/>
      <c r="I157" s="179"/>
      <c r="J157" s="190">
        <f>BK157</f>
        <v>0</v>
      </c>
      <c r="K157" s="176"/>
      <c r="L157" s="181"/>
      <c r="M157" s="182"/>
      <c r="N157" s="183"/>
      <c r="O157" s="183"/>
      <c r="P157" s="184">
        <f>SUM(P158:P171)</f>
        <v>0</v>
      </c>
      <c r="Q157" s="183"/>
      <c r="R157" s="184">
        <f>SUM(R158:R171)</f>
        <v>0.0031199999999999995</v>
      </c>
      <c r="S157" s="183"/>
      <c r="T157" s="185">
        <f>SUM(T158:T171)</f>
        <v>167.29999999999998</v>
      </c>
      <c r="AR157" s="186" t="s">
        <v>82</v>
      </c>
      <c r="AT157" s="187" t="s">
        <v>77</v>
      </c>
      <c r="AU157" s="187" t="s">
        <v>82</v>
      </c>
      <c r="AY157" s="186" t="s">
        <v>149</v>
      </c>
      <c r="BK157" s="188">
        <f>SUM(BK158:BK171)</f>
        <v>0</v>
      </c>
    </row>
    <row r="158" spans="1:65" s="2" customFormat="1" ht="14.45" customHeight="1">
      <c r="A158" s="34"/>
      <c r="B158" s="35"/>
      <c r="C158" s="191" t="s">
        <v>178</v>
      </c>
      <c r="D158" s="191" t="s">
        <v>152</v>
      </c>
      <c r="E158" s="192" t="s">
        <v>165</v>
      </c>
      <c r="F158" s="193" t="s">
        <v>461</v>
      </c>
      <c r="G158" s="194" t="s">
        <v>155</v>
      </c>
      <c r="H158" s="195">
        <v>718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43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157</v>
      </c>
      <c r="AT158" s="202" t="s">
        <v>152</v>
      </c>
      <c r="AU158" s="202" t="s">
        <v>86</v>
      </c>
      <c r="AY158" s="17" t="s">
        <v>149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157</v>
      </c>
      <c r="BM158" s="202" t="s">
        <v>462</v>
      </c>
    </row>
    <row r="159" spans="1:65" s="2" customFormat="1" ht="24.2" customHeight="1">
      <c r="A159" s="34"/>
      <c r="B159" s="35"/>
      <c r="C159" s="191" t="s">
        <v>150</v>
      </c>
      <c r="D159" s="191" t="s">
        <v>152</v>
      </c>
      <c r="E159" s="192" t="s">
        <v>170</v>
      </c>
      <c r="F159" s="193" t="s">
        <v>171</v>
      </c>
      <c r="G159" s="194" t="s">
        <v>155</v>
      </c>
      <c r="H159" s="195">
        <v>24</v>
      </c>
      <c r="I159" s="196"/>
      <c r="J159" s="197">
        <f>ROUND(I159*H159,2)</f>
        <v>0</v>
      </c>
      <c r="K159" s="193" t="s">
        <v>156</v>
      </c>
      <c r="L159" s="39"/>
      <c r="M159" s="198" t="s">
        <v>1</v>
      </c>
      <c r="N159" s="199" t="s">
        <v>43</v>
      </c>
      <c r="O159" s="71"/>
      <c r="P159" s="200">
        <f>O159*H159</f>
        <v>0</v>
      </c>
      <c r="Q159" s="200">
        <v>0.00013</v>
      </c>
      <c r="R159" s="200">
        <f>Q159*H159</f>
        <v>0.0031199999999999995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157</v>
      </c>
      <c r="AT159" s="202" t="s">
        <v>152</v>
      </c>
      <c r="AU159" s="202" t="s">
        <v>86</v>
      </c>
      <c r="AY159" s="17" t="s">
        <v>149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157</v>
      </c>
      <c r="BM159" s="202" t="s">
        <v>463</v>
      </c>
    </row>
    <row r="160" spans="2:51" s="13" customFormat="1" ht="11.25">
      <c r="B160" s="204"/>
      <c r="C160" s="205"/>
      <c r="D160" s="206" t="s">
        <v>159</v>
      </c>
      <c r="E160" s="207" t="s">
        <v>1</v>
      </c>
      <c r="F160" s="208" t="s">
        <v>160</v>
      </c>
      <c r="G160" s="205"/>
      <c r="H160" s="207" t="s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159</v>
      </c>
      <c r="AU160" s="214" t="s">
        <v>86</v>
      </c>
      <c r="AV160" s="13" t="s">
        <v>82</v>
      </c>
      <c r="AW160" s="13" t="s">
        <v>32</v>
      </c>
      <c r="AX160" s="13" t="s">
        <v>78</v>
      </c>
      <c r="AY160" s="214" t="s">
        <v>149</v>
      </c>
    </row>
    <row r="161" spans="2:51" s="14" customFormat="1" ht="11.25">
      <c r="B161" s="215"/>
      <c r="C161" s="216"/>
      <c r="D161" s="206" t="s">
        <v>159</v>
      </c>
      <c r="E161" s="217" t="s">
        <v>1</v>
      </c>
      <c r="F161" s="218" t="s">
        <v>464</v>
      </c>
      <c r="G161" s="216"/>
      <c r="H161" s="219">
        <v>24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159</v>
      </c>
      <c r="AU161" s="225" t="s">
        <v>86</v>
      </c>
      <c r="AV161" s="14" t="s">
        <v>86</v>
      </c>
      <c r="AW161" s="14" t="s">
        <v>32</v>
      </c>
      <c r="AX161" s="14" t="s">
        <v>78</v>
      </c>
      <c r="AY161" s="225" t="s">
        <v>149</v>
      </c>
    </row>
    <row r="162" spans="2:51" s="15" customFormat="1" ht="11.25">
      <c r="B162" s="226"/>
      <c r="C162" s="227"/>
      <c r="D162" s="206" t="s">
        <v>159</v>
      </c>
      <c r="E162" s="228" t="s">
        <v>1</v>
      </c>
      <c r="F162" s="229" t="s">
        <v>162</v>
      </c>
      <c r="G162" s="227"/>
      <c r="H162" s="230">
        <v>24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159</v>
      </c>
      <c r="AU162" s="236" t="s">
        <v>86</v>
      </c>
      <c r="AV162" s="15" t="s">
        <v>157</v>
      </c>
      <c r="AW162" s="15" t="s">
        <v>32</v>
      </c>
      <c r="AX162" s="15" t="s">
        <v>82</v>
      </c>
      <c r="AY162" s="236" t="s">
        <v>149</v>
      </c>
    </row>
    <row r="163" spans="1:65" s="2" customFormat="1" ht="14.45" customHeight="1">
      <c r="A163" s="34"/>
      <c r="B163" s="35"/>
      <c r="C163" s="191" t="s">
        <v>188</v>
      </c>
      <c r="D163" s="191" t="s">
        <v>152</v>
      </c>
      <c r="E163" s="192" t="s">
        <v>174</v>
      </c>
      <c r="F163" s="193" t="s">
        <v>175</v>
      </c>
      <c r="G163" s="194" t="s">
        <v>176</v>
      </c>
      <c r="H163" s="195">
        <v>2</v>
      </c>
      <c r="I163" s="196"/>
      <c r="J163" s="197">
        <f>ROUND(I163*H163,2)</f>
        <v>0</v>
      </c>
      <c r="K163" s="193" t="s">
        <v>156</v>
      </c>
      <c r="L163" s="39"/>
      <c r="M163" s="198" t="s">
        <v>1</v>
      </c>
      <c r="N163" s="199" t="s">
        <v>43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157</v>
      </c>
      <c r="AT163" s="202" t="s">
        <v>152</v>
      </c>
      <c r="AU163" s="202" t="s">
        <v>86</v>
      </c>
      <c r="AY163" s="17" t="s">
        <v>149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157</v>
      </c>
      <c r="BM163" s="202" t="s">
        <v>465</v>
      </c>
    </row>
    <row r="164" spans="1:65" s="2" customFormat="1" ht="14.45" customHeight="1">
      <c r="A164" s="34"/>
      <c r="B164" s="35"/>
      <c r="C164" s="191" t="s">
        <v>193</v>
      </c>
      <c r="D164" s="191" t="s">
        <v>152</v>
      </c>
      <c r="E164" s="192" t="s">
        <v>466</v>
      </c>
      <c r="F164" s="193" t="s">
        <v>467</v>
      </c>
      <c r="G164" s="194" t="s">
        <v>155</v>
      </c>
      <c r="H164" s="195">
        <v>660</v>
      </c>
      <c r="I164" s="196"/>
      <c r="J164" s="197">
        <f>ROUND(I164*H164,2)</f>
        <v>0</v>
      </c>
      <c r="K164" s="193" t="s">
        <v>156</v>
      </c>
      <c r="L164" s="39"/>
      <c r="M164" s="198" t="s">
        <v>1</v>
      </c>
      <c r="N164" s="199" t="s">
        <v>43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0.113</v>
      </c>
      <c r="T164" s="201">
        <f>S164*H164</f>
        <v>74.58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157</v>
      </c>
      <c r="AT164" s="202" t="s">
        <v>152</v>
      </c>
      <c r="AU164" s="202" t="s">
        <v>86</v>
      </c>
      <c r="AY164" s="17" t="s">
        <v>149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157</v>
      </c>
      <c r="BM164" s="202" t="s">
        <v>468</v>
      </c>
    </row>
    <row r="165" spans="1:65" s="2" customFormat="1" ht="24.2" customHeight="1">
      <c r="A165" s="34"/>
      <c r="B165" s="35"/>
      <c r="C165" s="191" t="s">
        <v>163</v>
      </c>
      <c r="D165" s="191" t="s">
        <v>152</v>
      </c>
      <c r="E165" s="192" t="s">
        <v>469</v>
      </c>
      <c r="F165" s="193" t="s">
        <v>470</v>
      </c>
      <c r="G165" s="194" t="s">
        <v>294</v>
      </c>
      <c r="H165" s="195">
        <v>66</v>
      </c>
      <c r="I165" s="196"/>
      <c r="J165" s="197">
        <f>ROUND(I165*H165,2)</f>
        <v>0</v>
      </c>
      <c r="K165" s="193" t="s">
        <v>156</v>
      </c>
      <c r="L165" s="39"/>
      <c r="M165" s="198" t="s">
        <v>1</v>
      </c>
      <c r="N165" s="199" t="s">
        <v>43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1.4</v>
      </c>
      <c r="T165" s="201">
        <f>S165*H165</f>
        <v>92.39999999999999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157</v>
      </c>
      <c r="AT165" s="202" t="s">
        <v>152</v>
      </c>
      <c r="AU165" s="202" t="s">
        <v>86</v>
      </c>
      <c r="AY165" s="17" t="s">
        <v>149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82</v>
      </c>
      <c r="BK165" s="203">
        <f>ROUND(I165*H165,2)</f>
        <v>0</v>
      </c>
      <c r="BL165" s="17" t="s">
        <v>157</v>
      </c>
      <c r="BM165" s="202" t="s">
        <v>471</v>
      </c>
    </row>
    <row r="166" spans="2:51" s="14" customFormat="1" ht="11.25">
      <c r="B166" s="215"/>
      <c r="C166" s="216"/>
      <c r="D166" s="206" t="s">
        <v>159</v>
      </c>
      <c r="E166" s="217" t="s">
        <v>1</v>
      </c>
      <c r="F166" s="218" t="s">
        <v>472</v>
      </c>
      <c r="G166" s="216"/>
      <c r="H166" s="219">
        <v>66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159</v>
      </c>
      <c r="AU166" s="225" t="s">
        <v>86</v>
      </c>
      <c r="AV166" s="14" t="s">
        <v>86</v>
      </c>
      <c r="AW166" s="14" t="s">
        <v>32</v>
      </c>
      <c r="AX166" s="14" t="s">
        <v>78</v>
      </c>
      <c r="AY166" s="225" t="s">
        <v>149</v>
      </c>
    </row>
    <row r="167" spans="2:51" s="15" customFormat="1" ht="11.25">
      <c r="B167" s="226"/>
      <c r="C167" s="227"/>
      <c r="D167" s="206" t="s">
        <v>159</v>
      </c>
      <c r="E167" s="228" t="s">
        <v>1</v>
      </c>
      <c r="F167" s="229" t="s">
        <v>162</v>
      </c>
      <c r="G167" s="227"/>
      <c r="H167" s="230">
        <v>66</v>
      </c>
      <c r="I167" s="231"/>
      <c r="J167" s="227"/>
      <c r="K167" s="227"/>
      <c r="L167" s="232"/>
      <c r="M167" s="233"/>
      <c r="N167" s="234"/>
      <c r="O167" s="234"/>
      <c r="P167" s="234"/>
      <c r="Q167" s="234"/>
      <c r="R167" s="234"/>
      <c r="S167" s="234"/>
      <c r="T167" s="235"/>
      <c r="AT167" s="236" t="s">
        <v>159</v>
      </c>
      <c r="AU167" s="236" t="s">
        <v>86</v>
      </c>
      <c r="AV167" s="15" t="s">
        <v>157</v>
      </c>
      <c r="AW167" s="15" t="s">
        <v>32</v>
      </c>
      <c r="AX167" s="15" t="s">
        <v>82</v>
      </c>
      <c r="AY167" s="236" t="s">
        <v>149</v>
      </c>
    </row>
    <row r="168" spans="1:65" s="2" customFormat="1" ht="37.9" customHeight="1">
      <c r="A168" s="34"/>
      <c r="B168" s="35"/>
      <c r="C168" s="191" t="s">
        <v>202</v>
      </c>
      <c r="D168" s="191" t="s">
        <v>152</v>
      </c>
      <c r="E168" s="192" t="s">
        <v>179</v>
      </c>
      <c r="F168" s="193" t="s">
        <v>180</v>
      </c>
      <c r="G168" s="194" t="s">
        <v>155</v>
      </c>
      <c r="H168" s="195">
        <v>20</v>
      </c>
      <c r="I168" s="196"/>
      <c r="J168" s="197">
        <f>ROUND(I168*H168,2)</f>
        <v>0</v>
      </c>
      <c r="K168" s="193" t="s">
        <v>156</v>
      </c>
      <c r="L168" s="39"/>
      <c r="M168" s="198" t="s">
        <v>1</v>
      </c>
      <c r="N168" s="199" t="s">
        <v>43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0.016</v>
      </c>
      <c r="T168" s="201">
        <f>S168*H168</f>
        <v>0.32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157</v>
      </c>
      <c r="AT168" s="202" t="s">
        <v>152</v>
      </c>
      <c r="AU168" s="202" t="s">
        <v>86</v>
      </c>
      <c r="AY168" s="17" t="s">
        <v>149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157</v>
      </c>
      <c r="BM168" s="202" t="s">
        <v>473</v>
      </c>
    </row>
    <row r="169" spans="2:51" s="13" customFormat="1" ht="11.25">
      <c r="B169" s="204"/>
      <c r="C169" s="205"/>
      <c r="D169" s="206" t="s">
        <v>159</v>
      </c>
      <c r="E169" s="207" t="s">
        <v>1</v>
      </c>
      <c r="F169" s="208" t="s">
        <v>160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159</v>
      </c>
      <c r="AU169" s="214" t="s">
        <v>86</v>
      </c>
      <c r="AV169" s="13" t="s">
        <v>82</v>
      </c>
      <c r="AW169" s="13" t="s">
        <v>32</v>
      </c>
      <c r="AX169" s="13" t="s">
        <v>78</v>
      </c>
      <c r="AY169" s="214" t="s">
        <v>149</v>
      </c>
    </row>
    <row r="170" spans="2:51" s="14" customFormat="1" ht="11.25">
      <c r="B170" s="215"/>
      <c r="C170" s="216"/>
      <c r="D170" s="206" t="s">
        <v>159</v>
      </c>
      <c r="E170" s="217" t="s">
        <v>1</v>
      </c>
      <c r="F170" s="218" t="s">
        <v>254</v>
      </c>
      <c r="G170" s="216"/>
      <c r="H170" s="219">
        <v>20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159</v>
      </c>
      <c r="AU170" s="225" t="s">
        <v>86</v>
      </c>
      <c r="AV170" s="14" t="s">
        <v>86</v>
      </c>
      <c r="AW170" s="14" t="s">
        <v>32</v>
      </c>
      <c r="AX170" s="14" t="s">
        <v>78</v>
      </c>
      <c r="AY170" s="225" t="s">
        <v>149</v>
      </c>
    </row>
    <row r="171" spans="2:51" s="15" customFormat="1" ht="11.25">
      <c r="B171" s="226"/>
      <c r="C171" s="227"/>
      <c r="D171" s="206" t="s">
        <v>159</v>
      </c>
      <c r="E171" s="228" t="s">
        <v>1</v>
      </c>
      <c r="F171" s="229" t="s">
        <v>162</v>
      </c>
      <c r="G171" s="227"/>
      <c r="H171" s="230">
        <v>20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159</v>
      </c>
      <c r="AU171" s="236" t="s">
        <v>86</v>
      </c>
      <c r="AV171" s="15" t="s">
        <v>157</v>
      </c>
      <c r="AW171" s="15" t="s">
        <v>32</v>
      </c>
      <c r="AX171" s="15" t="s">
        <v>82</v>
      </c>
      <c r="AY171" s="236" t="s">
        <v>149</v>
      </c>
    </row>
    <row r="172" spans="2:63" s="12" customFormat="1" ht="22.9" customHeight="1">
      <c r="B172" s="175"/>
      <c r="C172" s="176"/>
      <c r="D172" s="177" t="s">
        <v>77</v>
      </c>
      <c r="E172" s="189" t="s">
        <v>182</v>
      </c>
      <c r="F172" s="189" t="s">
        <v>183</v>
      </c>
      <c r="G172" s="176"/>
      <c r="H172" s="176"/>
      <c r="I172" s="179"/>
      <c r="J172" s="190">
        <f>BK172</f>
        <v>0</v>
      </c>
      <c r="K172" s="176"/>
      <c r="L172" s="181"/>
      <c r="M172" s="182"/>
      <c r="N172" s="183"/>
      <c r="O172" s="183"/>
      <c r="P172" s="184">
        <f>SUM(P173:P177)</f>
        <v>0</v>
      </c>
      <c r="Q172" s="183"/>
      <c r="R172" s="184">
        <f>SUM(R173:R177)</f>
        <v>0</v>
      </c>
      <c r="S172" s="183"/>
      <c r="T172" s="185">
        <f>SUM(T173:T177)</f>
        <v>0</v>
      </c>
      <c r="AR172" s="186" t="s">
        <v>82</v>
      </c>
      <c r="AT172" s="187" t="s">
        <v>77</v>
      </c>
      <c r="AU172" s="187" t="s">
        <v>82</v>
      </c>
      <c r="AY172" s="186" t="s">
        <v>149</v>
      </c>
      <c r="BK172" s="188">
        <f>SUM(BK173:BK177)</f>
        <v>0</v>
      </c>
    </row>
    <row r="173" spans="1:65" s="2" customFormat="1" ht="24.2" customHeight="1">
      <c r="A173" s="34"/>
      <c r="B173" s="35"/>
      <c r="C173" s="191" t="s">
        <v>210</v>
      </c>
      <c r="D173" s="191" t="s">
        <v>152</v>
      </c>
      <c r="E173" s="192" t="s">
        <v>184</v>
      </c>
      <c r="F173" s="193" t="s">
        <v>185</v>
      </c>
      <c r="G173" s="194" t="s">
        <v>186</v>
      </c>
      <c r="H173" s="195">
        <v>204.705</v>
      </c>
      <c r="I173" s="196"/>
      <c r="J173" s="197">
        <f>ROUND(I173*H173,2)</f>
        <v>0</v>
      </c>
      <c r="K173" s="193" t="s">
        <v>156</v>
      </c>
      <c r="L173" s="39"/>
      <c r="M173" s="198" t="s">
        <v>1</v>
      </c>
      <c r="N173" s="199" t="s">
        <v>43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157</v>
      </c>
      <c r="AT173" s="202" t="s">
        <v>152</v>
      </c>
      <c r="AU173" s="202" t="s">
        <v>86</v>
      </c>
      <c r="AY173" s="17" t="s">
        <v>149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157</v>
      </c>
      <c r="BM173" s="202" t="s">
        <v>474</v>
      </c>
    </row>
    <row r="174" spans="1:65" s="2" customFormat="1" ht="24.2" customHeight="1">
      <c r="A174" s="34"/>
      <c r="B174" s="35"/>
      <c r="C174" s="191" t="s">
        <v>217</v>
      </c>
      <c r="D174" s="191" t="s">
        <v>152</v>
      </c>
      <c r="E174" s="192" t="s">
        <v>189</v>
      </c>
      <c r="F174" s="193" t="s">
        <v>190</v>
      </c>
      <c r="G174" s="194" t="s">
        <v>186</v>
      </c>
      <c r="H174" s="195">
        <v>6141.15</v>
      </c>
      <c r="I174" s="196"/>
      <c r="J174" s="197">
        <f>ROUND(I174*H174,2)</f>
        <v>0</v>
      </c>
      <c r="K174" s="193" t="s">
        <v>156</v>
      </c>
      <c r="L174" s="39"/>
      <c r="M174" s="198" t="s">
        <v>1</v>
      </c>
      <c r="N174" s="199" t="s">
        <v>43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157</v>
      </c>
      <c r="AT174" s="202" t="s">
        <v>152</v>
      </c>
      <c r="AU174" s="202" t="s">
        <v>86</v>
      </c>
      <c r="AY174" s="17" t="s">
        <v>149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157</v>
      </c>
      <c r="BM174" s="202" t="s">
        <v>475</v>
      </c>
    </row>
    <row r="175" spans="2:51" s="14" customFormat="1" ht="11.25">
      <c r="B175" s="215"/>
      <c r="C175" s="216"/>
      <c r="D175" s="206" t="s">
        <v>159</v>
      </c>
      <c r="E175" s="216"/>
      <c r="F175" s="218" t="s">
        <v>476</v>
      </c>
      <c r="G175" s="216"/>
      <c r="H175" s="219">
        <v>6141.15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159</v>
      </c>
      <c r="AU175" s="225" t="s">
        <v>86</v>
      </c>
      <c r="AV175" s="14" t="s">
        <v>86</v>
      </c>
      <c r="AW175" s="14" t="s">
        <v>4</v>
      </c>
      <c r="AX175" s="14" t="s">
        <v>82</v>
      </c>
      <c r="AY175" s="225" t="s">
        <v>149</v>
      </c>
    </row>
    <row r="176" spans="1:65" s="2" customFormat="1" ht="24.2" customHeight="1">
      <c r="A176" s="34"/>
      <c r="B176" s="35"/>
      <c r="C176" s="191" t="s">
        <v>221</v>
      </c>
      <c r="D176" s="191" t="s">
        <v>152</v>
      </c>
      <c r="E176" s="192" t="s">
        <v>194</v>
      </c>
      <c r="F176" s="193" t="s">
        <v>195</v>
      </c>
      <c r="G176" s="194" t="s">
        <v>186</v>
      </c>
      <c r="H176" s="195">
        <v>204.705</v>
      </c>
      <c r="I176" s="196"/>
      <c r="J176" s="197">
        <f>ROUND(I176*H176,2)</f>
        <v>0</v>
      </c>
      <c r="K176" s="193" t="s">
        <v>156</v>
      </c>
      <c r="L176" s="39"/>
      <c r="M176" s="198" t="s">
        <v>1</v>
      </c>
      <c r="N176" s="199" t="s">
        <v>43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157</v>
      </c>
      <c r="AT176" s="202" t="s">
        <v>152</v>
      </c>
      <c r="AU176" s="202" t="s">
        <v>86</v>
      </c>
      <c r="AY176" s="17" t="s">
        <v>149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157</v>
      </c>
      <c r="BM176" s="202" t="s">
        <v>477</v>
      </c>
    </row>
    <row r="177" spans="1:65" s="2" customFormat="1" ht="24.2" customHeight="1">
      <c r="A177" s="34"/>
      <c r="B177" s="35"/>
      <c r="C177" s="191" t="s">
        <v>226</v>
      </c>
      <c r="D177" s="191" t="s">
        <v>152</v>
      </c>
      <c r="E177" s="192" t="s">
        <v>197</v>
      </c>
      <c r="F177" s="193" t="s">
        <v>198</v>
      </c>
      <c r="G177" s="194" t="s">
        <v>186</v>
      </c>
      <c r="H177" s="195">
        <v>204.705</v>
      </c>
      <c r="I177" s="196"/>
      <c r="J177" s="197">
        <f>ROUND(I177*H177,2)</f>
        <v>0</v>
      </c>
      <c r="K177" s="193" t="s">
        <v>156</v>
      </c>
      <c r="L177" s="39"/>
      <c r="M177" s="198" t="s">
        <v>1</v>
      </c>
      <c r="N177" s="199" t="s">
        <v>43</v>
      </c>
      <c r="O177" s="71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157</v>
      </c>
      <c r="AT177" s="202" t="s">
        <v>152</v>
      </c>
      <c r="AU177" s="202" t="s">
        <v>86</v>
      </c>
      <c r="AY177" s="17" t="s">
        <v>149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82</v>
      </c>
      <c r="BK177" s="203">
        <f>ROUND(I177*H177,2)</f>
        <v>0</v>
      </c>
      <c r="BL177" s="17" t="s">
        <v>157</v>
      </c>
      <c r="BM177" s="202" t="s">
        <v>478</v>
      </c>
    </row>
    <row r="178" spans="2:63" s="12" customFormat="1" ht="22.9" customHeight="1">
      <c r="B178" s="175"/>
      <c r="C178" s="176"/>
      <c r="D178" s="177" t="s">
        <v>77</v>
      </c>
      <c r="E178" s="189" t="s">
        <v>200</v>
      </c>
      <c r="F178" s="189" t="s">
        <v>201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P179</f>
        <v>0</v>
      </c>
      <c r="Q178" s="183"/>
      <c r="R178" s="184">
        <f>R179</f>
        <v>0</v>
      </c>
      <c r="S178" s="183"/>
      <c r="T178" s="185">
        <f>T179</f>
        <v>0</v>
      </c>
      <c r="AR178" s="186" t="s">
        <v>82</v>
      </c>
      <c r="AT178" s="187" t="s">
        <v>77</v>
      </c>
      <c r="AU178" s="187" t="s">
        <v>82</v>
      </c>
      <c r="AY178" s="186" t="s">
        <v>149</v>
      </c>
      <c r="BK178" s="188">
        <f>BK179</f>
        <v>0</v>
      </c>
    </row>
    <row r="179" spans="1:65" s="2" customFormat="1" ht="24.2" customHeight="1">
      <c r="A179" s="34"/>
      <c r="B179" s="35"/>
      <c r="C179" s="191" t="s">
        <v>8</v>
      </c>
      <c r="D179" s="191" t="s">
        <v>152</v>
      </c>
      <c r="E179" s="192" t="s">
        <v>203</v>
      </c>
      <c r="F179" s="193" t="s">
        <v>204</v>
      </c>
      <c r="G179" s="194" t="s">
        <v>186</v>
      </c>
      <c r="H179" s="195">
        <v>1.695</v>
      </c>
      <c r="I179" s="196"/>
      <c r="J179" s="197">
        <f>ROUND(I179*H179,2)</f>
        <v>0</v>
      </c>
      <c r="K179" s="193" t="s">
        <v>156</v>
      </c>
      <c r="L179" s="39"/>
      <c r="M179" s="198" t="s">
        <v>1</v>
      </c>
      <c r="N179" s="199" t="s">
        <v>43</v>
      </c>
      <c r="O179" s="7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157</v>
      </c>
      <c r="AT179" s="202" t="s">
        <v>152</v>
      </c>
      <c r="AU179" s="202" t="s">
        <v>86</v>
      </c>
      <c r="AY179" s="17" t="s">
        <v>149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157</v>
      </c>
      <c r="BM179" s="202" t="s">
        <v>479</v>
      </c>
    </row>
    <row r="180" spans="2:63" s="12" customFormat="1" ht="25.9" customHeight="1">
      <c r="B180" s="175"/>
      <c r="C180" s="176"/>
      <c r="D180" s="177" t="s">
        <v>77</v>
      </c>
      <c r="E180" s="178" t="s">
        <v>206</v>
      </c>
      <c r="F180" s="178" t="s">
        <v>207</v>
      </c>
      <c r="G180" s="176"/>
      <c r="H180" s="176"/>
      <c r="I180" s="179"/>
      <c r="J180" s="180">
        <f>BK180</f>
        <v>0</v>
      </c>
      <c r="K180" s="176"/>
      <c r="L180" s="181"/>
      <c r="M180" s="182"/>
      <c r="N180" s="183"/>
      <c r="O180" s="183"/>
      <c r="P180" s="184">
        <f>P181+P215+P235+P237+P243+P247+P255+P272+P276+P283</f>
        <v>0</v>
      </c>
      <c r="Q180" s="183"/>
      <c r="R180" s="184">
        <f>R181+R215+R235+R237+R243+R247+R255+R272+R276+R283</f>
        <v>28.895364899999997</v>
      </c>
      <c r="S180" s="183"/>
      <c r="T180" s="185">
        <f>T181+T215+T235+T237+T243+T247+T255+T272+T276+T283</f>
        <v>37.405219999999986</v>
      </c>
      <c r="AR180" s="186" t="s">
        <v>86</v>
      </c>
      <c r="AT180" s="187" t="s">
        <v>77</v>
      </c>
      <c r="AU180" s="187" t="s">
        <v>78</v>
      </c>
      <c r="AY180" s="186" t="s">
        <v>149</v>
      </c>
      <c r="BK180" s="188">
        <f>BK181+BK215+BK235+BK237+BK243+BK247+BK255+BK272+BK276+BK283</f>
        <v>0</v>
      </c>
    </row>
    <row r="181" spans="2:63" s="12" customFormat="1" ht="22.9" customHeight="1">
      <c r="B181" s="175"/>
      <c r="C181" s="176"/>
      <c r="D181" s="177" t="s">
        <v>77</v>
      </c>
      <c r="E181" s="189" t="s">
        <v>208</v>
      </c>
      <c r="F181" s="189" t="s">
        <v>209</v>
      </c>
      <c r="G181" s="176"/>
      <c r="H181" s="176"/>
      <c r="I181" s="179"/>
      <c r="J181" s="190">
        <f>BK181</f>
        <v>0</v>
      </c>
      <c r="K181" s="176"/>
      <c r="L181" s="181"/>
      <c r="M181" s="182"/>
      <c r="N181" s="183"/>
      <c r="O181" s="183"/>
      <c r="P181" s="184">
        <f>SUM(P182:P214)</f>
        <v>0</v>
      </c>
      <c r="Q181" s="183"/>
      <c r="R181" s="184">
        <f>SUM(R182:R214)</f>
        <v>17.9330089</v>
      </c>
      <c r="S181" s="183"/>
      <c r="T181" s="185">
        <f>SUM(T182:T214)</f>
        <v>10.416</v>
      </c>
      <c r="AR181" s="186" t="s">
        <v>86</v>
      </c>
      <c r="AT181" s="187" t="s">
        <v>77</v>
      </c>
      <c r="AU181" s="187" t="s">
        <v>82</v>
      </c>
      <c r="AY181" s="186" t="s">
        <v>149</v>
      </c>
      <c r="BK181" s="188">
        <f>SUM(BK182:BK214)</f>
        <v>0</v>
      </c>
    </row>
    <row r="182" spans="1:65" s="2" customFormat="1" ht="14.45" customHeight="1">
      <c r="A182" s="34"/>
      <c r="B182" s="35"/>
      <c r="C182" s="191" t="s">
        <v>213</v>
      </c>
      <c r="D182" s="191" t="s">
        <v>152</v>
      </c>
      <c r="E182" s="192" t="s">
        <v>218</v>
      </c>
      <c r="F182" s="193" t="s">
        <v>219</v>
      </c>
      <c r="G182" s="194" t="s">
        <v>155</v>
      </c>
      <c r="H182" s="195">
        <v>744</v>
      </c>
      <c r="I182" s="196"/>
      <c r="J182" s="197">
        <f>ROUND(I182*H182,2)</f>
        <v>0</v>
      </c>
      <c r="K182" s="193" t="s">
        <v>156</v>
      </c>
      <c r="L182" s="39"/>
      <c r="M182" s="198" t="s">
        <v>1</v>
      </c>
      <c r="N182" s="199" t="s">
        <v>43</v>
      </c>
      <c r="O182" s="71"/>
      <c r="P182" s="200">
        <f>O182*H182</f>
        <v>0</v>
      </c>
      <c r="Q182" s="200">
        <v>0</v>
      </c>
      <c r="R182" s="200">
        <f>Q182*H182</f>
        <v>0</v>
      </c>
      <c r="S182" s="200">
        <v>0.014</v>
      </c>
      <c r="T182" s="201">
        <f>S182*H182</f>
        <v>10.416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213</v>
      </c>
      <c r="AT182" s="202" t="s">
        <v>152</v>
      </c>
      <c r="AU182" s="202" t="s">
        <v>86</v>
      </c>
      <c r="AY182" s="17" t="s">
        <v>149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82</v>
      </c>
      <c r="BK182" s="203">
        <f>ROUND(I182*H182,2)</f>
        <v>0</v>
      </c>
      <c r="BL182" s="17" t="s">
        <v>213</v>
      </c>
      <c r="BM182" s="202" t="s">
        <v>480</v>
      </c>
    </row>
    <row r="183" spans="1:65" s="2" customFormat="1" ht="24.2" customHeight="1">
      <c r="A183" s="34"/>
      <c r="B183" s="35"/>
      <c r="C183" s="191" t="s">
        <v>240</v>
      </c>
      <c r="D183" s="191" t="s">
        <v>152</v>
      </c>
      <c r="E183" s="192" t="s">
        <v>227</v>
      </c>
      <c r="F183" s="193" t="s">
        <v>228</v>
      </c>
      <c r="G183" s="194" t="s">
        <v>155</v>
      </c>
      <c r="H183" s="195">
        <v>808</v>
      </c>
      <c r="I183" s="196"/>
      <c r="J183" s="197">
        <f>ROUND(I183*H183,2)</f>
        <v>0</v>
      </c>
      <c r="K183" s="193" t="s">
        <v>156</v>
      </c>
      <c r="L183" s="39"/>
      <c r="M183" s="198" t="s">
        <v>1</v>
      </c>
      <c r="N183" s="199" t="s">
        <v>43</v>
      </c>
      <c r="O183" s="7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213</v>
      </c>
      <c r="AT183" s="202" t="s">
        <v>152</v>
      </c>
      <c r="AU183" s="202" t="s">
        <v>86</v>
      </c>
      <c r="AY183" s="17" t="s">
        <v>149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82</v>
      </c>
      <c r="BK183" s="203">
        <f>ROUND(I183*H183,2)</f>
        <v>0</v>
      </c>
      <c r="BL183" s="17" t="s">
        <v>213</v>
      </c>
      <c r="BM183" s="202" t="s">
        <v>481</v>
      </c>
    </row>
    <row r="184" spans="2:51" s="14" customFormat="1" ht="11.25">
      <c r="B184" s="215"/>
      <c r="C184" s="216"/>
      <c r="D184" s="206" t="s">
        <v>159</v>
      </c>
      <c r="E184" s="217" t="s">
        <v>1</v>
      </c>
      <c r="F184" s="218" t="s">
        <v>482</v>
      </c>
      <c r="G184" s="216"/>
      <c r="H184" s="219">
        <v>808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159</v>
      </c>
      <c r="AU184" s="225" t="s">
        <v>86</v>
      </c>
      <c r="AV184" s="14" t="s">
        <v>86</v>
      </c>
      <c r="AW184" s="14" t="s">
        <v>32</v>
      </c>
      <c r="AX184" s="14" t="s">
        <v>78</v>
      </c>
      <c r="AY184" s="225" t="s">
        <v>149</v>
      </c>
    </row>
    <row r="185" spans="2:51" s="15" customFormat="1" ht="11.25">
      <c r="B185" s="226"/>
      <c r="C185" s="227"/>
      <c r="D185" s="206" t="s">
        <v>159</v>
      </c>
      <c r="E185" s="228" t="s">
        <v>1</v>
      </c>
      <c r="F185" s="229" t="s">
        <v>162</v>
      </c>
      <c r="G185" s="227"/>
      <c r="H185" s="230">
        <v>808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AT185" s="236" t="s">
        <v>159</v>
      </c>
      <c r="AU185" s="236" t="s">
        <v>86</v>
      </c>
      <c r="AV185" s="15" t="s">
        <v>157</v>
      </c>
      <c r="AW185" s="15" t="s">
        <v>32</v>
      </c>
      <c r="AX185" s="15" t="s">
        <v>82</v>
      </c>
      <c r="AY185" s="236" t="s">
        <v>149</v>
      </c>
    </row>
    <row r="186" spans="1:65" s="2" customFormat="1" ht="14.45" customHeight="1">
      <c r="A186" s="34"/>
      <c r="B186" s="35"/>
      <c r="C186" s="237" t="s">
        <v>245</v>
      </c>
      <c r="D186" s="237" t="s">
        <v>231</v>
      </c>
      <c r="E186" s="238" t="s">
        <v>232</v>
      </c>
      <c r="F186" s="239" t="s">
        <v>233</v>
      </c>
      <c r="G186" s="240" t="s">
        <v>186</v>
      </c>
      <c r="H186" s="241">
        <v>0.259</v>
      </c>
      <c r="I186" s="242"/>
      <c r="J186" s="243">
        <f>ROUND(I186*H186,2)</f>
        <v>0</v>
      </c>
      <c r="K186" s="239" t="s">
        <v>156</v>
      </c>
      <c r="L186" s="244"/>
      <c r="M186" s="245" t="s">
        <v>1</v>
      </c>
      <c r="N186" s="246" t="s">
        <v>43</v>
      </c>
      <c r="O186" s="71"/>
      <c r="P186" s="200">
        <f>O186*H186</f>
        <v>0</v>
      </c>
      <c r="Q186" s="200">
        <v>1</v>
      </c>
      <c r="R186" s="200">
        <f>Q186*H186</f>
        <v>0.259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234</v>
      </c>
      <c r="AT186" s="202" t="s">
        <v>231</v>
      </c>
      <c r="AU186" s="202" t="s">
        <v>86</v>
      </c>
      <c r="AY186" s="17" t="s">
        <v>149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213</v>
      </c>
      <c r="BM186" s="202" t="s">
        <v>483</v>
      </c>
    </row>
    <row r="187" spans="2:51" s="14" customFormat="1" ht="11.25">
      <c r="B187" s="215"/>
      <c r="C187" s="216"/>
      <c r="D187" s="206" t="s">
        <v>159</v>
      </c>
      <c r="E187" s="216"/>
      <c r="F187" s="218" t="s">
        <v>484</v>
      </c>
      <c r="G187" s="216"/>
      <c r="H187" s="219">
        <v>0.259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159</v>
      </c>
      <c r="AU187" s="225" t="s">
        <v>86</v>
      </c>
      <c r="AV187" s="14" t="s">
        <v>86</v>
      </c>
      <c r="AW187" s="14" t="s">
        <v>4</v>
      </c>
      <c r="AX187" s="14" t="s">
        <v>82</v>
      </c>
      <c r="AY187" s="225" t="s">
        <v>149</v>
      </c>
    </row>
    <row r="188" spans="1:65" s="2" customFormat="1" ht="24.2" customHeight="1">
      <c r="A188" s="34"/>
      <c r="B188" s="35"/>
      <c r="C188" s="191" t="s">
        <v>249</v>
      </c>
      <c r="D188" s="191" t="s">
        <v>152</v>
      </c>
      <c r="E188" s="192" t="s">
        <v>237</v>
      </c>
      <c r="F188" s="193" t="s">
        <v>238</v>
      </c>
      <c r="G188" s="194" t="s">
        <v>155</v>
      </c>
      <c r="H188" s="195">
        <v>1561</v>
      </c>
      <c r="I188" s="196"/>
      <c r="J188" s="197">
        <f>ROUND(I188*H188,2)</f>
        <v>0</v>
      </c>
      <c r="K188" s="193" t="s">
        <v>156</v>
      </c>
      <c r="L188" s="39"/>
      <c r="M188" s="198" t="s">
        <v>1</v>
      </c>
      <c r="N188" s="199" t="s">
        <v>43</v>
      </c>
      <c r="O188" s="71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213</v>
      </c>
      <c r="AT188" s="202" t="s">
        <v>152</v>
      </c>
      <c r="AU188" s="202" t="s">
        <v>86</v>
      </c>
      <c r="AY188" s="17" t="s">
        <v>149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82</v>
      </c>
      <c r="BK188" s="203">
        <f>ROUND(I188*H188,2)</f>
        <v>0</v>
      </c>
      <c r="BL188" s="17" t="s">
        <v>213</v>
      </c>
      <c r="BM188" s="202" t="s">
        <v>485</v>
      </c>
    </row>
    <row r="189" spans="2:51" s="14" customFormat="1" ht="11.25">
      <c r="B189" s="215"/>
      <c r="C189" s="216"/>
      <c r="D189" s="206" t="s">
        <v>159</v>
      </c>
      <c r="E189" s="217" t="s">
        <v>1</v>
      </c>
      <c r="F189" s="218" t="s">
        <v>486</v>
      </c>
      <c r="G189" s="216"/>
      <c r="H189" s="219">
        <v>1526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159</v>
      </c>
      <c r="AU189" s="225" t="s">
        <v>86</v>
      </c>
      <c r="AV189" s="14" t="s">
        <v>86</v>
      </c>
      <c r="AW189" s="14" t="s">
        <v>32</v>
      </c>
      <c r="AX189" s="14" t="s">
        <v>78</v>
      </c>
      <c r="AY189" s="225" t="s">
        <v>149</v>
      </c>
    </row>
    <row r="190" spans="2:51" s="14" customFormat="1" ht="11.25">
      <c r="B190" s="215"/>
      <c r="C190" s="216"/>
      <c r="D190" s="206" t="s">
        <v>159</v>
      </c>
      <c r="E190" s="217" t="s">
        <v>1</v>
      </c>
      <c r="F190" s="218" t="s">
        <v>487</v>
      </c>
      <c r="G190" s="216"/>
      <c r="H190" s="219">
        <v>35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159</v>
      </c>
      <c r="AU190" s="225" t="s">
        <v>86</v>
      </c>
      <c r="AV190" s="14" t="s">
        <v>86</v>
      </c>
      <c r="AW190" s="14" t="s">
        <v>32</v>
      </c>
      <c r="AX190" s="14" t="s">
        <v>78</v>
      </c>
      <c r="AY190" s="225" t="s">
        <v>149</v>
      </c>
    </row>
    <row r="191" spans="2:51" s="15" customFormat="1" ht="11.25">
      <c r="B191" s="226"/>
      <c r="C191" s="227"/>
      <c r="D191" s="206" t="s">
        <v>159</v>
      </c>
      <c r="E191" s="228" t="s">
        <v>1</v>
      </c>
      <c r="F191" s="229" t="s">
        <v>162</v>
      </c>
      <c r="G191" s="227"/>
      <c r="H191" s="230">
        <v>1561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AT191" s="236" t="s">
        <v>159</v>
      </c>
      <c r="AU191" s="236" t="s">
        <v>86</v>
      </c>
      <c r="AV191" s="15" t="s">
        <v>157</v>
      </c>
      <c r="AW191" s="15" t="s">
        <v>32</v>
      </c>
      <c r="AX191" s="15" t="s">
        <v>82</v>
      </c>
      <c r="AY191" s="236" t="s">
        <v>149</v>
      </c>
    </row>
    <row r="192" spans="1:65" s="2" customFormat="1" ht="49.15" customHeight="1">
      <c r="A192" s="34"/>
      <c r="B192" s="35"/>
      <c r="C192" s="237" t="s">
        <v>254</v>
      </c>
      <c r="D192" s="237" t="s">
        <v>231</v>
      </c>
      <c r="E192" s="238" t="s">
        <v>241</v>
      </c>
      <c r="F192" s="239" t="s">
        <v>242</v>
      </c>
      <c r="G192" s="240" t="s">
        <v>155</v>
      </c>
      <c r="H192" s="241">
        <v>40.793</v>
      </c>
      <c r="I192" s="242"/>
      <c r="J192" s="243">
        <f>ROUND(I192*H192,2)</f>
        <v>0</v>
      </c>
      <c r="K192" s="239" t="s">
        <v>156</v>
      </c>
      <c r="L192" s="244"/>
      <c r="M192" s="245" t="s">
        <v>1</v>
      </c>
      <c r="N192" s="246" t="s">
        <v>43</v>
      </c>
      <c r="O192" s="71"/>
      <c r="P192" s="200">
        <f>O192*H192</f>
        <v>0</v>
      </c>
      <c r="Q192" s="200">
        <v>0.0048</v>
      </c>
      <c r="R192" s="200">
        <f>Q192*H192</f>
        <v>0.1958064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234</v>
      </c>
      <c r="AT192" s="202" t="s">
        <v>231</v>
      </c>
      <c r="AU192" s="202" t="s">
        <v>86</v>
      </c>
      <c r="AY192" s="17" t="s">
        <v>149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82</v>
      </c>
      <c r="BK192" s="203">
        <f>ROUND(I192*H192,2)</f>
        <v>0</v>
      </c>
      <c r="BL192" s="17" t="s">
        <v>213</v>
      </c>
      <c r="BM192" s="202" t="s">
        <v>488</v>
      </c>
    </row>
    <row r="193" spans="2:51" s="14" customFormat="1" ht="11.25">
      <c r="B193" s="215"/>
      <c r="C193" s="216"/>
      <c r="D193" s="206" t="s">
        <v>159</v>
      </c>
      <c r="E193" s="216"/>
      <c r="F193" s="218" t="s">
        <v>253</v>
      </c>
      <c r="G193" s="216"/>
      <c r="H193" s="219">
        <v>40.793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159</v>
      </c>
      <c r="AU193" s="225" t="s">
        <v>86</v>
      </c>
      <c r="AV193" s="14" t="s">
        <v>86</v>
      </c>
      <c r="AW193" s="14" t="s">
        <v>4</v>
      </c>
      <c r="AX193" s="14" t="s">
        <v>82</v>
      </c>
      <c r="AY193" s="225" t="s">
        <v>149</v>
      </c>
    </row>
    <row r="194" spans="1:65" s="2" customFormat="1" ht="37.9" customHeight="1">
      <c r="A194" s="34"/>
      <c r="B194" s="35"/>
      <c r="C194" s="237" t="s">
        <v>7</v>
      </c>
      <c r="D194" s="237" t="s">
        <v>231</v>
      </c>
      <c r="E194" s="238" t="s">
        <v>489</v>
      </c>
      <c r="F194" s="239" t="s">
        <v>490</v>
      </c>
      <c r="G194" s="240" t="s">
        <v>155</v>
      </c>
      <c r="H194" s="241">
        <v>824.16</v>
      </c>
      <c r="I194" s="242"/>
      <c r="J194" s="243">
        <f>ROUND(I194*H194,2)</f>
        <v>0</v>
      </c>
      <c r="K194" s="239" t="s">
        <v>1</v>
      </c>
      <c r="L194" s="244"/>
      <c r="M194" s="245" t="s">
        <v>1</v>
      </c>
      <c r="N194" s="246" t="s">
        <v>43</v>
      </c>
      <c r="O194" s="71"/>
      <c r="P194" s="200">
        <f>O194*H194</f>
        <v>0</v>
      </c>
      <c r="Q194" s="200">
        <v>0.0048</v>
      </c>
      <c r="R194" s="200">
        <f>Q194*H194</f>
        <v>3.9559679999999995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234</v>
      </c>
      <c r="AT194" s="202" t="s">
        <v>231</v>
      </c>
      <c r="AU194" s="202" t="s">
        <v>86</v>
      </c>
      <c r="AY194" s="17" t="s">
        <v>149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213</v>
      </c>
      <c r="BM194" s="202" t="s">
        <v>491</v>
      </c>
    </row>
    <row r="195" spans="2:51" s="14" customFormat="1" ht="11.25">
      <c r="B195" s="215"/>
      <c r="C195" s="216"/>
      <c r="D195" s="206" t="s">
        <v>159</v>
      </c>
      <c r="E195" s="216"/>
      <c r="F195" s="218" t="s">
        <v>492</v>
      </c>
      <c r="G195" s="216"/>
      <c r="H195" s="219">
        <v>824.16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159</v>
      </c>
      <c r="AU195" s="225" t="s">
        <v>86</v>
      </c>
      <c r="AV195" s="14" t="s">
        <v>86</v>
      </c>
      <c r="AW195" s="14" t="s">
        <v>4</v>
      </c>
      <c r="AX195" s="14" t="s">
        <v>82</v>
      </c>
      <c r="AY195" s="225" t="s">
        <v>149</v>
      </c>
    </row>
    <row r="196" spans="1:65" s="2" customFormat="1" ht="49.15" customHeight="1">
      <c r="A196" s="34"/>
      <c r="B196" s="35"/>
      <c r="C196" s="237" t="s">
        <v>262</v>
      </c>
      <c r="D196" s="237" t="s">
        <v>231</v>
      </c>
      <c r="E196" s="238" t="s">
        <v>493</v>
      </c>
      <c r="F196" s="239" t="s">
        <v>494</v>
      </c>
      <c r="G196" s="240" t="s">
        <v>155</v>
      </c>
      <c r="H196" s="241">
        <v>732.36</v>
      </c>
      <c r="I196" s="242"/>
      <c r="J196" s="243">
        <f>ROUND(I196*H196,2)</f>
        <v>0</v>
      </c>
      <c r="K196" s="239" t="s">
        <v>156</v>
      </c>
      <c r="L196" s="244"/>
      <c r="M196" s="245" t="s">
        <v>1</v>
      </c>
      <c r="N196" s="246" t="s">
        <v>43</v>
      </c>
      <c r="O196" s="71"/>
      <c r="P196" s="200">
        <f>O196*H196</f>
        <v>0</v>
      </c>
      <c r="Q196" s="200">
        <v>0.0038</v>
      </c>
      <c r="R196" s="200">
        <f>Q196*H196</f>
        <v>2.782968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234</v>
      </c>
      <c r="AT196" s="202" t="s">
        <v>231</v>
      </c>
      <c r="AU196" s="202" t="s">
        <v>86</v>
      </c>
      <c r="AY196" s="17" t="s">
        <v>149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82</v>
      </c>
      <c r="BK196" s="203">
        <f>ROUND(I196*H196,2)</f>
        <v>0</v>
      </c>
      <c r="BL196" s="17" t="s">
        <v>213</v>
      </c>
      <c r="BM196" s="202" t="s">
        <v>495</v>
      </c>
    </row>
    <row r="197" spans="2:51" s="14" customFormat="1" ht="11.25">
      <c r="B197" s="215"/>
      <c r="C197" s="216"/>
      <c r="D197" s="206" t="s">
        <v>159</v>
      </c>
      <c r="E197" s="216"/>
      <c r="F197" s="218" t="s">
        <v>496</v>
      </c>
      <c r="G197" s="216"/>
      <c r="H197" s="219">
        <v>732.36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159</v>
      </c>
      <c r="AU197" s="225" t="s">
        <v>86</v>
      </c>
      <c r="AV197" s="14" t="s">
        <v>86</v>
      </c>
      <c r="AW197" s="14" t="s">
        <v>4</v>
      </c>
      <c r="AX197" s="14" t="s">
        <v>82</v>
      </c>
      <c r="AY197" s="225" t="s">
        <v>149</v>
      </c>
    </row>
    <row r="198" spans="1:65" s="2" customFormat="1" ht="24.2" customHeight="1">
      <c r="A198" s="34"/>
      <c r="B198" s="35"/>
      <c r="C198" s="191" t="s">
        <v>265</v>
      </c>
      <c r="D198" s="191" t="s">
        <v>152</v>
      </c>
      <c r="E198" s="192" t="s">
        <v>246</v>
      </c>
      <c r="F198" s="193" t="s">
        <v>247</v>
      </c>
      <c r="G198" s="194" t="s">
        <v>155</v>
      </c>
      <c r="H198" s="195">
        <v>1569</v>
      </c>
      <c r="I198" s="196"/>
      <c r="J198" s="197">
        <f>ROUND(I198*H198,2)</f>
        <v>0</v>
      </c>
      <c r="K198" s="193" t="s">
        <v>156</v>
      </c>
      <c r="L198" s="39"/>
      <c r="M198" s="198" t="s">
        <v>1</v>
      </c>
      <c r="N198" s="199" t="s">
        <v>43</v>
      </c>
      <c r="O198" s="71"/>
      <c r="P198" s="200">
        <f>O198*H198</f>
        <v>0</v>
      </c>
      <c r="Q198" s="200">
        <v>0.00088</v>
      </c>
      <c r="R198" s="200">
        <f>Q198*H198</f>
        <v>1.38072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213</v>
      </c>
      <c r="AT198" s="202" t="s">
        <v>152</v>
      </c>
      <c r="AU198" s="202" t="s">
        <v>86</v>
      </c>
      <c r="AY198" s="17" t="s">
        <v>149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82</v>
      </c>
      <c r="BK198" s="203">
        <f>ROUND(I198*H198,2)</f>
        <v>0</v>
      </c>
      <c r="BL198" s="17" t="s">
        <v>213</v>
      </c>
      <c r="BM198" s="202" t="s">
        <v>497</v>
      </c>
    </row>
    <row r="199" spans="2:51" s="14" customFormat="1" ht="11.25">
      <c r="B199" s="215"/>
      <c r="C199" s="216"/>
      <c r="D199" s="206" t="s">
        <v>159</v>
      </c>
      <c r="E199" s="217" t="s">
        <v>1</v>
      </c>
      <c r="F199" s="218" t="s">
        <v>498</v>
      </c>
      <c r="G199" s="216"/>
      <c r="H199" s="219">
        <v>1534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159</v>
      </c>
      <c r="AU199" s="225" t="s">
        <v>86</v>
      </c>
      <c r="AV199" s="14" t="s">
        <v>86</v>
      </c>
      <c r="AW199" s="14" t="s">
        <v>32</v>
      </c>
      <c r="AX199" s="14" t="s">
        <v>78</v>
      </c>
      <c r="AY199" s="225" t="s">
        <v>149</v>
      </c>
    </row>
    <row r="200" spans="2:51" s="14" customFormat="1" ht="11.25">
      <c r="B200" s="215"/>
      <c r="C200" s="216"/>
      <c r="D200" s="206" t="s">
        <v>159</v>
      </c>
      <c r="E200" s="217" t="s">
        <v>1</v>
      </c>
      <c r="F200" s="218" t="s">
        <v>487</v>
      </c>
      <c r="G200" s="216"/>
      <c r="H200" s="219">
        <v>35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159</v>
      </c>
      <c r="AU200" s="225" t="s">
        <v>86</v>
      </c>
      <c r="AV200" s="14" t="s">
        <v>86</v>
      </c>
      <c r="AW200" s="14" t="s">
        <v>32</v>
      </c>
      <c r="AX200" s="14" t="s">
        <v>78</v>
      </c>
      <c r="AY200" s="225" t="s">
        <v>149</v>
      </c>
    </row>
    <row r="201" spans="2:51" s="15" customFormat="1" ht="11.25">
      <c r="B201" s="226"/>
      <c r="C201" s="227"/>
      <c r="D201" s="206" t="s">
        <v>159</v>
      </c>
      <c r="E201" s="228" t="s">
        <v>1</v>
      </c>
      <c r="F201" s="229" t="s">
        <v>162</v>
      </c>
      <c r="G201" s="227"/>
      <c r="H201" s="230">
        <v>1569</v>
      </c>
      <c r="I201" s="231"/>
      <c r="J201" s="227"/>
      <c r="K201" s="227"/>
      <c r="L201" s="232"/>
      <c r="M201" s="233"/>
      <c r="N201" s="234"/>
      <c r="O201" s="234"/>
      <c r="P201" s="234"/>
      <c r="Q201" s="234"/>
      <c r="R201" s="234"/>
      <c r="S201" s="234"/>
      <c r="T201" s="235"/>
      <c r="AT201" s="236" t="s">
        <v>159</v>
      </c>
      <c r="AU201" s="236" t="s">
        <v>86</v>
      </c>
      <c r="AV201" s="15" t="s">
        <v>157</v>
      </c>
      <c r="AW201" s="15" t="s">
        <v>32</v>
      </c>
      <c r="AX201" s="15" t="s">
        <v>82</v>
      </c>
      <c r="AY201" s="236" t="s">
        <v>149</v>
      </c>
    </row>
    <row r="202" spans="1:65" s="2" customFormat="1" ht="37.9" customHeight="1">
      <c r="A202" s="34"/>
      <c r="B202" s="35"/>
      <c r="C202" s="237" t="s">
        <v>269</v>
      </c>
      <c r="D202" s="237" t="s">
        <v>231</v>
      </c>
      <c r="E202" s="238" t="s">
        <v>250</v>
      </c>
      <c r="F202" s="239" t="s">
        <v>251</v>
      </c>
      <c r="G202" s="240" t="s">
        <v>155</v>
      </c>
      <c r="H202" s="241">
        <v>982.517</v>
      </c>
      <c r="I202" s="242"/>
      <c r="J202" s="243">
        <f>ROUND(I202*H202,2)</f>
        <v>0</v>
      </c>
      <c r="K202" s="239" t="s">
        <v>156</v>
      </c>
      <c r="L202" s="244"/>
      <c r="M202" s="245" t="s">
        <v>1</v>
      </c>
      <c r="N202" s="246" t="s">
        <v>43</v>
      </c>
      <c r="O202" s="71"/>
      <c r="P202" s="200">
        <f>O202*H202</f>
        <v>0</v>
      </c>
      <c r="Q202" s="200">
        <v>0.0045</v>
      </c>
      <c r="R202" s="200">
        <f>Q202*H202</f>
        <v>4.4213265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234</v>
      </c>
      <c r="AT202" s="202" t="s">
        <v>231</v>
      </c>
      <c r="AU202" s="202" t="s">
        <v>86</v>
      </c>
      <c r="AY202" s="17" t="s">
        <v>149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82</v>
      </c>
      <c r="BK202" s="203">
        <f>ROUND(I202*H202,2)</f>
        <v>0</v>
      </c>
      <c r="BL202" s="17" t="s">
        <v>213</v>
      </c>
      <c r="BM202" s="202" t="s">
        <v>499</v>
      </c>
    </row>
    <row r="203" spans="2:51" s="14" customFormat="1" ht="11.25">
      <c r="B203" s="215"/>
      <c r="C203" s="216"/>
      <c r="D203" s="206" t="s">
        <v>159</v>
      </c>
      <c r="E203" s="216"/>
      <c r="F203" s="218" t="s">
        <v>500</v>
      </c>
      <c r="G203" s="216"/>
      <c r="H203" s="219">
        <v>982.517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159</v>
      </c>
      <c r="AU203" s="225" t="s">
        <v>86</v>
      </c>
      <c r="AV203" s="14" t="s">
        <v>86</v>
      </c>
      <c r="AW203" s="14" t="s">
        <v>4</v>
      </c>
      <c r="AX203" s="14" t="s">
        <v>82</v>
      </c>
      <c r="AY203" s="225" t="s">
        <v>149</v>
      </c>
    </row>
    <row r="204" spans="1:65" s="2" customFormat="1" ht="49.15" customHeight="1">
      <c r="A204" s="34"/>
      <c r="B204" s="35"/>
      <c r="C204" s="237" t="s">
        <v>273</v>
      </c>
      <c r="D204" s="237" t="s">
        <v>231</v>
      </c>
      <c r="E204" s="238" t="s">
        <v>501</v>
      </c>
      <c r="F204" s="239" t="s">
        <v>502</v>
      </c>
      <c r="G204" s="240" t="s">
        <v>155</v>
      </c>
      <c r="H204" s="241">
        <v>762.3</v>
      </c>
      <c r="I204" s="242"/>
      <c r="J204" s="243">
        <f>ROUND(I204*H204,2)</f>
        <v>0</v>
      </c>
      <c r="K204" s="239" t="s">
        <v>156</v>
      </c>
      <c r="L204" s="244"/>
      <c r="M204" s="245" t="s">
        <v>1</v>
      </c>
      <c r="N204" s="246" t="s">
        <v>43</v>
      </c>
      <c r="O204" s="71"/>
      <c r="P204" s="200">
        <f>O204*H204</f>
        <v>0</v>
      </c>
      <c r="Q204" s="200">
        <v>0.0064</v>
      </c>
      <c r="R204" s="200">
        <f>Q204*H204</f>
        <v>4.8787199999999995</v>
      </c>
      <c r="S204" s="200">
        <v>0</v>
      </c>
      <c r="T204" s="20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234</v>
      </c>
      <c r="AT204" s="202" t="s">
        <v>231</v>
      </c>
      <c r="AU204" s="202" t="s">
        <v>86</v>
      </c>
      <c r="AY204" s="17" t="s">
        <v>149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82</v>
      </c>
      <c r="BK204" s="203">
        <f>ROUND(I204*H204,2)</f>
        <v>0</v>
      </c>
      <c r="BL204" s="17" t="s">
        <v>213</v>
      </c>
      <c r="BM204" s="202" t="s">
        <v>503</v>
      </c>
    </row>
    <row r="205" spans="2:51" s="14" customFormat="1" ht="11.25">
      <c r="B205" s="215"/>
      <c r="C205" s="216"/>
      <c r="D205" s="206" t="s">
        <v>159</v>
      </c>
      <c r="E205" s="216"/>
      <c r="F205" s="218" t="s">
        <v>504</v>
      </c>
      <c r="G205" s="216"/>
      <c r="H205" s="219">
        <v>762.3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159</v>
      </c>
      <c r="AU205" s="225" t="s">
        <v>86</v>
      </c>
      <c r="AV205" s="14" t="s">
        <v>86</v>
      </c>
      <c r="AW205" s="14" t="s">
        <v>4</v>
      </c>
      <c r="AX205" s="14" t="s">
        <v>82</v>
      </c>
      <c r="AY205" s="225" t="s">
        <v>149</v>
      </c>
    </row>
    <row r="206" spans="1:65" s="2" customFormat="1" ht="37.9" customHeight="1">
      <c r="A206" s="34"/>
      <c r="B206" s="35"/>
      <c r="C206" s="191" t="s">
        <v>277</v>
      </c>
      <c r="D206" s="191" t="s">
        <v>152</v>
      </c>
      <c r="E206" s="192" t="s">
        <v>266</v>
      </c>
      <c r="F206" s="193" t="s">
        <v>267</v>
      </c>
      <c r="G206" s="194" t="s">
        <v>167</v>
      </c>
      <c r="H206" s="195">
        <v>20</v>
      </c>
      <c r="I206" s="196"/>
      <c r="J206" s="197">
        <f aca="true" t="shared" si="0" ref="J206:J214">ROUND(I206*H206,2)</f>
        <v>0</v>
      </c>
      <c r="K206" s="193" t="s">
        <v>1</v>
      </c>
      <c r="L206" s="39"/>
      <c r="M206" s="198" t="s">
        <v>1</v>
      </c>
      <c r="N206" s="199" t="s">
        <v>43</v>
      </c>
      <c r="O206" s="71"/>
      <c r="P206" s="200">
        <f aca="true" t="shared" si="1" ref="P206:P214">O206*H206</f>
        <v>0</v>
      </c>
      <c r="Q206" s="200">
        <v>0.00108</v>
      </c>
      <c r="R206" s="200">
        <f aca="true" t="shared" si="2" ref="R206:R214">Q206*H206</f>
        <v>0.0216</v>
      </c>
      <c r="S206" s="200">
        <v>0</v>
      </c>
      <c r="T206" s="201">
        <f aca="true" t="shared" si="3" ref="T206:T214"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213</v>
      </c>
      <c r="AT206" s="202" t="s">
        <v>152</v>
      </c>
      <c r="AU206" s="202" t="s">
        <v>86</v>
      </c>
      <c r="AY206" s="17" t="s">
        <v>149</v>
      </c>
      <c r="BE206" s="203">
        <f aca="true" t="shared" si="4" ref="BE206:BE214">IF(N206="základní",J206,0)</f>
        <v>0</v>
      </c>
      <c r="BF206" s="203">
        <f aca="true" t="shared" si="5" ref="BF206:BF214">IF(N206="snížená",J206,0)</f>
        <v>0</v>
      </c>
      <c r="BG206" s="203">
        <f aca="true" t="shared" si="6" ref="BG206:BG214">IF(N206="zákl. přenesená",J206,0)</f>
        <v>0</v>
      </c>
      <c r="BH206" s="203">
        <f aca="true" t="shared" si="7" ref="BH206:BH214">IF(N206="sníž. přenesená",J206,0)</f>
        <v>0</v>
      </c>
      <c r="BI206" s="203">
        <f aca="true" t="shared" si="8" ref="BI206:BI214">IF(N206="nulová",J206,0)</f>
        <v>0</v>
      </c>
      <c r="BJ206" s="17" t="s">
        <v>82</v>
      </c>
      <c r="BK206" s="203">
        <f aca="true" t="shared" si="9" ref="BK206:BK214">ROUND(I206*H206,2)</f>
        <v>0</v>
      </c>
      <c r="BL206" s="17" t="s">
        <v>213</v>
      </c>
      <c r="BM206" s="202" t="s">
        <v>505</v>
      </c>
    </row>
    <row r="207" spans="1:65" s="2" customFormat="1" ht="37.9" customHeight="1">
      <c r="A207" s="34"/>
      <c r="B207" s="35"/>
      <c r="C207" s="191" t="s">
        <v>283</v>
      </c>
      <c r="D207" s="191" t="s">
        <v>152</v>
      </c>
      <c r="E207" s="192" t="s">
        <v>270</v>
      </c>
      <c r="F207" s="193" t="s">
        <v>271</v>
      </c>
      <c r="G207" s="194" t="s">
        <v>224</v>
      </c>
      <c r="H207" s="195">
        <v>6.6</v>
      </c>
      <c r="I207" s="196"/>
      <c r="J207" s="197">
        <f t="shared" si="0"/>
        <v>0</v>
      </c>
      <c r="K207" s="193" t="s">
        <v>156</v>
      </c>
      <c r="L207" s="39"/>
      <c r="M207" s="198" t="s">
        <v>1</v>
      </c>
      <c r="N207" s="199" t="s">
        <v>43</v>
      </c>
      <c r="O207" s="71"/>
      <c r="P207" s="200">
        <f t="shared" si="1"/>
        <v>0</v>
      </c>
      <c r="Q207" s="200">
        <v>0.0015</v>
      </c>
      <c r="R207" s="200">
        <f t="shared" si="2"/>
        <v>0.009899999999999999</v>
      </c>
      <c r="S207" s="200">
        <v>0</v>
      </c>
      <c r="T207" s="201">
        <f t="shared" si="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213</v>
      </c>
      <c r="AT207" s="202" t="s">
        <v>152</v>
      </c>
      <c r="AU207" s="202" t="s">
        <v>86</v>
      </c>
      <c r="AY207" s="17" t="s">
        <v>149</v>
      </c>
      <c r="BE207" s="203">
        <f t="shared" si="4"/>
        <v>0</v>
      </c>
      <c r="BF207" s="203">
        <f t="shared" si="5"/>
        <v>0</v>
      </c>
      <c r="BG207" s="203">
        <f t="shared" si="6"/>
        <v>0</v>
      </c>
      <c r="BH207" s="203">
        <f t="shared" si="7"/>
        <v>0</v>
      </c>
      <c r="BI207" s="203">
        <f t="shared" si="8"/>
        <v>0</v>
      </c>
      <c r="BJ207" s="17" t="s">
        <v>82</v>
      </c>
      <c r="BK207" s="203">
        <f t="shared" si="9"/>
        <v>0</v>
      </c>
      <c r="BL207" s="17" t="s">
        <v>213</v>
      </c>
      <c r="BM207" s="202" t="s">
        <v>506</v>
      </c>
    </row>
    <row r="208" spans="1:65" s="2" customFormat="1" ht="24.2" customHeight="1">
      <c r="A208" s="34"/>
      <c r="B208" s="35"/>
      <c r="C208" s="191" t="s">
        <v>287</v>
      </c>
      <c r="D208" s="191" t="s">
        <v>152</v>
      </c>
      <c r="E208" s="192" t="s">
        <v>507</v>
      </c>
      <c r="F208" s="193" t="s">
        <v>508</v>
      </c>
      <c r="G208" s="194" t="s">
        <v>224</v>
      </c>
      <c r="H208" s="195">
        <v>18</v>
      </c>
      <c r="I208" s="196"/>
      <c r="J208" s="197">
        <f t="shared" si="0"/>
        <v>0</v>
      </c>
      <c r="K208" s="193" t="s">
        <v>156</v>
      </c>
      <c r="L208" s="39"/>
      <c r="M208" s="198" t="s">
        <v>1</v>
      </c>
      <c r="N208" s="199" t="s">
        <v>43</v>
      </c>
      <c r="O208" s="71"/>
      <c r="P208" s="200">
        <f t="shared" si="1"/>
        <v>0</v>
      </c>
      <c r="Q208" s="200">
        <v>0.0015</v>
      </c>
      <c r="R208" s="200">
        <f t="shared" si="2"/>
        <v>0.027</v>
      </c>
      <c r="S208" s="200">
        <v>0</v>
      </c>
      <c r="T208" s="201">
        <f t="shared" si="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213</v>
      </c>
      <c r="AT208" s="202" t="s">
        <v>152</v>
      </c>
      <c r="AU208" s="202" t="s">
        <v>86</v>
      </c>
      <c r="AY208" s="17" t="s">
        <v>149</v>
      </c>
      <c r="BE208" s="203">
        <f t="shared" si="4"/>
        <v>0</v>
      </c>
      <c r="BF208" s="203">
        <f t="shared" si="5"/>
        <v>0</v>
      </c>
      <c r="BG208" s="203">
        <f t="shared" si="6"/>
        <v>0</v>
      </c>
      <c r="BH208" s="203">
        <f t="shared" si="7"/>
        <v>0</v>
      </c>
      <c r="BI208" s="203">
        <f t="shared" si="8"/>
        <v>0</v>
      </c>
      <c r="BJ208" s="17" t="s">
        <v>82</v>
      </c>
      <c r="BK208" s="203">
        <f t="shared" si="9"/>
        <v>0</v>
      </c>
      <c r="BL208" s="17" t="s">
        <v>213</v>
      </c>
      <c r="BM208" s="202" t="s">
        <v>509</v>
      </c>
    </row>
    <row r="209" spans="1:65" s="2" customFormat="1" ht="49.15" customHeight="1">
      <c r="A209" s="34"/>
      <c r="B209" s="35"/>
      <c r="C209" s="191" t="s">
        <v>291</v>
      </c>
      <c r="D209" s="191" t="s">
        <v>152</v>
      </c>
      <c r="E209" s="192" t="s">
        <v>274</v>
      </c>
      <c r="F209" s="193" t="s">
        <v>510</v>
      </c>
      <c r="G209" s="194" t="s">
        <v>167</v>
      </c>
      <c r="H209" s="195">
        <v>3</v>
      </c>
      <c r="I209" s="196"/>
      <c r="J209" s="197">
        <f t="shared" si="0"/>
        <v>0</v>
      </c>
      <c r="K209" s="193" t="s">
        <v>1</v>
      </c>
      <c r="L209" s="39"/>
      <c r="M209" s="198" t="s">
        <v>1</v>
      </c>
      <c r="N209" s="199" t="s">
        <v>43</v>
      </c>
      <c r="O209" s="71"/>
      <c r="P209" s="200">
        <f t="shared" si="1"/>
        <v>0</v>
      </c>
      <c r="Q209" s="200">
        <v>0</v>
      </c>
      <c r="R209" s="200">
        <f t="shared" si="2"/>
        <v>0</v>
      </c>
      <c r="S209" s="200">
        <v>0</v>
      </c>
      <c r="T209" s="201">
        <f t="shared" si="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213</v>
      </c>
      <c r="AT209" s="202" t="s">
        <v>152</v>
      </c>
      <c r="AU209" s="202" t="s">
        <v>86</v>
      </c>
      <c r="AY209" s="17" t="s">
        <v>149</v>
      </c>
      <c r="BE209" s="203">
        <f t="shared" si="4"/>
        <v>0</v>
      </c>
      <c r="BF209" s="203">
        <f t="shared" si="5"/>
        <v>0</v>
      </c>
      <c r="BG209" s="203">
        <f t="shared" si="6"/>
        <v>0</v>
      </c>
      <c r="BH209" s="203">
        <f t="shared" si="7"/>
        <v>0</v>
      </c>
      <c r="BI209" s="203">
        <f t="shared" si="8"/>
        <v>0</v>
      </c>
      <c r="BJ209" s="17" t="s">
        <v>82</v>
      </c>
      <c r="BK209" s="203">
        <f t="shared" si="9"/>
        <v>0</v>
      </c>
      <c r="BL209" s="17" t="s">
        <v>213</v>
      </c>
      <c r="BM209" s="202" t="s">
        <v>511</v>
      </c>
    </row>
    <row r="210" spans="1:65" s="2" customFormat="1" ht="24.2" customHeight="1">
      <c r="A210" s="34"/>
      <c r="B210" s="35"/>
      <c r="C210" s="191" t="s">
        <v>296</v>
      </c>
      <c r="D210" s="191" t="s">
        <v>152</v>
      </c>
      <c r="E210" s="192" t="s">
        <v>512</v>
      </c>
      <c r="F210" s="193" t="s">
        <v>513</v>
      </c>
      <c r="G210" s="194" t="s">
        <v>224</v>
      </c>
      <c r="H210" s="195">
        <v>130</v>
      </c>
      <c r="I210" s="196"/>
      <c r="J210" s="197">
        <f t="shared" si="0"/>
        <v>0</v>
      </c>
      <c r="K210" s="193" t="s">
        <v>1</v>
      </c>
      <c r="L210" s="39"/>
      <c r="M210" s="198" t="s">
        <v>1</v>
      </c>
      <c r="N210" s="199" t="s">
        <v>43</v>
      </c>
      <c r="O210" s="71"/>
      <c r="P210" s="200">
        <f t="shared" si="1"/>
        <v>0</v>
      </c>
      <c r="Q210" s="200">
        <v>0</v>
      </c>
      <c r="R210" s="200">
        <f t="shared" si="2"/>
        <v>0</v>
      </c>
      <c r="S210" s="200">
        <v>0</v>
      </c>
      <c r="T210" s="201">
        <f t="shared" si="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213</v>
      </c>
      <c r="AT210" s="202" t="s">
        <v>152</v>
      </c>
      <c r="AU210" s="202" t="s">
        <v>86</v>
      </c>
      <c r="AY210" s="17" t="s">
        <v>149</v>
      </c>
      <c r="BE210" s="203">
        <f t="shared" si="4"/>
        <v>0</v>
      </c>
      <c r="BF210" s="203">
        <f t="shared" si="5"/>
        <v>0</v>
      </c>
      <c r="BG210" s="203">
        <f t="shared" si="6"/>
        <v>0</v>
      </c>
      <c r="BH210" s="203">
        <f t="shared" si="7"/>
        <v>0</v>
      </c>
      <c r="BI210" s="203">
        <f t="shared" si="8"/>
        <v>0</v>
      </c>
      <c r="BJ210" s="17" t="s">
        <v>82</v>
      </c>
      <c r="BK210" s="203">
        <f t="shared" si="9"/>
        <v>0</v>
      </c>
      <c r="BL210" s="17" t="s">
        <v>213</v>
      </c>
      <c r="BM210" s="202" t="s">
        <v>514</v>
      </c>
    </row>
    <row r="211" spans="1:65" s="2" customFormat="1" ht="24.2" customHeight="1">
      <c r="A211" s="34"/>
      <c r="B211" s="35"/>
      <c r="C211" s="191" t="s">
        <v>302</v>
      </c>
      <c r="D211" s="191" t="s">
        <v>152</v>
      </c>
      <c r="E211" s="192" t="s">
        <v>515</v>
      </c>
      <c r="F211" s="193" t="s">
        <v>516</v>
      </c>
      <c r="G211" s="194" t="s">
        <v>224</v>
      </c>
      <c r="H211" s="195">
        <v>130</v>
      </c>
      <c r="I211" s="196"/>
      <c r="J211" s="197">
        <f t="shared" si="0"/>
        <v>0</v>
      </c>
      <c r="K211" s="193" t="s">
        <v>1</v>
      </c>
      <c r="L211" s="39"/>
      <c r="M211" s="198" t="s">
        <v>1</v>
      </c>
      <c r="N211" s="199" t="s">
        <v>43</v>
      </c>
      <c r="O211" s="71"/>
      <c r="P211" s="200">
        <f t="shared" si="1"/>
        <v>0</v>
      </c>
      <c r="Q211" s="200">
        <v>0</v>
      </c>
      <c r="R211" s="200">
        <f t="shared" si="2"/>
        <v>0</v>
      </c>
      <c r="S211" s="200">
        <v>0</v>
      </c>
      <c r="T211" s="201">
        <f t="shared" si="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213</v>
      </c>
      <c r="AT211" s="202" t="s">
        <v>152</v>
      </c>
      <c r="AU211" s="202" t="s">
        <v>86</v>
      </c>
      <c r="AY211" s="17" t="s">
        <v>149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17" t="s">
        <v>82</v>
      </c>
      <c r="BK211" s="203">
        <f t="shared" si="9"/>
        <v>0</v>
      </c>
      <c r="BL211" s="17" t="s">
        <v>213</v>
      </c>
      <c r="BM211" s="202" t="s">
        <v>517</v>
      </c>
    </row>
    <row r="212" spans="1:65" s="2" customFormat="1" ht="24.2" customHeight="1">
      <c r="A212" s="34"/>
      <c r="B212" s="35"/>
      <c r="C212" s="191" t="s">
        <v>234</v>
      </c>
      <c r="D212" s="191" t="s">
        <v>152</v>
      </c>
      <c r="E212" s="192" t="s">
        <v>518</v>
      </c>
      <c r="F212" s="193" t="s">
        <v>519</v>
      </c>
      <c r="G212" s="194" t="s">
        <v>224</v>
      </c>
      <c r="H212" s="195">
        <v>35</v>
      </c>
      <c r="I212" s="196"/>
      <c r="J212" s="197">
        <f t="shared" si="0"/>
        <v>0</v>
      </c>
      <c r="K212" s="193" t="s">
        <v>1</v>
      </c>
      <c r="L212" s="39"/>
      <c r="M212" s="198" t="s">
        <v>1</v>
      </c>
      <c r="N212" s="199" t="s">
        <v>43</v>
      </c>
      <c r="O212" s="71"/>
      <c r="P212" s="200">
        <f t="shared" si="1"/>
        <v>0</v>
      </c>
      <c r="Q212" s="200">
        <v>0</v>
      </c>
      <c r="R212" s="200">
        <f t="shared" si="2"/>
        <v>0</v>
      </c>
      <c r="S212" s="200">
        <v>0</v>
      </c>
      <c r="T212" s="201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213</v>
      </c>
      <c r="AT212" s="202" t="s">
        <v>152</v>
      </c>
      <c r="AU212" s="202" t="s">
        <v>86</v>
      </c>
      <c r="AY212" s="17" t="s">
        <v>149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17" t="s">
        <v>82</v>
      </c>
      <c r="BK212" s="203">
        <f t="shared" si="9"/>
        <v>0</v>
      </c>
      <c r="BL212" s="17" t="s">
        <v>213</v>
      </c>
      <c r="BM212" s="202" t="s">
        <v>520</v>
      </c>
    </row>
    <row r="213" spans="1:65" s="2" customFormat="1" ht="24.2" customHeight="1">
      <c r="A213" s="34"/>
      <c r="B213" s="35"/>
      <c r="C213" s="191" t="s">
        <v>311</v>
      </c>
      <c r="D213" s="191" t="s">
        <v>152</v>
      </c>
      <c r="E213" s="192" t="s">
        <v>521</v>
      </c>
      <c r="F213" s="193" t="s">
        <v>522</v>
      </c>
      <c r="G213" s="194" t="s">
        <v>224</v>
      </c>
      <c r="H213" s="195">
        <v>130</v>
      </c>
      <c r="I213" s="196"/>
      <c r="J213" s="197">
        <f t="shared" si="0"/>
        <v>0</v>
      </c>
      <c r="K213" s="193" t="s">
        <v>1</v>
      </c>
      <c r="L213" s="39"/>
      <c r="M213" s="198" t="s">
        <v>1</v>
      </c>
      <c r="N213" s="199" t="s">
        <v>43</v>
      </c>
      <c r="O213" s="71"/>
      <c r="P213" s="200">
        <f t="shared" si="1"/>
        <v>0</v>
      </c>
      <c r="Q213" s="200">
        <v>0</v>
      </c>
      <c r="R213" s="200">
        <f t="shared" si="2"/>
        <v>0</v>
      </c>
      <c r="S213" s="200">
        <v>0</v>
      </c>
      <c r="T213" s="201">
        <f t="shared" si="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213</v>
      </c>
      <c r="AT213" s="202" t="s">
        <v>152</v>
      </c>
      <c r="AU213" s="202" t="s">
        <v>86</v>
      </c>
      <c r="AY213" s="17" t="s">
        <v>149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7" t="s">
        <v>82</v>
      </c>
      <c r="BK213" s="203">
        <f t="shared" si="9"/>
        <v>0</v>
      </c>
      <c r="BL213" s="17" t="s">
        <v>213</v>
      </c>
      <c r="BM213" s="202" t="s">
        <v>523</v>
      </c>
    </row>
    <row r="214" spans="1:65" s="2" customFormat="1" ht="24.2" customHeight="1">
      <c r="A214" s="34"/>
      <c r="B214" s="35"/>
      <c r="C214" s="191" t="s">
        <v>317</v>
      </c>
      <c r="D214" s="191" t="s">
        <v>152</v>
      </c>
      <c r="E214" s="192" t="s">
        <v>278</v>
      </c>
      <c r="F214" s="193" t="s">
        <v>279</v>
      </c>
      <c r="G214" s="194" t="s">
        <v>186</v>
      </c>
      <c r="H214" s="195">
        <v>17.933</v>
      </c>
      <c r="I214" s="196"/>
      <c r="J214" s="197">
        <f t="shared" si="0"/>
        <v>0</v>
      </c>
      <c r="K214" s="193" t="s">
        <v>156</v>
      </c>
      <c r="L214" s="39"/>
      <c r="M214" s="198" t="s">
        <v>1</v>
      </c>
      <c r="N214" s="199" t="s">
        <v>43</v>
      </c>
      <c r="O214" s="71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213</v>
      </c>
      <c r="AT214" s="202" t="s">
        <v>152</v>
      </c>
      <c r="AU214" s="202" t="s">
        <v>86</v>
      </c>
      <c r="AY214" s="17" t="s">
        <v>149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7" t="s">
        <v>82</v>
      </c>
      <c r="BK214" s="203">
        <f t="shared" si="9"/>
        <v>0</v>
      </c>
      <c r="BL214" s="17" t="s">
        <v>213</v>
      </c>
      <c r="BM214" s="202" t="s">
        <v>524</v>
      </c>
    </row>
    <row r="215" spans="2:63" s="12" customFormat="1" ht="22.9" customHeight="1">
      <c r="B215" s="175"/>
      <c r="C215" s="176"/>
      <c r="D215" s="177" t="s">
        <v>77</v>
      </c>
      <c r="E215" s="189" t="s">
        <v>281</v>
      </c>
      <c r="F215" s="189" t="s">
        <v>282</v>
      </c>
      <c r="G215" s="176"/>
      <c r="H215" s="176"/>
      <c r="I215" s="179"/>
      <c r="J215" s="190">
        <f>BK215</f>
        <v>0</v>
      </c>
      <c r="K215" s="176"/>
      <c r="L215" s="181"/>
      <c r="M215" s="182"/>
      <c r="N215" s="183"/>
      <c r="O215" s="183"/>
      <c r="P215" s="184">
        <f>SUM(P216:P234)</f>
        <v>0</v>
      </c>
      <c r="Q215" s="183"/>
      <c r="R215" s="184">
        <f>SUM(R216:R234)</f>
        <v>8.52924</v>
      </c>
      <c r="S215" s="183"/>
      <c r="T215" s="185">
        <f>SUM(T216:T234)</f>
        <v>26.534999999999997</v>
      </c>
      <c r="AR215" s="186" t="s">
        <v>86</v>
      </c>
      <c r="AT215" s="187" t="s">
        <v>77</v>
      </c>
      <c r="AU215" s="187" t="s">
        <v>82</v>
      </c>
      <c r="AY215" s="186" t="s">
        <v>149</v>
      </c>
      <c r="BK215" s="188">
        <f>SUM(BK216:BK234)</f>
        <v>0</v>
      </c>
    </row>
    <row r="216" spans="1:65" s="2" customFormat="1" ht="37.9" customHeight="1">
      <c r="A216" s="34"/>
      <c r="B216" s="35"/>
      <c r="C216" s="191" t="s">
        <v>322</v>
      </c>
      <c r="D216" s="191" t="s">
        <v>152</v>
      </c>
      <c r="E216" s="192" t="s">
        <v>284</v>
      </c>
      <c r="F216" s="193" t="s">
        <v>285</v>
      </c>
      <c r="G216" s="194" t="s">
        <v>155</v>
      </c>
      <c r="H216" s="195">
        <v>610</v>
      </c>
      <c r="I216" s="196"/>
      <c r="J216" s="197">
        <f>ROUND(I216*H216,2)</f>
        <v>0</v>
      </c>
      <c r="K216" s="193" t="s">
        <v>156</v>
      </c>
      <c r="L216" s="39"/>
      <c r="M216" s="198" t="s">
        <v>1</v>
      </c>
      <c r="N216" s="199" t="s">
        <v>43</v>
      </c>
      <c r="O216" s="71"/>
      <c r="P216" s="200">
        <f>O216*H216</f>
        <v>0</v>
      </c>
      <c r="Q216" s="200">
        <v>0</v>
      </c>
      <c r="R216" s="200">
        <f>Q216*H216</f>
        <v>0</v>
      </c>
      <c r="S216" s="200">
        <v>0.0435</v>
      </c>
      <c r="T216" s="201">
        <f>S216*H216</f>
        <v>26.534999999999997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213</v>
      </c>
      <c r="AT216" s="202" t="s">
        <v>152</v>
      </c>
      <c r="AU216" s="202" t="s">
        <v>86</v>
      </c>
      <c r="AY216" s="17" t="s">
        <v>149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82</v>
      </c>
      <c r="BK216" s="203">
        <f>ROUND(I216*H216,2)</f>
        <v>0</v>
      </c>
      <c r="BL216" s="17" t="s">
        <v>213</v>
      </c>
      <c r="BM216" s="202" t="s">
        <v>525</v>
      </c>
    </row>
    <row r="217" spans="1:65" s="2" customFormat="1" ht="24.2" customHeight="1">
      <c r="A217" s="34"/>
      <c r="B217" s="35"/>
      <c r="C217" s="191" t="s">
        <v>328</v>
      </c>
      <c r="D217" s="191" t="s">
        <v>152</v>
      </c>
      <c r="E217" s="192" t="s">
        <v>526</v>
      </c>
      <c r="F217" s="193" t="s">
        <v>527</v>
      </c>
      <c r="G217" s="194" t="s">
        <v>155</v>
      </c>
      <c r="H217" s="195">
        <v>1320</v>
      </c>
      <c r="I217" s="196"/>
      <c r="J217" s="197">
        <f>ROUND(I217*H217,2)</f>
        <v>0</v>
      </c>
      <c r="K217" s="193" t="s">
        <v>156</v>
      </c>
      <c r="L217" s="39"/>
      <c r="M217" s="198" t="s">
        <v>1</v>
      </c>
      <c r="N217" s="199" t="s">
        <v>43</v>
      </c>
      <c r="O217" s="71"/>
      <c r="P217" s="200">
        <f>O217*H217</f>
        <v>0</v>
      </c>
      <c r="Q217" s="200">
        <v>0.00116</v>
      </c>
      <c r="R217" s="200">
        <f>Q217*H217</f>
        <v>1.5312000000000001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213</v>
      </c>
      <c r="AT217" s="202" t="s">
        <v>152</v>
      </c>
      <c r="AU217" s="202" t="s">
        <v>86</v>
      </c>
      <c r="AY217" s="17" t="s">
        <v>149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82</v>
      </c>
      <c r="BK217" s="203">
        <f>ROUND(I217*H217,2)</f>
        <v>0</v>
      </c>
      <c r="BL217" s="17" t="s">
        <v>213</v>
      </c>
      <c r="BM217" s="202" t="s">
        <v>528</v>
      </c>
    </row>
    <row r="218" spans="2:51" s="14" customFormat="1" ht="11.25">
      <c r="B218" s="215"/>
      <c r="C218" s="216"/>
      <c r="D218" s="206" t="s">
        <v>159</v>
      </c>
      <c r="E218" s="217" t="s">
        <v>1</v>
      </c>
      <c r="F218" s="218" t="s">
        <v>529</v>
      </c>
      <c r="G218" s="216"/>
      <c r="H218" s="219">
        <v>1320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159</v>
      </c>
      <c r="AU218" s="225" t="s">
        <v>86</v>
      </c>
      <c r="AV218" s="14" t="s">
        <v>86</v>
      </c>
      <c r="AW218" s="14" t="s">
        <v>32</v>
      </c>
      <c r="AX218" s="14" t="s">
        <v>78</v>
      </c>
      <c r="AY218" s="225" t="s">
        <v>149</v>
      </c>
    </row>
    <row r="219" spans="2:51" s="15" customFormat="1" ht="11.25">
      <c r="B219" s="226"/>
      <c r="C219" s="227"/>
      <c r="D219" s="206" t="s">
        <v>159</v>
      </c>
      <c r="E219" s="228" t="s">
        <v>1</v>
      </c>
      <c r="F219" s="229" t="s">
        <v>162</v>
      </c>
      <c r="G219" s="227"/>
      <c r="H219" s="230">
        <v>1320</v>
      </c>
      <c r="I219" s="231"/>
      <c r="J219" s="227"/>
      <c r="K219" s="227"/>
      <c r="L219" s="232"/>
      <c r="M219" s="233"/>
      <c r="N219" s="234"/>
      <c r="O219" s="234"/>
      <c r="P219" s="234"/>
      <c r="Q219" s="234"/>
      <c r="R219" s="234"/>
      <c r="S219" s="234"/>
      <c r="T219" s="235"/>
      <c r="AT219" s="236" t="s">
        <v>159</v>
      </c>
      <c r="AU219" s="236" t="s">
        <v>86</v>
      </c>
      <c r="AV219" s="15" t="s">
        <v>157</v>
      </c>
      <c r="AW219" s="15" t="s">
        <v>32</v>
      </c>
      <c r="AX219" s="15" t="s">
        <v>82</v>
      </c>
      <c r="AY219" s="236" t="s">
        <v>149</v>
      </c>
    </row>
    <row r="220" spans="1:65" s="2" customFormat="1" ht="24.2" customHeight="1">
      <c r="A220" s="34"/>
      <c r="B220" s="35"/>
      <c r="C220" s="237" t="s">
        <v>332</v>
      </c>
      <c r="D220" s="237" t="s">
        <v>231</v>
      </c>
      <c r="E220" s="238" t="s">
        <v>530</v>
      </c>
      <c r="F220" s="239" t="s">
        <v>531</v>
      </c>
      <c r="G220" s="240" t="s">
        <v>155</v>
      </c>
      <c r="H220" s="241">
        <v>673.2</v>
      </c>
      <c r="I220" s="242"/>
      <c r="J220" s="243">
        <f>ROUND(I220*H220,2)</f>
        <v>0</v>
      </c>
      <c r="K220" s="239" t="s">
        <v>156</v>
      </c>
      <c r="L220" s="244"/>
      <c r="M220" s="245" t="s">
        <v>1</v>
      </c>
      <c r="N220" s="246" t="s">
        <v>43</v>
      </c>
      <c r="O220" s="71"/>
      <c r="P220" s="200">
        <f>O220*H220</f>
        <v>0</v>
      </c>
      <c r="Q220" s="200">
        <v>0.0025</v>
      </c>
      <c r="R220" s="200">
        <f>Q220*H220</f>
        <v>1.683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234</v>
      </c>
      <c r="AT220" s="202" t="s">
        <v>231</v>
      </c>
      <c r="AU220" s="202" t="s">
        <v>86</v>
      </c>
      <c r="AY220" s="17" t="s">
        <v>149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82</v>
      </c>
      <c r="BK220" s="203">
        <f>ROUND(I220*H220,2)</f>
        <v>0</v>
      </c>
      <c r="BL220" s="17" t="s">
        <v>213</v>
      </c>
      <c r="BM220" s="202" t="s">
        <v>532</v>
      </c>
    </row>
    <row r="221" spans="2:51" s="14" customFormat="1" ht="11.25">
      <c r="B221" s="215"/>
      <c r="C221" s="216"/>
      <c r="D221" s="206" t="s">
        <v>159</v>
      </c>
      <c r="E221" s="216"/>
      <c r="F221" s="218" t="s">
        <v>533</v>
      </c>
      <c r="G221" s="216"/>
      <c r="H221" s="219">
        <v>673.2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159</v>
      </c>
      <c r="AU221" s="225" t="s">
        <v>86</v>
      </c>
      <c r="AV221" s="14" t="s">
        <v>86</v>
      </c>
      <c r="AW221" s="14" t="s">
        <v>4</v>
      </c>
      <c r="AX221" s="14" t="s">
        <v>82</v>
      </c>
      <c r="AY221" s="225" t="s">
        <v>149</v>
      </c>
    </row>
    <row r="222" spans="1:65" s="2" customFormat="1" ht="24.2" customHeight="1">
      <c r="A222" s="34"/>
      <c r="B222" s="35"/>
      <c r="C222" s="237" t="s">
        <v>338</v>
      </c>
      <c r="D222" s="237" t="s">
        <v>231</v>
      </c>
      <c r="E222" s="238" t="s">
        <v>534</v>
      </c>
      <c r="F222" s="239" t="s">
        <v>535</v>
      </c>
      <c r="G222" s="240" t="s">
        <v>155</v>
      </c>
      <c r="H222" s="241">
        <v>673.2</v>
      </c>
      <c r="I222" s="242"/>
      <c r="J222" s="243">
        <f>ROUND(I222*H222,2)</f>
        <v>0</v>
      </c>
      <c r="K222" s="239" t="s">
        <v>156</v>
      </c>
      <c r="L222" s="244"/>
      <c r="M222" s="245" t="s">
        <v>1</v>
      </c>
      <c r="N222" s="246" t="s">
        <v>43</v>
      </c>
      <c r="O222" s="71"/>
      <c r="P222" s="200">
        <f>O222*H222</f>
        <v>0</v>
      </c>
      <c r="Q222" s="200">
        <v>0.002</v>
      </c>
      <c r="R222" s="200">
        <f>Q222*H222</f>
        <v>1.3464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234</v>
      </c>
      <c r="AT222" s="202" t="s">
        <v>231</v>
      </c>
      <c r="AU222" s="202" t="s">
        <v>86</v>
      </c>
      <c r="AY222" s="17" t="s">
        <v>149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82</v>
      </c>
      <c r="BK222" s="203">
        <f>ROUND(I222*H222,2)</f>
        <v>0</v>
      </c>
      <c r="BL222" s="17" t="s">
        <v>213</v>
      </c>
      <c r="BM222" s="202" t="s">
        <v>536</v>
      </c>
    </row>
    <row r="223" spans="2:51" s="14" customFormat="1" ht="11.25">
      <c r="B223" s="215"/>
      <c r="C223" s="216"/>
      <c r="D223" s="206" t="s">
        <v>159</v>
      </c>
      <c r="E223" s="216"/>
      <c r="F223" s="218" t="s">
        <v>533</v>
      </c>
      <c r="G223" s="216"/>
      <c r="H223" s="219">
        <v>673.2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159</v>
      </c>
      <c r="AU223" s="225" t="s">
        <v>86</v>
      </c>
      <c r="AV223" s="14" t="s">
        <v>86</v>
      </c>
      <c r="AW223" s="14" t="s">
        <v>4</v>
      </c>
      <c r="AX223" s="14" t="s">
        <v>82</v>
      </c>
      <c r="AY223" s="225" t="s">
        <v>149</v>
      </c>
    </row>
    <row r="224" spans="1:65" s="2" customFormat="1" ht="24.2" customHeight="1">
      <c r="A224" s="34"/>
      <c r="B224" s="35"/>
      <c r="C224" s="191" t="s">
        <v>342</v>
      </c>
      <c r="D224" s="191" t="s">
        <v>152</v>
      </c>
      <c r="E224" s="192" t="s">
        <v>288</v>
      </c>
      <c r="F224" s="193" t="s">
        <v>289</v>
      </c>
      <c r="G224" s="194" t="s">
        <v>155</v>
      </c>
      <c r="H224" s="195">
        <v>744</v>
      </c>
      <c r="I224" s="196"/>
      <c r="J224" s="197">
        <f>ROUND(I224*H224,2)</f>
        <v>0</v>
      </c>
      <c r="K224" s="193" t="s">
        <v>156</v>
      </c>
      <c r="L224" s="39"/>
      <c r="M224" s="198" t="s">
        <v>1</v>
      </c>
      <c r="N224" s="199" t="s">
        <v>43</v>
      </c>
      <c r="O224" s="71"/>
      <c r="P224" s="200">
        <f>O224*H224</f>
        <v>0</v>
      </c>
      <c r="Q224" s="200">
        <v>0.00116</v>
      </c>
      <c r="R224" s="200">
        <f>Q224*H224</f>
        <v>0.86304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213</v>
      </c>
      <c r="AT224" s="202" t="s">
        <v>152</v>
      </c>
      <c r="AU224" s="202" t="s">
        <v>86</v>
      </c>
      <c r="AY224" s="17" t="s">
        <v>149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82</v>
      </c>
      <c r="BK224" s="203">
        <f>ROUND(I224*H224,2)</f>
        <v>0</v>
      </c>
      <c r="BL224" s="17" t="s">
        <v>213</v>
      </c>
      <c r="BM224" s="202" t="s">
        <v>537</v>
      </c>
    </row>
    <row r="225" spans="2:51" s="14" customFormat="1" ht="11.25">
      <c r="B225" s="215"/>
      <c r="C225" s="216"/>
      <c r="D225" s="206" t="s">
        <v>159</v>
      </c>
      <c r="E225" s="217" t="s">
        <v>1</v>
      </c>
      <c r="F225" s="218" t="s">
        <v>538</v>
      </c>
      <c r="G225" s="216"/>
      <c r="H225" s="219">
        <v>744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159</v>
      </c>
      <c r="AU225" s="225" t="s">
        <v>86</v>
      </c>
      <c r="AV225" s="14" t="s">
        <v>86</v>
      </c>
      <c r="AW225" s="14" t="s">
        <v>32</v>
      </c>
      <c r="AX225" s="14" t="s">
        <v>78</v>
      </c>
      <c r="AY225" s="225" t="s">
        <v>149</v>
      </c>
    </row>
    <row r="226" spans="2:51" s="15" customFormat="1" ht="11.25">
      <c r="B226" s="226"/>
      <c r="C226" s="227"/>
      <c r="D226" s="206" t="s">
        <v>159</v>
      </c>
      <c r="E226" s="228" t="s">
        <v>1</v>
      </c>
      <c r="F226" s="229" t="s">
        <v>162</v>
      </c>
      <c r="G226" s="227"/>
      <c r="H226" s="230">
        <v>744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159</v>
      </c>
      <c r="AU226" s="236" t="s">
        <v>86</v>
      </c>
      <c r="AV226" s="15" t="s">
        <v>157</v>
      </c>
      <c r="AW226" s="15" t="s">
        <v>32</v>
      </c>
      <c r="AX226" s="15" t="s">
        <v>82</v>
      </c>
      <c r="AY226" s="236" t="s">
        <v>149</v>
      </c>
    </row>
    <row r="227" spans="1:65" s="2" customFormat="1" ht="14.45" customHeight="1">
      <c r="A227" s="34"/>
      <c r="B227" s="35"/>
      <c r="C227" s="237" t="s">
        <v>346</v>
      </c>
      <c r="D227" s="237" t="s">
        <v>231</v>
      </c>
      <c r="E227" s="238" t="s">
        <v>292</v>
      </c>
      <c r="F227" s="239" t="s">
        <v>293</v>
      </c>
      <c r="G227" s="240" t="s">
        <v>294</v>
      </c>
      <c r="H227" s="241">
        <v>118</v>
      </c>
      <c r="I227" s="242"/>
      <c r="J227" s="243">
        <f>ROUND(I227*H227,2)</f>
        <v>0</v>
      </c>
      <c r="K227" s="239" t="s">
        <v>156</v>
      </c>
      <c r="L227" s="244"/>
      <c r="M227" s="245" t="s">
        <v>1</v>
      </c>
      <c r="N227" s="246" t="s">
        <v>43</v>
      </c>
      <c r="O227" s="71"/>
      <c r="P227" s="200">
        <f>O227*H227</f>
        <v>0</v>
      </c>
      <c r="Q227" s="200">
        <v>0.025</v>
      </c>
      <c r="R227" s="200">
        <f>Q227*H227</f>
        <v>2.95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234</v>
      </c>
      <c r="AT227" s="202" t="s">
        <v>231</v>
      </c>
      <c r="AU227" s="202" t="s">
        <v>86</v>
      </c>
      <c r="AY227" s="17" t="s">
        <v>149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82</v>
      </c>
      <c r="BK227" s="203">
        <f>ROUND(I227*H227,2)</f>
        <v>0</v>
      </c>
      <c r="BL227" s="17" t="s">
        <v>213</v>
      </c>
      <c r="BM227" s="202" t="s">
        <v>539</v>
      </c>
    </row>
    <row r="228" spans="1:65" s="2" customFormat="1" ht="24.2" customHeight="1">
      <c r="A228" s="34"/>
      <c r="B228" s="35"/>
      <c r="C228" s="191" t="s">
        <v>352</v>
      </c>
      <c r="D228" s="191" t="s">
        <v>152</v>
      </c>
      <c r="E228" s="192" t="s">
        <v>540</v>
      </c>
      <c r="F228" s="193" t="s">
        <v>541</v>
      </c>
      <c r="G228" s="194" t="s">
        <v>155</v>
      </c>
      <c r="H228" s="195">
        <v>35</v>
      </c>
      <c r="I228" s="196"/>
      <c r="J228" s="197">
        <f>ROUND(I228*H228,2)</f>
        <v>0</v>
      </c>
      <c r="K228" s="193" t="s">
        <v>1</v>
      </c>
      <c r="L228" s="39"/>
      <c r="M228" s="198" t="s">
        <v>1</v>
      </c>
      <c r="N228" s="199" t="s">
        <v>43</v>
      </c>
      <c r="O228" s="71"/>
      <c r="P228" s="200">
        <f>O228*H228</f>
        <v>0</v>
      </c>
      <c r="Q228" s="200">
        <v>0.00116</v>
      </c>
      <c r="R228" s="200">
        <f>Q228*H228</f>
        <v>0.0406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213</v>
      </c>
      <c r="AT228" s="202" t="s">
        <v>152</v>
      </c>
      <c r="AU228" s="202" t="s">
        <v>86</v>
      </c>
      <c r="AY228" s="17" t="s">
        <v>149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82</v>
      </c>
      <c r="BK228" s="203">
        <f>ROUND(I228*H228,2)</f>
        <v>0</v>
      </c>
      <c r="BL228" s="17" t="s">
        <v>213</v>
      </c>
      <c r="BM228" s="202" t="s">
        <v>542</v>
      </c>
    </row>
    <row r="229" spans="2:51" s="14" customFormat="1" ht="11.25">
      <c r="B229" s="215"/>
      <c r="C229" s="216"/>
      <c r="D229" s="206" t="s">
        <v>159</v>
      </c>
      <c r="E229" s="217" t="s">
        <v>1</v>
      </c>
      <c r="F229" s="218" t="s">
        <v>487</v>
      </c>
      <c r="G229" s="216"/>
      <c r="H229" s="219">
        <v>35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159</v>
      </c>
      <c r="AU229" s="225" t="s">
        <v>86</v>
      </c>
      <c r="AV229" s="14" t="s">
        <v>86</v>
      </c>
      <c r="AW229" s="14" t="s">
        <v>32</v>
      </c>
      <c r="AX229" s="14" t="s">
        <v>78</v>
      </c>
      <c r="AY229" s="225" t="s">
        <v>149</v>
      </c>
    </row>
    <row r="230" spans="2:51" s="15" customFormat="1" ht="11.25">
      <c r="B230" s="226"/>
      <c r="C230" s="227"/>
      <c r="D230" s="206" t="s">
        <v>159</v>
      </c>
      <c r="E230" s="228" t="s">
        <v>1</v>
      </c>
      <c r="F230" s="229" t="s">
        <v>162</v>
      </c>
      <c r="G230" s="227"/>
      <c r="H230" s="230">
        <v>35</v>
      </c>
      <c r="I230" s="231"/>
      <c r="J230" s="227"/>
      <c r="K230" s="227"/>
      <c r="L230" s="232"/>
      <c r="M230" s="233"/>
      <c r="N230" s="234"/>
      <c r="O230" s="234"/>
      <c r="P230" s="234"/>
      <c r="Q230" s="234"/>
      <c r="R230" s="234"/>
      <c r="S230" s="234"/>
      <c r="T230" s="235"/>
      <c r="AT230" s="236" t="s">
        <v>159</v>
      </c>
      <c r="AU230" s="236" t="s">
        <v>86</v>
      </c>
      <c r="AV230" s="15" t="s">
        <v>157</v>
      </c>
      <c r="AW230" s="15" t="s">
        <v>32</v>
      </c>
      <c r="AX230" s="15" t="s">
        <v>82</v>
      </c>
      <c r="AY230" s="236" t="s">
        <v>149</v>
      </c>
    </row>
    <row r="231" spans="1:65" s="2" customFormat="1" ht="14.45" customHeight="1">
      <c r="A231" s="34"/>
      <c r="B231" s="35"/>
      <c r="C231" s="237" t="s">
        <v>357</v>
      </c>
      <c r="D231" s="237" t="s">
        <v>231</v>
      </c>
      <c r="E231" s="238" t="s">
        <v>292</v>
      </c>
      <c r="F231" s="239" t="s">
        <v>293</v>
      </c>
      <c r="G231" s="240" t="s">
        <v>294</v>
      </c>
      <c r="H231" s="241">
        <v>4.6</v>
      </c>
      <c r="I231" s="242"/>
      <c r="J231" s="243">
        <f>ROUND(I231*H231,2)</f>
        <v>0</v>
      </c>
      <c r="K231" s="239" t="s">
        <v>156</v>
      </c>
      <c r="L231" s="244"/>
      <c r="M231" s="245" t="s">
        <v>1</v>
      </c>
      <c r="N231" s="246" t="s">
        <v>43</v>
      </c>
      <c r="O231" s="71"/>
      <c r="P231" s="200">
        <f>O231*H231</f>
        <v>0</v>
      </c>
      <c r="Q231" s="200">
        <v>0.025</v>
      </c>
      <c r="R231" s="200">
        <f>Q231*H231</f>
        <v>0.11499999999999999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234</v>
      </c>
      <c r="AT231" s="202" t="s">
        <v>231</v>
      </c>
      <c r="AU231" s="202" t="s">
        <v>86</v>
      </c>
      <c r="AY231" s="17" t="s">
        <v>149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213</v>
      </c>
      <c r="BM231" s="202" t="s">
        <v>543</v>
      </c>
    </row>
    <row r="232" spans="1:65" s="2" customFormat="1" ht="24.2" customHeight="1">
      <c r="A232" s="34"/>
      <c r="B232" s="35"/>
      <c r="C232" s="191" t="s">
        <v>361</v>
      </c>
      <c r="D232" s="191" t="s">
        <v>152</v>
      </c>
      <c r="E232" s="192" t="s">
        <v>544</v>
      </c>
      <c r="F232" s="193" t="s">
        <v>545</v>
      </c>
      <c r="G232" s="194" t="s">
        <v>294</v>
      </c>
      <c r="H232" s="195">
        <v>0.6</v>
      </c>
      <c r="I232" s="196"/>
      <c r="J232" s="197">
        <f>ROUND(I232*H232,2)</f>
        <v>0</v>
      </c>
      <c r="K232" s="193" t="s">
        <v>1</v>
      </c>
      <c r="L232" s="39"/>
      <c r="M232" s="198" t="s">
        <v>1</v>
      </c>
      <c r="N232" s="199" t="s">
        <v>43</v>
      </c>
      <c r="O232" s="71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213</v>
      </c>
      <c r="AT232" s="202" t="s">
        <v>152</v>
      </c>
      <c r="AU232" s="202" t="s">
        <v>86</v>
      </c>
      <c r="AY232" s="17" t="s">
        <v>149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82</v>
      </c>
      <c r="BK232" s="203">
        <f>ROUND(I232*H232,2)</f>
        <v>0</v>
      </c>
      <c r="BL232" s="17" t="s">
        <v>213</v>
      </c>
      <c r="BM232" s="202" t="s">
        <v>546</v>
      </c>
    </row>
    <row r="233" spans="1:65" s="2" customFormat="1" ht="24.2" customHeight="1">
      <c r="A233" s="34"/>
      <c r="B233" s="35"/>
      <c r="C233" s="191" t="s">
        <v>365</v>
      </c>
      <c r="D233" s="191" t="s">
        <v>152</v>
      </c>
      <c r="E233" s="192" t="s">
        <v>547</v>
      </c>
      <c r="F233" s="193" t="s">
        <v>548</v>
      </c>
      <c r="G233" s="194" t="s">
        <v>294</v>
      </c>
      <c r="H233" s="195">
        <v>0.9</v>
      </c>
      <c r="I233" s="196"/>
      <c r="J233" s="197">
        <f>ROUND(I233*H233,2)</f>
        <v>0</v>
      </c>
      <c r="K233" s="193" t="s">
        <v>1</v>
      </c>
      <c r="L233" s="39"/>
      <c r="M233" s="198" t="s">
        <v>1</v>
      </c>
      <c r="N233" s="199" t="s">
        <v>43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213</v>
      </c>
      <c r="AT233" s="202" t="s">
        <v>152</v>
      </c>
      <c r="AU233" s="202" t="s">
        <v>86</v>
      </c>
      <c r="AY233" s="17" t="s">
        <v>149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82</v>
      </c>
      <c r="BK233" s="203">
        <f>ROUND(I233*H233,2)</f>
        <v>0</v>
      </c>
      <c r="BL233" s="17" t="s">
        <v>213</v>
      </c>
      <c r="BM233" s="202" t="s">
        <v>549</v>
      </c>
    </row>
    <row r="234" spans="1:65" s="2" customFormat="1" ht="24.2" customHeight="1">
      <c r="A234" s="34"/>
      <c r="B234" s="35"/>
      <c r="C234" s="191" t="s">
        <v>369</v>
      </c>
      <c r="D234" s="191" t="s">
        <v>152</v>
      </c>
      <c r="E234" s="192" t="s">
        <v>297</v>
      </c>
      <c r="F234" s="193" t="s">
        <v>298</v>
      </c>
      <c r="G234" s="194" t="s">
        <v>186</v>
      </c>
      <c r="H234" s="195">
        <v>8.529</v>
      </c>
      <c r="I234" s="196"/>
      <c r="J234" s="197">
        <f>ROUND(I234*H234,2)</f>
        <v>0</v>
      </c>
      <c r="K234" s="193" t="s">
        <v>156</v>
      </c>
      <c r="L234" s="39"/>
      <c r="M234" s="198" t="s">
        <v>1</v>
      </c>
      <c r="N234" s="199" t="s">
        <v>43</v>
      </c>
      <c r="O234" s="7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213</v>
      </c>
      <c r="AT234" s="202" t="s">
        <v>152</v>
      </c>
      <c r="AU234" s="202" t="s">
        <v>86</v>
      </c>
      <c r="AY234" s="17" t="s">
        <v>149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82</v>
      </c>
      <c r="BK234" s="203">
        <f>ROUND(I234*H234,2)</f>
        <v>0</v>
      </c>
      <c r="BL234" s="17" t="s">
        <v>213</v>
      </c>
      <c r="BM234" s="202" t="s">
        <v>550</v>
      </c>
    </row>
    <row r="235" spans="2:63" s="12" customFormat="1" ht="22.9" customHeight="1">
      <c r="B235" s="175"/>
      <c r="C235" s="176"/>
      <c r="D235" s="177" t="s">
        <v>77</v>
      </c>
      <c r="E235" s="189" t="s">
        <v>300</v>
      </c>
      <c r="F235" s="189" t="s">
        <v>301</v>
      </c>
      <c r="G235" s="176"/>
      <c r="H235" s="176"/>
      <c r="I235" s="179"/>
      <c r="J235" s="190">
        <f>BK235</f>
        <v>0</v>
      </c>
      <c r="K235" s="176"/>
      <c r="L235" s="181"/>
      <c r="M235" s="182"/>
      <c r="N235" s="183"/>
      <c r="O235" s="183"/>
      <c r="P235" s="184">
        <f>P236</f>
        <v>0</v>
      </c>
      <c r="Q235" s="183"/>
      <c r="R235" s="184">
        <f>R236</f>
        <v>0</v>
      </c>
      <c r="S235" s="183"/>
      <c r="T235" s="185">
        <f>T236</f>
        <v>0.06921</v>
      </c>
      <c r="AR235" s="186" t="s">
        <v>86</v>
      </c>
      <c r="AT235" s="187" t="s">
        <v>77</v>
      </c>
      <c r="AU235" s="187" t="s">
        <v>82</v>
      </c>
      <c r="AY235" s="186" t="s">
        <v>149</v>
      </c>
      <c r="BK235" s="188">
        <f>BK236</f>
        <v>0</v>
      </c>
    </row>
    <row r="236" spans="1:65" s="2" customFormat="1" ht="14.45" customHeight="1">
      <c r="A236" s="34"/>
      <c r="B236" s="35"/>
      <c r="C236" s="191" t="s">
        <v>373</v>
      </c>
      <c r="D236" s="191" t="s">
        <v>152</v>
      </c>
      <c r="E236" s="192" t="s">
        <v>303</v>
      </c>
      <c r="F236" s="193" t="s">
        <v>304</v>
      </c>
      <c r="G236" s="194" t="s">
        <v>167</v>
      </c>
      <c r="H236" s="195">
        <v>3</v>
      </c>
      <c r="I236" s="196"/>
      <c r="J236" s="197">
        <f>ROUND(I236*H236,2)</f>
        <v>0</v>
      </c>
      <c r="K236" s="193" t="s">
        <v>156</v>
      </c>
      <c r="L236" s="39"/>
      <c r="M236" s="198" t="s">
        <v>1</v>
      </c>
      <c r="N236" s="199" t="s">
        <v>43</v>
      </c>
      <c r="O236" s="71"/>
      <c r="P236" s="200">
        <f>O236*H236</f>
        <v>0</v>
      </c>
      <c r="Q236" s="200">
        <v>0</v>
      </c>
      <c r="R236" s="200">
        <f>Q236*H236</f>
        <v>0</v>
      </c>
      <c r="S236" s="200">
        <v>0.02307</v>
      </c>
      <c r="T236" s="201">
        <f>S236*H236</f>
        <v>0.06921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213</v>
      </c>
      <c r="AT236" s="202" t="s">
        <v>152</v>
      </c>
      <c r="AU236" s="202" t="s">
        <v>86</v>
      </c>
      <c r="AY236" s="17" t="s">
        <v>149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213</v>
      </c>
      <c r="BM236" s="202" t="s">
        <v>551</v>
      </c>
    </row>
    <row r="237" spans="2:63" s="12" customFormat="1" ht="22.9" customHeight="1">
      <c r="B237" s="175"/>
      <c r="C237" s="176"/>
      <c r="D237" s="177" t="s">
        <v>77</v>
      </c>
      <c r="E237" s="189" t="s">
        <v>315</v>
      </c>
      <c r="F237" s="189" t="s">
        <v>316</v>
      </c>
      <c r="G237" s="176"/>
      <c r="H237" s="176"/>
      <c r="I237" s="179"/>
      <c r="J237" s="190">
        <f>BK237</f>
        <v>0</v>
      </c>
      <c r="K237" s="176"/>
      <c r="L237" s="181"/>
      <c r="M237" s="182"/>
      <c r="N237" s="183"/>
      <c r="O237" s="183"/>
      <c r="P237" s="184">
        <f>SUM(P238:P242)</f>
        <v>0</v>
      </c>
      <c r="Q237" s="183"/>
      <c r="R237" s="184">
        <f>SUM(R238:R242)</f>
        <v>0.22440000000000002</v>
      </c>
      <c r="S237" s="183"/>
      <c r="T237" s="185">
        <f>SUM(T238:T242)</f>
        <v>0.096</v>
      </c>
      <c r="AR237" s="186" t="s">
        <v>86</v>
      </c>
      <c r="AT237" s="187" t="s">
        <v>77</v>
      </c>
      <c r="AU237" s="187" t="s">
        <v>82</v>
      </c>
      <c r="AY237" s="186" t="s">
        <v>149</v>
      </c>
      <c r="BK237" s="188">
        <f>SUM(BK238:BK242)</f>
        <v>0</v>
      </c>
    </row>
    <row r="238" spans="1:65" s="2" customFormat="1" ht="24.2" customHeight="1">
      <c r="A238" s="34"/>
      <c r="B238" s="35"/>
      <c r="C238" s="191" t="s">
        <v>377</v>
      </c>
      <c r="D238" s="191" t="s">
        <v>152</v>
      </c>
      <c r="E238" s="192" t="s">
        <v>318</v>
      </c>
      <c r="F238" s="193" t="s">
        <v>319</v>
      </c>
      <c r="G238" s="194" t="s">
        <v>224</v>
      </c>
      <c r="H238" s="195">
        <v>204</v>
      </c>
      <c r="I238" s="196"/>
      <c r="J238" s="197">
        <f>ROUND(I238*H238,2)</f>
        <v>0</v>
      </c>
      <c r="K238" s="193" t="s">
        <v>156</v>
      </c>
      <c r="L238" s="39"/>
      <c r="M238" s="198" t="s">
        <v>1</v>
      </c>
      <c r="N238" s="199" t="s">
        <v>43</v>
      </c>
      <c r="O238" s="71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2" t="s">
        <v>320</v>
      </c>
      <c r="AT238" s="202" t="s">
        <v>152</v>
      </c>
      <c r="AU238" s="202" t="s">
        <v>86</v>
      </c>
      <c r="AY238" s="17" t="s">
        <v>149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7" t="s">
        <v>82</v>
      </c>
      <c r="BK238" s="203">
        <f>ROUND(I238*H238,2)</f>
        <v>0</v>
      </c>
      <c r="BL238" s="17" t="s">
        <v>320</v>
      </c>
      <c r="BM238" s="202" t="s">
        <v>552</v>
      </c>
    </row>
    <row r="239" spans="1:65" s="2" customFormat="1" ht="14.45" customHeight="1">
      <c r="A239" s="34"/>
      <c r="B239" s="35"/>
      <c r="C239" s="237" t="s">
        <v>381</v>
      </c>
      <c r="D239" s="237" t="s">
        <v>231</v>
      </c>
      <c r="E239" s="238" t="s">
        <v>323</v>
      </c>
      <c r="F239" s="239" t="s">
        <v>324</v>
      </c>
      <c r="G239" s="240" t="s">
        <v>224</v>
      </c>
      <c r="H239" s="241">
        <v>224.4</v>
      </c>
      <c r="I239" s="242"/>
      <c r="J239" s="243">
        <f>ROUND(I239*H239,2)</f>
        <v>0</v>
      </c>
      <c r="K239" s="239" t="s">
        <v>156</v>
      </c>
      <c r="L239" s="244"/>
      <c r="M239" s="245" t="s">
        <v>1</v>
      </c>
      <c r="N239" s="246" t="s">
        <v>43</v>
      </c>
      <c r="O239" s="71"/>
      <c r="P239" s="200">
        <f>O239*H239</f>
        <v>0</v>
      </c>
      <c r="Q239" s="200">
        <v>0.001</v>
      </c>
      <c r="R239" s="200">
        <f>Q239*H239</f>
        <v>0.22440000000000002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325</v>
      </c>
      <c r="AT239" s="202" t="s">
        <v>231</v>
      </c>
      <c r="AU239" s="202" t="s">
        <v>86</v>
      </c>
      <c r="AY239" s="17" t="s">
        <v>149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82</v>
      </c>
      <c r="BK239" s="203">
        <f>ROUND(I239*H239,2)</f>
        <v>0</v>
      </c>
      <c r="BL239" s="17" t="s">
        <v>325</v>
      </c>
      <c r="BM239" s="202" t="s">
        <v>553</v>
      </c>
    </row>
    <row r="240" spans="2:51" s="14" customFormat="1" ht="11.25">
      <c r="B240" s="215"/>
      <c r="C240" s="216"/>
      <c r="D240" s="206" t="s">
        <v>159</v>
      </c>
      <c r="E240" s="216"/>
      <c r="F240" s="218" t="s">
        <v>327</v>
      </c>
      <c r="G240" s="216"/>
      <c r="H240" s="219">
        <v>224.4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159</v>
      </c>
      <c r="AU240" s="225" t="s">
        <v>86</v>
      </c>
      <c r="AV240" s="14" t="s">
        <v>86</v>
      </c>
      <c r="AW240" s="14" t="s">
        <v>4</v>
      </c>
      <c r="AX240" s="14" t="s">
        <v>82</v>
      </c>
      <c r="AY240" s="225" t="s">
        <v>149</v>
      </c>
    </row>
    <row r="241" spans="1:65" s="2" customFormat="1" ht="24.2" customHeight="1">
      <c r="A241" s="34"/>
      <c r="B241" s="35"/>
      <c r="C241" s="191" t="s">
        <v>387</v>
      </c>
      <c r="D241" s="191" t="s">
        <v>152</v>
      </c>
      <c r="E241" s="192" t="s">
        <v>329</v>
      </c>
      <c r="F241" s="193" t="s">
        <v>330</v>
      </c>
      <c r="G241" s="194" t="s">
        <v>224</v>
      </c>
      <c r="H241" s="195">
        <v>240</v>
      </c>
      <c r="I241" s="196"/>
      <c r="J241" s="197">
        <f>ROUND(I241*H241,2)</f>
        <v>0</v>
      </c>
      <c r="K241" s="193" t="s">
        <v>156</v>
      </c>
      <c r="L241" s="39"/>
      <c r="M241" s="198" t="s">
        <v>1</v>
      </c>
      <c r="N241" s="199" t="s">
        <v>43</v>
      </c>
      <c r="O241" s="71"/>
      <c r="P241" s="200">
        <f>O241*H241</f>
        <v>0</v>
      </c>
      <c r="Q241" s="200">
        <v>0</v>
      </c>
      <c r="R241" s="200">
        <f>Q241*H241</f>
        <v>0</v>
      </c>
      <c r="S241" s="200">
        <v>0.0004</v>
      </c>
      <c r="T241" s="201">
        <f>S241*H241</f>
        <v>0.096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213</v>
      </c>
      <c r="AT241" s="202" t="s">
        <v>152</v>
      </c>
      <c r="AU241" s="202" t="s">
        <v>86</v>
      </c>
      <c r="AY241" s="17" t="s">
        <v>149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82</v>
      </c>
      <c r="BK241" s="203">
        <f>ROUND(I241*H241,2)</f>
        <v>0</v>
      </c>
      <c r="BL241" s="17" t="s">
        <v>213</v>
      </c>
      <c r="BM241" s="202" t="s">
        <v>554</v>
      </c>
    </row>
    <row r="242" spans="1:65" s="2" customFormat="1" ht="24.2" customHeight="1">
      <c r="A242" s="34"/>
      <c r="B242" s="35"/>
      <c r="C242" s="191" t="s">
        <v>391</v>
      </c>
      <c r="D242" s="191" t="s">
        <v>152</v>
      </c>
      <c r="E242" s="192" t="s">
        <v>333</v>
      </c>
      <c r="F242" s="193" t="s">
        <v>334</v>
      </c>
      <c r="G242" s="194" t="s">
        <v>186</v>
      </c>
      <c r="H242" s="195">
        <v>0.224</v>
      </c>
      <c r="I242" s="196"/>
      <c r="J242" s="197">
        <f>ROUND(I242*H242,2)</f>
        <v>0</v>
      </c>
      <c r="K242" s="193" t="s">
        <v>156</v>
      </c>
      <c r="L242" s="39"/>
      <c r="M242" s="198" t="s">
        <v>1</v>
      </c>
      <c r="N242" s="199" t="s">
        <v>43</v>
      </c>
      <c r="O242" s="7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213</v>
      </c>
      <c r="AT242" s="202" t="s">
        <v>152</v>
      </c>
      <c r="AU242" s="202" t="s">
        <v>86</v>
      </c>
      <c r="AY242" s="17" t="s">
        <v>149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82</v>
      </c>
      <c r="BK242" s="203">
        <f>ROUND(I242*H242,2)</f>
        <v>0</v>
      </c>
      <c r="BL242" s="17" t="s">
        <v>213</v>
      </c>
      <c r="BM242" s="202" t="s">
        <v>555</v>
      </c>
    </row>
    <row r="243" spans="2:63" s="12" customFormat="1" ht="22.9" customHeight="1">
      <c r="B243" s="175"/>
      <c r="C243" s="176"/>
      <c r="D243" s="177" t="s">
        <v>77</v>
      </c>
      <c r="E243" s="189" t="s">
        <v>336</v>
      </c>
      <c r="F243" s="189" t="s">
        <v>337</v>
      </c>
      <c r="G243" s="176"/>
      <c r="H243" s="176"/>
      <c r="I243" s="179"/>
      <c r="J243" s="190">
        <f>BK243</f>
        <v>0</v>
      </c>
      <c r="K243" s="176"/>
      <c r="L243" s="181"/>
      <c r="M243" s="182"/>
      <c r="N243" s="183"/>
      <c r="O243" s="183"/>
      <c r="P243" s="184">
        <f>SUM(P244:P246)</f>
        <v>0</v>
      </c>
      <c r="Q243" s="183"/>
      <c r="R243" s="184">
        <f>SUM(R244:R246)</f>
        <v>0.04</v>
      </c>
      <c r="S243" s="183"/>
      <c r="T243" s="185">
        <f>SUM(T244:T246)</f>
        <v>0</v>
      </c>
      <c r="AR243" s="186" t="s">
        <v>86</v>
      </c>
      <c r="AT243" s="187" t="s">
        <v>77</v>
      </c>
      <c r="AU243" s="187" t="s">
        <v>82</v>
      </c>
      <c r="AY243" s="186" t="s">
        <v>149</v>
      </c>
      <c r="BK243" s="188">
        <f>SUM(BK244:BK246)</f>
        <v>0</v>
      </c>
    </row>
    <row r="244" spans="1:65" s="2" customFormat="1" ht="24.2" customHeight="1">
      <c r="A244" s="34"/>
      <c r="B244" s="35"/>
      <c r="C244" s="191" t="s">
        <v>395</v>
      </c>
      <c r="D244" s="191" t="s">
        <v>152</v>
      </c>
      <c r="E244" s="192" t="s">
        <v>339</v>
      </c>
      <c r="F244" s="193" t="s">
        <v>340</v>
      </c>
      <c r="G244" s="194" t="s">
        <v>167</v>
      </c>
      <c r="H244" s="195">
        <v>1</v>
      </c>
      <c r="I244" s="196"/>
      <c r="J244" s="197">
        <f>ROUND(I244*H244,2)</f>
        <v>0</v>
      </c>
      <c r="K244" s="193" t="s">
        <v>156</v>
      </c>
      <c r="L244" s="39"/>
      <c r="M244" s="198" t="s">
        <v>1</v>
      </c>
      <c r="N244" s="199" t="s">
        <v>43</v>
      </c>
      <c r="O244" s="71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213</v>
      </c>
      <c r="AT244" s="202" t="s">
        <v>152</v>
      </c>
      <c r="AU244" s="202" t="s">
        <v>86</v>
      </c>
      <c r="AY244" s="17" t="s">
        <v>149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82</v>
      </c>
      <c r="BK244" s="203">
        <f>ROUND(I244*H244,2)</f>
        <v>0</v>
      </c>
      <c r="BL244" s="17" t="s">
        <v>213</v>
      </c>
      <c r="BM244" s="202" t="s">
        <v>556</v>
      </c>
    </row>
    <row r="245" spans="1:65" s="2" customFormat="1" ht="14.45" customHeight="1">
      <c r="A245" s="34"/>
      <c r="B245" s="35"/>
      <c r="C245" s="237" t="s">
        <v>401</v>
      </c>
      <c r="D245" s="237" t="s">
        <v>231</v>
      </c>
      <c r="E245" s="238" t="s">
        <v>343</v>
      </c>
      <c r="F245" s="239" t="s">
        <v>344</v>
      </c>
      <c r="G245" s="240" t="s">
        <v>167</v>
      </c>
      <c r="H245" s="241">
        <v>1</v>
      </c>
      <c r="I245" s="242"/>
      <c r="J245" s="243">
        <f>ROUND(I245*H245,2)</f>
        <v>0</v>
      </c>
      <c r="K245" s="239" t="s">
        <v>1</v>
      </c>
      <c r="L245" s="244"/>
      <c r="M245" s="245" t="s">
        <v>1</v>
      </c>
      <c r="N245" s="246" t="s">
        <v>43</v>
      </c>
      <c r="O245" s="71"/>
      <c r="P245" s="200">
        <f>O245*H245</f>
        <v>0</v>
      </c>
      <c r="Q245" s="200">
        <v>0.04</v>
      </c>
      <c r="R245" s="200">
        <f>Q245*H245</f>
        <v>0.04</v>
      </c>
      <c r="S245" s="200">
        <v>0</v>
      </c>
      <c r="T245" s="20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234</v>
      </c>
      <c r="AT245" s="202" t="s">
        <v>231</v>
      </c>
      <c r="AU245" s="202" t="s">
        <v>86</v>
      </c>
      <c r="AY245" s="17" t="s">
        <v>149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82</v>
      </c>
      <c r="BK245" s="203">
        <f>ROUND(I245*H245,2)</f>
        <v>0</v>
      </c>
      <c r="BL245" s="17" t="s">
        <v>213</v>
      </c>
      <c r="BM245" s="202" t="s">
        <v>557</v>
      </c>
    </row>
    <row r="246" spans="1:65" s="2" customFormat="1" ht="24.2" customHeight="1">
      <c r="A246" s="34"/>
      <c r="B246" s="35"/>
      <c r="C246" s="191" t="s">
        <v>405</v>
      </c>
      <c r="D246" s="191" t="s">
        <v>152</v>
      </c>
      <c r="E246" s="192" t="s">
        <v>347</v>
      </c>
      <c r="F246" s="193" t="s">
        <v>348</v>
      </c>
      <c r="G246" s="194" t="s">
        <v>186</v>
      </c>
      <c r="H246" s="195">
        <v>0.04</v>
      </c>
      <c r="I246" s="196"/>
      <c r="J246" s="197">
        <f>ROUND(I246*H246,2)</f>
        <v>0</v>
      </c>
      <c r="K246" s="193" t="s">
        <v>156</v>
      </c>
      <c r="L246" s="39"/>
      <c r="M246" s="198" t="s">
        <v>1</v>
      </c>
      <c r="N246" s="199" t="s">
        <v>43</v>
      </c>
      <c r="O246" s="71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213</v>
      </c>
      <c r="AT246" s="202" t="s">
        <v>152</v>
      </c>
      <c r="AU246" s="202" t="s">
        <v>86</v>
      </c>
      <c r="AY246" s="17" t="s">
        <v>149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82</v>
      </c>
      <c r="BK246" s="203">
        <f>ROUND(I246*H246,2)</f>
        <v>0</v>
      </c>
      <c r="BL246" s="17" t="s">
        <v>213</v>
      </c>
      <c r="BM246" s="202" t="s">
        <v>558</v>
      </c>
    </row>
    <row r="247" spans="2:63" s="12" customFormat="1" ht="22.9" customHeight="1">
      <c r="B247" s="175"/>
      <c r="C247" s="176"/>
      <c r="D247" s="177" t="s">
        <v>77</v>
      </c>
      <c r="E247" s="189" t="s">
        <v>559</v>
      </c>
      <c r="F247" s="189" t="s">
        <v>560</v>
      </c>
      <c r="G247" s="176"/>
      <c r="H247" s="176"/>
      <c r="I247" s="179"/>
      <c r="J247" s="190">
        <f>BK247</f>
        <v>0</v>
      </c>
      <c r="K247" s="176"/>
      <c r="L247" s="181"/>
      <c r="M247" s="182"/>
      <c r="N247" s="183"/>
      <c r="O247" s="183"/>
      <c r="P247" s="184">
        <f>SUM(P248:P254)</f>
        <v>0</v>
      </c>
      <c r="Q247" s="183"/>
      <c r="R247" s="184">
        <f>SUM(R248:R254)</f>
        <v>1.058604</v>
      </c>
      <c r="S247" s="183"/>
      <c r="T247" s="185">
        <f>SUM(T248:T254)</f>
        <v>0</v>
      </c>
      <c r="AR247" s="186" t="s">
        <v>86</v>
      </c>
      <c r="AT247" s="187" t="s">
        <v>77</v>
      </c>
      <c r="AU247" s="187" t="s">
        <v>82</v>
      </c>
      <c r="AY247" s="186" t="s">
        <v>149</v>
      </c>
      <c r="BK247" s="188">
        <f>SUM(BK248:BK254)</f>
        <v>0</v>
      </c>
    </row>
    <row r="248" spans="1:65" s="2" customFormat="1" ht="14.45" customHeight="1">
      <c r="A248" s="34"/>
      <c r="B248" s="35"/>
      <c r="C248" s="191" t="s">
        <v>412</v>
      </c>
      <c r="D248" s="191" t="s">
        <v>152</v>
      </c>
      <c r="E248" s="192" t="s">
        <v>561</v>
      </c>
      <c r="F248" s="193" t="s">
        <v>562</v>
      </c>
      <c r="G248" s="194" t="s">
        <v>155</v>
      </c>
      <c r="H248" s="195">
        <v>58.2</v>
      </c>
      <c r="I248" s="196"/>
      <c r="J248" s="197">
        <f>ROUND(I248*H248,2)</f>
        <v>0</v>
      </c>
      <c r="K248" s="193" t="s">
        <v>1</v>
      </c>
      <c r="L248" s="39"/>
      <c r="M248" s="198" t="s">
        <v>1</v>
      </c>
      <c r="N248" s="199" t="s">
        <v>43</v>
      </c>
      <c r="O248" s="71"/>
      <c r="P248" s="200">
        <f>O248*H248</f>
        <v>0</v>
      </c>
      <c r="Q248" s="200">
        <v>0.01152</v>
      </c>
      <c r="R248" s="200">
        <f>Q248*H248</f>
        <v>0.6704640000000001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213</v>
      </c>
      <c r="AT248" s="202" t="s">
        <v>152</v>
      </c>
      <c r="AU248" s="202" t="s">
        <v>86</v>
      </c>
      <c r="AY248" s="17" t="s">
        <v>149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82</v>
      </c>
      <c r="BK248" s="203">
        <f>ROUND(I248*H248,2)</f>
        <v>0</v>
      </c>
      <c r="BL248" s="17" t="s">
        <v>213</v>
      </c>
      <c r="BM248" s="202" t="s">
        <v>563</v>
      </c>
    </row>
    <row r="249" spans="2:51" s="14" customFormat="1" ht="11.25">
      <c r="B249" s="215"/>
      <c r="C249" s="216"/>
      <c r="D249" s="206" t="s">
        <v>159</v>
      </c>
      <c r="E249" s="217" t="s">
        <v>1</v>
      </c>
      <c r="F249" s="218" t="s">
        <v>564</v>
      </c>
      <c r="G249" s="216"/>
      <c r="H249" s="219">
        <v>19.2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159</v>
      </c>
      <c r="AU249" s="225" t="s">
        <v>86</v>
      </c>
      <c r="AV249" s="14" t="s">
        <v>86</v>
      </c>
      <c r="AW249" s="14" t="s">
        <v>32</v>
      </c>
      <c r="AX249" s="14" t="s">
        <v>78</v>
      </c>
      <c r="AY249" s="225" t="s">
        <v>149</v>
      </c>
    </row>
    <row r="250" spans="2:51" s="14" customFormat="1" ht="11.25">
      <c r="B250" s="215"/>
      <c r="C250" s="216"/>
      <c r="D250" s="206" t="s">
        <v>159</v>
      </c>
      <c r="E250" s="217" t="s">
        <v>1</v>
      </c>
      <c r="F250" s="218" t="s">
        <v>565</v>
      </c>
      <c r="G250" s="216"/>
      <c r="H250" s="219">
        <v>39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159</v>
      </c>
      <c r="AU250" s="225" t="s">
        <v>86</v>
      </c>
      <c r="AV250" s="14" t="s">
        <v>86</v>
      </c>
      <c r="AW250" s="14" t="s">
        <v>32</v>
      </c>
      <c r="AX250" s="14" t="s">
        <v>78</v>
      </c>
      <c r="AY250" s="225" t="s">
        <v>149</v>
      </c>
    </row>
    <row r="251" spans="2:51" s="15" customFormat="1" ht="11.25">
      <c r="B251" s="226"/>
      <c r="C251" s="227"/>
      <c r="D251" s="206" t="s">
        <v>159</v>
      </c>
      <c r="E251" s="228" t="s">
        <v>1</v>
      </c>
      <c r="F251" s="229" t="s">
        <v>162</v>
      </c>
      <c r="G251" s="227"/>
      <c r="H251" s="230">
        <v>58.2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AT251" s="236" t="s">
        <v>159</v>
      </c>
      <c r="AU251" s="236" t="s">
        <v>86</v>
      </c>
      <c r="AV251" s="15" t="s">
        <v>157</v>
      </c>
      <c r="AW251" s="15" t="s">
        <v>32</v>
      </c>
      <c r="AX251" s="15" t="s">
        <v>82</v>
      </c>
      <c r="AY251" s="236" t="s">
        <v>149</v>
      </c>
    </row>
    <row r="252" spans="1:65" s="2" customFormat="1" ht="24.2" customHeight="1">
      <c r="A252" s="34"/>
      <c r="B252" s="35"/>
      <c r="C252" s="191" t="s">
        <v>566</v>
      </c>
      <c r="D252" s="191" t="s">
        <v>152</v>
      </c>
      <c r="E252" s="192" t="s">
        <v>567</v>
      </c>
      <c r="F252" s="193" t="s">
        <v>568</v>
      </c>
      <c r="G252" s="194" t="s">
        <v>155</v>
      </c>
      <c r="H252" s="195">
        <v>50</v>
      </c>
      <c r="I252" s="196"/>
      <c r="J252" s="197">
        <f>ROUND(I252*H252,2)</f>
        <v>0</v>
      </c>
      <c r="K252" s="193" t="s">
        <v>156</v>
      </c>
      <c r="L252" s="39"/>
      <c r="M252" s="198" t="s">
        <v>1</v>
      </c>
      <c r="N252" s="199" t="s">
        <v>43</v>
      </c>
      <c r="O252" s="71"/>
      <c r="P252" s="200">
        <f>O252*H252</f>
        <v>0</v>
      </c>
      <c r="Q252" s="200">
        <v>0.00753</v>
      </c>
      <c r="R252" s="200">
        <f>Q252*H252</f>
        <v>0.3765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213</v>
      </c>
      <c r="AT252" s="202" t="s">
        <v>152</v>
      </c>
      <c r="AU252" s="202" t="s">
        <v>86</v>
      </c>
      <c r="AY252" s="17" t="s">
        <v>149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82</v>
      </c>
      <c r="BK252" s="203">
        <f>ROUND(I252*H252,2)</f>
        <v>0</v>
      </c>
      <c r="BL252" s="17" t="s">
        <v>213</v>
      </c>
      <c r="BM252" s="202" t="s">
        <v>569</v>
      </c>
    </row>
    <row r="253" spans="1:65" s="2" customFormat="1" ht="24.2" customHeight="1">
      <c r="A253" s="34"/>
      <c r="B253" s="35"/>
      <c r="C253" s="191" t="s">
        <v>420</v>
      </c>
      <c r="D253" s="191" t="s">
        <v>152</v>
      </c>
      <c r="E253" s="192" t="s">
        <v>570</v>
      </c>
      <c r="F253" s="193" t="s">
        <v>571</v>
      </c>
      <c r="G253" s="194" t="s">
        <v>155</v>
      </c>
      <c r="H253" s="195">
        <v>58.2</v>
      </c>
      <c r="I253" s="196"/>
      <c r="J253" s="197">
        <f>ROUND(I253*H253,2)</f>
        <v>0</v>
      </c>
      <c r="K253" s="193" t="s">
        <v>156</v>
      </c>
      <c r="L253" s="39"/>
      <c r="M253" s="198" t="s">
        <v>1</v>
      </c>
      <c r="N253" s="199" t="s">
        <v>43</v>
      </c>
      <c r="O253" s="71"/>
      <c r="P253" s="200">
        <f>O253*H253</f>
        <v>0</v>
      </c>
      <c r="Q253" s="200">
        <v>0.0002</v>
      </c>
      <c r="R253" s="200">
        <f>Q253*H253</f>
        <v>0.011640000000000001</v>
      </c>
      <c r="S253" s="200">
        <v>0</v>
      </c>
      <c r="T253" s="20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213</v>
      </c>
      <c r="AT253" s="202" t="s">
        <v>152</v>
      </c>
      <c r="AU253" s="202" t="s">
        <v>86</v>
      </c>
      <c r="AY253" s="17" t="s">
        <v>149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7" t="s">
        <v>82</v>
      </c>
      <c r="BK253" s="203">
        <f>ROUND(I253*H253,2)</f>
        <v>0</v>
      </c>
      <c r="BL253" s="17" t="s">
        <v>213</v>
      </c>
      <c r="BM253" s="202" t="s">
        <v>572</v>
      </c>
    </row>
    <row r="254" spans="1:65" s="2" customFormat="1" ht="24.2" customHeight="1">
      <c r="A254" s="34"/>
      <c r="B254" s="35"/>
      <c r="C254" s="191" t="s">
        <v>428</v>
      </c>
      <c r="D254" s="191" t="s">
        <v>152</v>
      </c>
      <c r="E254" s="192" t="s">
        <v>573</v>
      </c>
      <c r="F254" s="193" t="s">
        <v>574</v>
      </c>
      <c r="G254" s="194" t="s">
        <v>186</v>
      </c>
      <c r="H254" s="195">
        <v>1.059</v>
      </c>
      <c r="I254" s="196"/>
      <c r="J254" s="197">
        <f>ROUND(I254*H254,2)</f>
        <v>0</v>
      </c>
      <c r="K254" s="193" t="s">
        <v>156</v>
      </c>
      <c r="L254" s="39"/>
      <c r="M254" s="198" t="s">
        <v>1</v>
      </c>
      <c r="N254" s="199" t="s">
        <v>43</v>
      </c>
      <c r="O254" s="71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213</v>
      </c>
      <c r="AT254" s="202" t="s">
        <v>152</v>
      </c>
      <c r="AU254" s="202" t="s">
        <v>86</v>
      </c>
      <c r="AY254" s="17" t="s">
        <v>149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82</v>
      </c>
      <c r="BK254" s="203">
        <f>ROUND(I254*H254,2)</f>
        <v>0</v>
      </c>
      <c r="BL254" s="17" t="s">
        <v>213</v>
      </c>
      <c r="BM254" s="202" t="s">
        <v>575</v>
      </c>
    </row>
    <row r="255" spans="2:63" s="12" customFormat="1" ht="22.9" customHeight="1">
      <c r="B255" s="175"/>
      <c r="C255" s="176"/>
      <c r="D255" s="177" t="s">
        <v>77</v>
      </c>
      <c r="E255" s="189" t="s">
        <v>350</v>
      </c>
      <c r="F255" s="189" t="s">
        <v>351</v>
      </c>
      <c r="G255" s="176"/>
      <c r="H255" s="176"/>
      <c r="I255" s="179"/>
      <c r="J255" s="190">
        <f>BK255</f>
        <v>0</v>
      </c>
      <c r="K255" s="176"/>
      <c r="L255" s="181"/>
      <c r="M255" s="182"/>
      <c r="N255" s="183"/>
      <c r="O255" s="183"/>
      <c r="P255" s="184">
        <f>SUM(P256:P271)</f>
        <v>0</v>
      </c>
      <c r="Q255" s="183"/>
      <c r="R255" s="184">
        <f>SUM(R256:R271)</f>
        <v>0.8919419999999999</v>
      </c>
      <c r="S255" s="183"/>
      <c r="T255" s="185">
        <f>SUM(T256:T271)</f>
        <v>0.28901</v>
      </c>
      <c r="AR255" s="186" t="s">
        <v>86</v>
      </c>
      <c r="AT255" s="187" t="s">
        <v>77</v>
      </c>
      <c r="AU255" s="187" t="s">
        <v>82</v>
      </c>
      <c r="AY255" s="186" t="s">
        <v>149</v>
      </c>
      <c r="BK255" s="188">
        <f>SUM(BK256:BK271)</f>
        <v>0</v>
      </c>
    </row>
    <row r="256" spans="1:65" s="2" customFormat="1" ht="14.45" customHeight="1">
      <c r="A256" s="34"/>
      <c r="B256" s="35"/>
      <c r="C256" s="191" t="s">
        <v>431</v>
      </c>
      <c r="D256" s="191" t="s">
        <v>152</v>
      </c>
      <c r="E256" s="192" t="s">
        <v>576</v>
      </c>
      <c r="F256" s="193" t="s">
        <v>577</v>
      </c>
      <c r="G256" s="194" t="s">
        <v>224</v>
      </c>
      <c r="H256" s="195">
        <v>16</v>
      </c>
      <c r="I256" s="196"/>
      <c r="J256" s="197">
        <f>ROUND(I256*H256,2)</f>
        <v>0</v>
      </c>
      <c r="K256" s="193" t="s">
        <v>1</v>
      </c>
      <c r="L256" s="39"/>
      <c r="M256" s="198" t="s">
        <v>1</v>
      </c>
      <c r="N256" s="199" t="s">
        <v>43</v>
      </c>
      <c r="O256" s="71"/>
      <c r="P256" s="200">
        <f>O256*H256</f>
        <v>0</v>
      </c>
      <c r="Q256" s="200">
        <v>0</v>
      </c>
      <c r="R256" s="200">
        <f>Q256*H256</f>
        <v>0</v>
      </c>
      <c r="S256" s="200">
        <v>0.00338</v>
      </c>
      <c r="T256" s="201">
        <f>S256*H256</f>
        <v>0.05408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213</v>
      </c>
      <c r="AT256" s="202" t="s">
        <v>152</v>
      </c>
      <c r="AU256" s="202" t="s">
        <v>86</v>
      </c>
      <c r="AY256" s="17" t="s">
        <v>149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7" t="s">
        <v>82</v>
      </c>
      <c r="BK256" s="203">
        <f>ROUND(I256*H256,2)</f>
        <v>0</v>
      </c>
      <c r="BL256" s="17" t="s">
        <v>213</v>
      </c>
      <c r="BM256" s="202" t="s">
        <v>578</v>
      </c>
    </row>
    <row r="257" spans="1:65" s="2" customFormat="1" ht="24.2" customHeight="1">
      <c r="A257" s="34"/>
      <c r="B257" s="35"/>
      <c r="C257" s="191" t="s">
        <v>437</v>
      </c>
      <c r="D257" s="191" t="s">
        <v>152</v>
      </c>
      <c r="E257" s="192" t="s">
        <v>579</v>
      </c>
      <c r="F257" s="193" t="s">
        <v>580</v>
      </c>
      <c r="G257" s="194" t="s">
        <v>224</v>
      </c>
      <c r="H257" s="195">
        <v>123</v>
      </c>
      <c r="I257" s="196"/>
      <c r="J257" s="197">
        <f>ROUND(I257*H257,2)</f>
        <v>0</v>
      </c>
      <c r="K257" s="193" t="s">
        <v>156</v>
      </c>
      <c r="L257" s="39"/>
      <c r="M257" s="198" t="s">
        <v>1</v>
      </c>
      <c r="N257" s="199" t="s">
        <v>43</v>
      </c>
      <c r="O257" s="71"/>
      <c r="P257" s="200">
        <f>O257*H257</f>
        <v>0</v>
      </c>
      <c r="Q257" s="200">
        <v>0</v>
      </c>
      <c r="R257" s="200">
        <f>Q257*H257</f>
        <v>0</v>
      </c>
      <c r="S257" s="200">
        <v>0.00191</v>
      </c>
      <c r="T257" s="201">
        <f>S257*H257</f>
        <v>0.23493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213</v>
      </c>
      <c r="AT257" s="202" t="s">
        <v>152</v>
      </c>
      <c r="AU257" s="202" t="s">
        <v>86</v>
      </c>
      <c r="AY257" s="17" t="s">
        <v>149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82</v>
      </c>
      <c r="BK257" s="203">
        <f>ROUND(I257*H257,2)</f>
        <v>0</v>
      </c>
      <c r="BL257" s="17" t="s">
        <v>213</v>
      </c>
      <c r="BM257" s="202" t="s">
        <v>581</v>
      </c>
    </row>
    <row r="258" spans="1:65" s="2" customFormat="1" ht="24.2" customHeight="1">
      <c r="A258" s="34"/>
      <c r="B258" s="35"/>
      <c r="C258" s="191" t="s">
        <v>442</v>
      </c>
      <c r="D258" s="191" t="s">
        <v>152</v>
      </c>
      <c r="E258" s="192" t="s">
        <v>353</v>
      </c>
      <c r="F258" s="193" t="s">
        <v>354</v>
      </c>
      <c r="G258" s="194" t="s">
        <v>224</v>
      </c>
      <c r="H258" s="195">
        <v>35</v>
      </c>
      <c r="I258" s="196"/>
      <c r="J258" s="197">
        <f>ROUND(I258*H258,2)</f>
        <v>0</v>
      </c>
      <c r="K258" s="193" t="s">
        <v>156</v>
      </c>
      <c r="L258" s="39"/>
      <c r="M258" s="198" t="s">
        <v>1</v>
      </c>
      <c r="N258" s="199" t="s">
        <v>43</v>
      </c>
      <c r="O258" s="71"/>
      <c r="P258" s="200">
        <f>O258*H258</f>
        <v>0</v>
      </c>
      <c r="Q258" s="200">
        <v>0.00218</v>
      </c>
      <c r="R258" s="200">
        <f>Q258*H258</f>
        <v>0.0763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213</v>
      </c>
      <c r="AT258" s="202" t="s">
        <v>152</v>
      </c>
      <c r="AU258" s="202" t="s">
        <v>86</v>
      </c>
      <c r="AY258" s="17" t="s">
        <v>149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82</v>
      </c>
      <c r="BK258" s="203">
        <f>ROUND(I258*H258,2)</f>
        <v>0</v>
      </c>
      <c r="BL258" s="17" t="s">
        <v>213</v>
      </c>
      <c r="BM258" s="202" t="s">
        <v>582</v>
      </c>
    </row>
    <row r="259" spans="2:51" s="13" customFormat="1" ht="11.25">
      <c r="B259" s="204"/>
      <c r="C259" s="205"/>
      <c r="D259" s="206" t="s">
        <v>159</v>
      </c>
      <c r="E259" s="207" t="s">
        <v>1</v>
      </c>
      <c r="F259" s="208" t="s">
        <v>583</v>
      </c>
      <c r="G259" s="205"/>
      <c r="H259" s="207" t="s">
        <v>1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159</v>
      </c>
      <c r="AU259" s="214" t="s">
        <v>86</v>
      </c>
      <c r="AV259" s="13" t="s">
        <v>82</v>
      </c>
      <c r="AW259" s="13" t="s">
        <v>32</v>
      </c>
      <c r="AX259" s="13" t="s">
        <v>78</v>
      </c>
      <c r="AY259" s="214" t="s">
        <v>149</v>
      </c>
    </row>
    <row r="260" spans="2:51" s="14" customFormat="1" ht="11.25">
      <c r="B260" s="215"/>
      <c r="C260" s="216"/>
      <c r="D260" s="206" t="s">
        <v>159</v>
      </c>
      <c r="E260" s="217" t="s">
        <v>1</v>
      </c>
      <c r="F260" s="218" t="s">
        <v>322</v>
      </c>
      <c r="G260" s="216"/>
      <c r="H260" s="219">
        <v>35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159</v>
      </c>
      <c r="AU260" s="225" t="s">
        <v>86</v>
      </c>
      <c r="AV260" s="14" t="s">
        <v>86</v>
      </c>
      <c r="AW260" s="14" t="s">
        <v>32</v>
      </c>
      <c r="AX260" s="14" t="s">
        <v>78</v>
      </c>
      <c r="AY260" s="225" t="s">
        <v>149</v>
      </c>
    </row>
    <row r="261" spans="2:51" s="15" customFormat="1" ht="11.25">
      <c r="B261" s="226"/>
      <c r="C261" s="227"/>
      <c r="D261" s="206" t="s">
        <v>159</v>
      </c>
      <c r="E261" s="228" t="s">
        <v>1</v>
      </c>
      <c r="F261" s="229" t="s">
        <v>162</v>
      </c>
      <c r="G261" s="227"/>
      <c r="H261" s="230">
        <v>35</v>
      </c>
      <c r="I261" s="231"/>
      <c r="J261" s="227"/>
      <c r="K261" s="227"/>
      <c r="L261" s="232"/>
      <c r="M261" s="233"/>
      <c r="N261" s="234"/>
      <c r="O261" s="234"/>
      <c r="P261" s="234"/>
      <c r="Q261" s="234"/>
      <c r="R261" s="234"/>
      <c r="S261" s="234"/>
      <c r="T261" s="235"/>
      <c r="AT261" s="236" t="s">
        <v>159</v>
      </c>
      <c r="AU261" s="236" t="s">
        <v>86</v>
      </c>
      <c r="AV261" s="15" t="s">
        <v>157</v>
      </c>
      <c r="AW261" s="15" t="s">
        <v>32</v>
      </c>
      <c r="AX261" s="15" t="s">
        <v>82</v>
      </c>
      <c r="AY261" s="236" t="s">
        <v>149</v>
      </c>
    </row>
    <row r="262" spans="1:65" s="2" customFormat="1" ht="24.2" customHeight="1">
      <c r="A262" s="34"/>
      <c r="B262" s="35"/>
      <c r="C262" s="191" t="s">
        <v>584</v>
      </c>
      <c r="D262" s="191" t="s">
        <v>152</v>
      </c>
      <c r="E262" s="192" t="s">
        <v>585</v>
      </c>
      <c r="F262" s="193" t="s">
        <v>586</v>
      </c>
      <c r="G262" s="194" t="s">
        <v>224</v>
      </c>
      <c r="H262" s="195">
        <v>16</v>
      </c>
      <c r="I262" s="196"/>
      <c r="J262" s="197">
        <f>ROUND(I262*H262,2)</f>
        <v>0</v>
      </c>
      <c r="K262" s="193" t="s">
        <v>1</v>
      </c>
      <c r="L262" s="39"/>
      <c r="M262" s="198" t="s">
        <v>1</v>
      </c>
      <c r="N262" s="199" t="s">
        <v>43</v>
      </c>
      <c r="O262" s="71"/>
      <c r="P262" s="200">
        <f>O262*H262</f>
        <v>0</v>
      </c>
      <c r="Q262" s="200">
        <v>0.00218</v>
      </c>
      <c r="R262" s="200">
        <f>Q262*H262</f>
        <v>0.03488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213</v>
      </c>
      <c r="AT262" s="202" t="s">
        <v>152</v>
      </c>
      <c r="AU262" s="202" t="s">
        <v>86</v>
      </c>
      <c r="AY262" s="17" t="s">
        <v>149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82</v>
      </c>
      <c r="BK262" s="203">
        <f>ROUND(I262*H262,2)</f>
        <v>0</v>
      </c>
      <c r="BL262" s="17" t="s">
        <v>213</v>
      </c>
      <c r="BM262" s="202" t="s">
        <v>587</v>
      </c>
    </row>
    <row r="263" spans="2:51" s="13" customFormat="1" ht="11.25">
      <c r="B263" s="204"/>
      <c r="C263" s="205"/>
      <c r="D263" s="206" t="s">
        <v>159</v>
      </c>
      <c r="E263" s="207" t="s">
        <v>1</v>
      </c>
      <c r="F263" s="208" t="s">
        <v>588</v>
      </c>
      <c r="G263" s="205"/>
      <c r="H263" s="207" t="s">
        <v>1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159</v>
      </c>
      <c r="AU263" s="214" t="s">
        <v>86</v>
      </c>
      <c r="AV263" s="13" t="s">
        <v>82</v>
      </c>
      <c r="AW263" s="13" t="s">
        <v>32</v>
      </c>
      <c r="AX263" s="13" t="s">
        <v>78</v>
      </c>
      <c r="AY263" s="214" t="s">
        <v>149</v>
      </c>
    </row>
    <row r="264" spans="2:51" s="14" customFormat="1" ht="11.25">
      <c r="B264" s="215"/>
      <c r="C264" s="216"/>
      <c r="D264" s="206" t="s">
        <v>159</v>
      </c>
      <c r="E264" s="217" t="s">
        <v>1</v>
      </c>
      <c r="F264" s="218" t="s">
        <v>213</v>
      </c>
      <c r="G264" s="216"/>
      <c r="H264" s="219">
        <v>16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159</v>
      </c>
      <c r="AU264" s="225" t="s">
        <v>86</v>
      </c>
      <c r="AV264" s="14" t="s">
        <v>86</v>
      </c>
      <c r="AW264" s="14" t="s">
        <v>32</v>
      </c>
      <c r="AX264" s="14" t="s">
        <v>78</v>
      </c>
      <c r="AY264" s="225" t="s">
        <v>149</v>
      </c>
    </row>
    <row r="265" spans="2:51" s="15" customFormat="1" ht="11.25">
      <c r="B265" s="226"/>
      <c r="C265" s="227"/>
      <c r="D265" s="206" t="s">
        <v>159</v>
      </c>
      <c r="E265" s="228" t="s">
        <v>1</v>
      </c>
      <c r="F265" s="229" t="s">
        <v>162</v>
      </c>
      <c r="G265" s="227"/>
      <c r="H265" s="230">
        <v>16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159</v>
      </c>
      <c r="AU265" s="236" t="s">
        <v>86</v>
      </c>
      <c r="AV265" s="15" t="s">
        <v>157</v>
      </c>
      <c r="AW265" s="15" t="s">
        <v>32</v>
      </c>
      <c r="AX265" s="15" t="s">
        <v>82</v>
      </c>
      <c r="AY265" s="236" t="s">
        <v>149</v>
      </c>
    </row>
    <row r="266" spans="1:65" s="2" customFormat="1" ht="24.2" customHeight="1">
      <c r="A266" s="34"/>
      <c r="B266" s="35"/>
      <c r="C266" s="191" t="s">
        <v>589</v>
      </c>
      <c r="D266" s="191" t="s">
        <v>152</v>
      </c>
      <c r="E266" s="192" t="s">
        <v>358</v>
      </c>
      <c r="F266" s="193" t="s">
        <v>359</v>
      </c>
      <c r="G266" s="194" t="s">
        <v>224</v>
      </c>
      <c r="H266" s="195">
        <v>130</v>
      </c>
      <c r="I266" s="196"/>
      <c r="J266" s="197">
        <f aca="true" t="shared" si="10" ref="J266:J271">ROUND(I266*H266,2)</f>
        <v>0</v>
      </c>
      <c r="K266" s="193" t="s">
        <v>156</v>
      </c>
      <c r="L266" s="39"/>
      <c r="M266" s="198" t="s">
        <v>1</v>
      </c>
      <c r="N266" s="199" t="s">
        <v>43</v>
      </c>
      <c r="O266" s="71"/>
      <c r="P266" s="200">
        <f aca="true" t="shared" si="11" ref="P266:P271">O266*H266</f>
        <v>0</v>
      </c>
      <c r="Q266" s="200">
        <v>0.00584</v>
      </c>
      <c r="R266" s="200">
        <f aca="true" t="shared" si="12" ref="R266:R271">Q266*H266</f>
        <v>0.7592</v>
      </c>
      <c r="S266" s="200">
        <v>0</v>
      </c>
      <c r="T266" s="201">
        <f aca="true" t="shared" si="13" ref="T266:T271"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213</v>
      </c>
      <c r="AT266" s="202" t="s">
        <v>152</v>
      </c>
      <c r="AU266" s="202" t="s">
        <v>86</v>
      </c>
      <c r="AY266" s="17" t="s">
        <v>149</v>
      </c>
      <c r="BE266" s="203">
        <f aca="true" t="shared" si="14" ref="BE266:BE271">IF(N266="základní",J266,0)</f>
        <v>0</v>
      </c>
      <c r="BF266" s="203">
        <f aca="true" t="shared" si="15" ref="BF266:BF271">IF(N266="snížená",J266,0)</f>
        <v>0</v>
      </c>
      <c r="BG266" s="203">
        <f aca="true" t="shared" si="16" ref="BG266:BG271">IF(N266="zákl. přenesená",J266,0)</f>
        <v>0</v>
      </c>
      <c r="BH266" s="203">
        <f aca="true" t="shared" si="17" ref="BH266:BH271">IF(N266="sníž. přenesená",J266,0)</f>
        <v>0</v>
      </c>
      <c r="BI266" s="203">
        <f aca="true" t="shared" si="18" ref="BI266:BI271">IF(N266="nulová",J266,0)</f>
        <v>0</v>
      </c>
      <c r="BJ266" s="17" t="s">
        <v>82</v>
      </c>
      <c r="BK266" s="203">
        <f aca="true" t="shared" si="19" ref="BK266:BK271">ROUND(I266*H266,2)</f>
        <v>0</v>
      </c>
      <c r="BL266" s="17" t="s">
        <v>213</v>
      </c>
      <c r="BM266" s="202" t="s">
        <v>590</v>
      </c>
    </row>
    <row r="267" spans="1:65" s="2" customFormat="1" ht="24.2" customHeight="1">
      <c r="A267" s="34"/>
      <c r="B267" s="35"/>
      <c r="C267" s="191" t="s">
        <v>591</v>
      </c>
      <c r="D267" s="191" t="s">
        <v>152</v>
      </c>
      <c r="E267" s="192" t="s">
        <v>362</v>
      </c>
      <c r="F267" s="193" t="s">
        <v>363</v>
      </c>
      <c r="G267" s="194" t="s">
        <v>224</v>
      </c>
      <c r="H267" s="195">
        <v>6.6</v>
      </c>
      <c r="I267" s="196"/>
      <c r="J267" s="197">
        <f t="shared" si="10"/>
        <v>0</v>
      </c>
      <c r="K267" s="193" t="s">
        <v>156</v>
      </c>
      <c r="L267" s="39"/>
      <c r="M267" s="198" t="s">
        <v>1</v>
      </c>
      <c r="N267" s="199" t="s">
        <v>43</v>
      </c>
      <c r="O267" s="71"/>
      <c r="P267" s="200">
        <f t="shared" si="11"/>
        <v>0</v>
      </c>
      <c r="Q267" s="200">
        <v>0.00169</v>
      </c>
      <c r="R267" s="200">
        <f t="shared" si="12"/>
        <v>0.011154</v>
      </c>
      <c r="S267" s="200">
        <v>0</v>
      </c>
      <c r="T267" s="201">
        <f t="shared" si="1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2" t="s">
        <v>213</v>
      </c>
      <c r="AT267" s="202" t="s">
        <v>152</v>
      </c>
      <c r="AU267" s="202" t="s">
        <v>86</v>
      </c>
      <c r="AY267" s="17" t="s">
        <v>149</v>
      </c>
      <c r="BE267" s="203">
        <f t="shared" si="14"/>
        <v>0</v>
      </c>
      <c r="BF267" s="203">
        <f t="shared" si="15"/>
        <v>0</v>
      </c>
      <c r="BG267" s="203">
        <f t="shared" si="16"/>
        <v>0</v>
      </c>
      <c r="BH267" s="203">
        <f t="shared" si="17"/>
        <v>0</v>
      </c>
      <c r="BI267" s="203">
        <f t="shared" si="18"/>
        <v>0</v>
      </c>
      <c r="BJ267" s="17" t="s">
        <v>82</v>
      </c>
      <c r="BK267" s="203">
        <f t="shared" si="19"/>
        <v>0</v>
      </c>
      <c r="BL267" s="17" t="s">
        <v>213</v>
      </c>
      <c r="BM267" s="202" t="s">
        <v>592</v>
      </c>
    </row>
    <row r="268" spans="1:65" s="2" customFormat="1" ht="24.2" customHeight="1">
      <c r="A268" s="34"/>
      <c r="B268" s="35"/>
      <c r="C268" s="191" t="s">
        <v>593</v>
      </c>
      <c r="D268" s="191" t="s">
        <v>152</v>
      </c>
      <c r="E268" s="192" t="s">
        <v>366</v>
      </c>
      <c r="F268" s="193" t="s">
        <v>367</v>
      </c>
      <c r="G268" s="194" t="s">
        <v>167</v>
      </c>
      <c r="H268" s="195">
        <v>2</v>
      </c>
      <c r="I268" s="196"/>
      <c r="J268" s="197">
        <f t="shared" si="10"/>
        <v>0</v>
      </c>
      <c r="K268" s="193" t="s">
        <v>156</v>
      </c>
      <c r="L268" s="39"/>
      <c r="M268" s="198" t="s">
        <v>1</v>
      </c>
      <c r="N268" s="199" t="s">
        <v>43</v>
      </c>
      <c r="O268" s="71"/>
      <c r="P268" s="200">
        <f t="shared" si="11"/>
        <v>0</v>
      </c>
      <c r="Q268" s="200">
        <v>0.00025</v>
      </c>
      <c r="R268" s="200">
        <f t="shared" si="12"/>
        <v>0.0005</v>
      </c>
      <c r="S268" s="200">
        <v>0</v>
      </c>
      <c r="T268" s="201">
        <f t="shared" si="1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2" t="s">
        <v>213</v>
      </c>
      <c r="AT268" s="202" t="s">
        <v>152</v>
      </c>
      <c r="AU268" s="202" t="s">
        <v>86</v>
      </c>
      <c r="AY268" s="17" t="s">
        <v>149</v>
      </c>
      <c r="BE268" s="203">
        <f t="shared" si="14"/>
        <v>0</v>
      </c>
      <c r="BF268" s="203">
        <f t="shared" si="15"/>
        <v>0</v>
      </c>
      <c r="BG268" s="203">
        <f t="shared" si="16"/>
        <v>0</v>
      </c>
      <c r="BH268" s="203">
        <f t="shared" si="17"/>
        <v>0</v>
      </c>
      <c r="BI268" s="203">
        <f t="shared" si="18"/>
        <v>0</v>
      </c>
      <c r="BJ268" s="17" t="s">
        <v>82</v>
      </c>
      <c r="BK268" s="203">
        <f t="shared" si="19"/>
        <v>0</v>
      </c>
      <c r="BL268" s="17" t="s">
        <v>213</v>
      </c>
      <c r="BM268" s="202" t="s">
        <v>594</v>
      </c>
    </row>
    <row r="269" spans="1:65" s="2" customFormat="1" ht="24.2" customHeight="1">
      <c r="A269" s="34"/>
      <c r="B269" s="35"/>
      <c r="C269" s="191" t="s">
        <v>320</v>
      </c>
      <c r="D269" s="191" t="s">
        <v>152</v>
      </c>
      <c r="E269" s="192" t="s">
        <v>370</v>
      </c>
      <c r="F269" s="193" t="s">
        <v>371</v>
      </c>
      <c r="G269" s="194" t="s">
        <v>167</v>
      </c>
      <c r="H269" s="195">
        <v>1</v>
      </c>
      <c r="I269" s="196"/>
      <c r="J269" s="197">
        <f t="shared" si="10"/>
        <v>0</v>
      </c>
      <c r="K269" s="193" t="s">
        <v>156</v>
      </c>
      <c r="L269" s="39"/>
      <c r="M269" s="198" t="s">
        <v>1</v>
      </c>
      <c r="N269" s="199" t="s">
        <v>43</v>
      </c>
      <c r="O269" s="71"/>
      <c r="P269" s="200">
        <f t="shared" si="11"/>
        <v>0</v>
      </c>
      <c r="Q269" s="200">
        <v>0.00036</v>
      </c>
      <c r="R269" s="200">
        <f t="shared" si="12"/>
        <v>0.00036</v>
      </c>
      <c r="S269" s="200">
        <v>0</v>
      </c>
      <c r="T269" s="201">
        <f t="shared" si="1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213</v>
      </c>
      <c r="AT269" s="202" t="s">
        <v>152</v>
      </c>
      <c r="AU269" s="202" t="s">
        <v>86</v>
      </c>
      <c r="AY269" s="17" t="s">
        <v>149</v>
      </c>
      <c r="BE269" s="203">
        <f t="shared" si="14"/>
        <v>0</v>
      </c>
      <c r="BF269" s="203">
        <f t="shared" si="15"/>
        <v>0</v>
      </c>
      <c r="BG269" s="203">
        <f t="shared" si="16"/>
        <v>0</v>
      </c>
      <c r="BH269" s="203">
        <f t="shared" si="17"/>
        <v>0</v>
      </c>
      <c r="BI269" s="203">
        <f t="shared" si="18"/>
        <v>0</v>
      </c>
      <c r="BJ269" s="17" t="s">
        <v>82</v>
      </c>
      <c r="BK269" s="203">
        <f t="shared" si="19"/>
        <v>0</v>
      </c>
      <c r="BL269" s="17" t="s">
        <v>213</v>
      </c>
      <c r="BM269" s="202" t="s">
        <v>595</v>
      </c>
    </row>
    <row r="270" spans="1:65" s="2" customFormat="1" ht="24.2" customHeight="1">
      <c r="A270" s="34"/>
      <c r="B270" s="35"/>
      <c r="C270" s="191" t="s">
        <v>596</v>
      </c>
      <c r="D270" s="191" t="s">
        <v>152</v>
      </c>
      <c r="E270" s="192" t="s">
        <v>374</v>
      </c>
      <c r="F270" s="193" t="s">
        <v>375</v>
      </c>
      <c r="G270" s="194" t="s">
        <v>224</v>
      </c>
      <c r="H270" s="195">
        <v>4.4</v>
      </c>
      <c r="I270" s="196"/>
      <c r="J270" s="197">
        <f t="shared" si="10"/>
        <v>0</v>
      </c>
      <c r="K270" s="193" t="s">
        <v>156</v>
      </c>
      <c r="L270" s="39"/>
      <c r="M270" s="198" t="s">
        <v>1</v>
      </c>
      <c r="N270" s="199" t="s">
        <v>43</v>
      </c>
      <c r="O270" s="71"/>
      <c r="P270" s="200">
        <f t="shared" si="11"/>
        <v>0</v>
      </c>
      <c r="Q270" s="200">
        <v>0.00217</v>
      </c>
      <c r="R270" s="200">
        <f t="shared" si="12"/>
        <v>0.009548000000000001</v>
      </c>
      <c r="S270" s="200">
        <v>0</v>
      </c>
      <c r="T270" s="201">
        <f t="shared" si="1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213</v>
      </c>
      <c r="AT270" s="202" t="s">
        <v>152</v>
      </c>
      <c r="AU270" s="202" t="s">
        <v>86</v>
      </c>
      <c r="AY270" s="17" t="s">
        <v>149</v>
      </c>
      <c r="BE270" s="203">
        <f t="shared" si="14"/>
        <v>0</v>
      </c>
      <c r="BF270" s="203">
        <f t="shared" si="15"/>
        <v>0</v>
      </c>
      <c r="BG270" s="203">
        <f t="shared" si="16"/>
        <v>0</v>
      </c>
      <c r="BH270" s="203">
        <f t="shared" si="17"/>
        <v>0</v>
      </c>
      <c r="BI270" s="203">
        <f t="shared" si="18"/>
        <v>0</v>
      </c>
      <c r="BJ270" s="17" t="s">
        <v>82</v>
      </c>
      <c r="BK270" s="203">
        <f t="shared" si="19"/>
        <v>0</v>
      </c>
      <c r="BL270" s="17" t="s">
        <v>213</v>
      </c>
      <c r="BM270" s="202" t="s">
        <v>597</v>
      </c>
    </row>
    <row r="271" spans="1:65" s="2" customFormat="1" ht="24.2" customHeight="1">
      <c r="A271" s="34"/>
      <c r="B271" s="35"/>
      <c r="C271" s="191" t="s">
        <v>598</v>
      </c>
      <c r="D271" s="191" t="s">
        <v>152</v>
      </c>
      <c r="E271" s="192" t="s">
        <v>382</v>
      </c>
      <c r="F271" s="193" t="s">
        <v>383</v>
      </c>
      <c r="G271" s="194" t="s">
        <v>186</v>
      </c>
      <c r="H271" s="195">
        <v>0.892</v>
      </c>
      <c r="I271" s="196"/>
      <c r="J271" s="197">
        <f t="shared" si="10"/>
        <v>0</v>
      </c>
      <c r="K271" s="193" t="s">
        <v>156</v>
      </c>
      <c r="L271" s="39"/>
      <c r="M271" s="198" t="s">
        <v>1</v>
      </c>
      <c r="N271" s="199" t="s">
        <v>43</v>
      </c>
      <c r="O271" s="71"/>
      <c r="P271" s="200">
        <f t="shared" si="11"/>
        <v>0</v>
      </c>
      <c r="Q271" s="200">
        <v>0</v>
      </c>
      <c r="R271" s="200">
        <f t="shared" si="12"/>
        <v>0</v>
      </c>
      <c r="S271" s="200">
        <v>0</v>
      </c>
      <c r="T271" s="201">
        <f t="shared" si="1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213</v>
      </c>
      <c r="AT271" s="202" t="s">
        <v>152</v>
      </c>
      <c r="AU271" s="202" t="s">
        <v>86</v>
      </c>
      <c r="AY271" s="17" t="s">
        <v>149</v>
      </c>
      <c r="BE271" s="203">
        <f t="shared" si="14"/>
        <v>0</v>
      </c>
      <c r="BF271" s="203">
        <f t="shared" si="15"/>
        <v>0</v>
      </c>
      <c r="BG271" s="203">
        <f t="shared" si="16"/>
        <v>0</v>
      </c>
      <c r="BH271" s="203">
        <f t="shared" si="17"/>
        <v>0</v>
      </c>
      <c r="BI271" s="203">
        <f t="shared" si="18"/>
        <v>0</v>
      </c>
      <c r="BJ271" s="17" t="s">
        <v>82</v>
      </c>
      <c r="BK271" s="203">
        <f t="shared" si="19"/>
        <v>0</v>
      </c>
      <c r="BL271" s="17" t="s">
        <v>213</v>
      </c>
      <c r="BM271" s="202" t="s">
        <v>599</v>
      </c>
    </row>
    <row r="272" spans="2:63" s="12" customFormat="1" ht="22.9" customHeight="1">
      <c r="B272" s="175"/>
      <c r="C272" s="176"/>
      <c r="D272" s="177" t="s">
        <v>77</v>
      </c>
      <c r="E272" s="189" t="s">
        <v>600</v>
      </c>
      <c r="F272" s="189" t="s">
        <v>601</v>
      </c>
      <c r="G272" s="176"/>
      <c r="H272" s="176"/>
      <c r="I272" s="179"/>
      <c r="J272" s="190">
        <f>BK272</f>
        <v>0</v>
      </c>
      <c r="K272" s="176"/>
      <c r="L272" s="181"/>
      <c r="M272" s="182"/>
      <c r="N272" s="183"/>
      <c r="O272" s="183"/>
      <c r="P272" s="184">
        <f>SUM(P273:P275)</f>
        <v>0</v>
      </c>
      <c r="Q272" s="183"/>
      <c r="R272" s="184">
        <f>SUM(R273:R275)</f>
        <v>0.0012</v>
      </c>
      <c r="S272" s="183"/>
      <c r="T272" s="185">
        <f>SUM(T273:T275)</f>
        <v>0</v>
      </c>
      <c r="AR272" s="186" t="s">
        <v>86</v>
      </c>
      <c r="AT272" s="187" t="s">
        <v>77</v>
      </c>
      <c r="AU272" s="187" t="s">
        <v>82</v>
      </c>
      <c r="AY272" s="186" t="s">
        <v>149</v>
      </c>
      <c r="BK272" s="188">
        <f>SUM(BK273:BK275)</f>
        <v>0</v>
      </c>
    </row>
    <row r="273" spans="1:65" s="2" customFormat="1" ht="14.45" customHeight="1">
      <c r="A273" s="34"/>
      <c r="B273" s="35"/>
      <c r="C273" s="191" t="s">
        <v>602</v>
      </c>
      <c r="D273" s="191" t="s">
        <v>152</v>
      </c>
      <c r="E273" s="192" t="s">
        <v>603</v>
      </c>
      <c r="F273" s="193" t="s">
        <v>604</v>
      </c>
      <c r="G273" s="194" t="s">
        <v>167</v>
      </c>
      <c r="H273" s="195">
        <v>1</v>
      </c>
      <c r="I273" s="196"/>
      <c r="J273" s="197">
        <f>ROUND(I273*H273,2)</f>
        <v>0</v>
      </c>
      <c r="K273" s="193" t="s">
        <v>156</v>
      </c>
      <c r="L273" s="39"/>
      <c r="M273" s="198" t="s">
        <v>1</v>
      </c>
      <c r="N273" s="199" t="s">
        <v>43</v>
      </c>
      <c r="O273" s="71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213</v>
      </c>
      <c r="AT273" s="202" t="s">
        <v>152</v>
      </c>
      <c r="AU273" s="202" t="s">
        <v>86</v>
      </c>
      <c r="AY273" s="17" t="s">
        <v>149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82</v>
      </c>
      <c r="BK273" s="203">
        <f>ROUND(I273*H273,2)</f>
        <v>0</v>
      </c>
      <c r="BL273" s="17" t="s">
        <v>213</v>
      </c>
      <c r="BM273" s="202" t="s">
        <v>605</v>
      </c>
    </row>
    <row r="274" spans="1:65" s="2" customFormat="1" ht="24.2" customHeight="1">
      <c r="A274" s="34"/>
      <c r="B274" s="35"/>
      <c r="C274" s="237" t="s">
        <v>606</v>
      </c>
      <c r="D274" s="237" t="s">
        <v>231</v>
      </c>
      <c r="E274" s="238" t="s">
        <v>607</v>
      </c>
      <c r="F274" s="239" t="s">
        <v>608</v>
      </c>
      <c r="G274" s="240" t="s">
        <v>167</v>
      </c>
      <c r="H274" s="241">
        <v>1</v>
      </c>
      <c r="I274" s="242"/>
      <c r="J274" s="243">
        <f>ROUND(I274*H274,2)</f>
        <v>0</v>
      </c>
      <c r="K274" s="239" t="s">
        <v>156</v>
      </c>
      <c r="L274" s="244"/>
      <c r="M274" s="245" t="s">
        <v>1</v>
      </c>
      <c r="N274" s="246" t="s">
        <v>43</v>
      </c>
      <c r="O274" s="71"/>
      <c r="P274" s="200">
        <f>O274*H274</f>
        <v>0</v>
      </c>
      <c r="Q274" s="200">
        <v>0.0012</v>
      </c>
      <c r="R274" s="200">
        <f>Q274*H274</f>
        <v>0.0012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234</v>
      </c>
      <c r="AT274" s="202" t="s">
        <v>231</v>
      </c>
      <c r="AU274" s="202" t="s">
        <v>86</v>
      </c>
      <c r="AY274" s="17" t="s">
        <v>149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82</v>
      </c>
      <c r="BK274" s="203">
        <f>ROUND(I274*H274,2)</f>
        <v>0</v>
      </c>
      <c r="BL274" s="17" t="s">
        <v>213</v>
      </c>
      <c r="BM274" s="202" t="s">
        <v>609</v>
      </c>
    </row>
    <row r="275" spans="1:65" s="2" customFormat="1" ht="24.2" customHeight="1">
      <c r="A275" s="34"/>
      <c r="B275" s="35"/>
      <c r="C275" s="191" t="s">
        <v>610</v>
      </c>
      <c r="D275" s="191" t="s">
        <v>152</v>
      </c>
      <c r="E275" s="192" t="s">
        <v>611</v>
      </c>
      <c r="F275" s="193" t="s">
        <v>612</v>
      </c>
      <c r="G275" s="194" t="s">
        <v>186</v>
      </c>
      <c r="H275" s="195">
        <v>0.001</v>
      </c>
      <c r="I275" s="196"/>
      <c r="J275" s="197">
        <f>ROUND(I275*H275,2)</f>
        <v>0</v>
      </c>
      <c r="K275" s="193" t="s">
        <v>156</v>
      </c>
      <c r="L275" s="39"/>
      <c r="M275" s="198" t="s">
        <v>1</v>
      </c>
      <c r="N275" s="199" t="s">
        <v>43</v>
      </c>
      <c r="O275" s="71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2" t="s">
        <v>213</v>
      </c>
      <c r="AT275" s="202" t="s">
        <v>152</v>
      </c>
      <c r="AU275" s="202" t="s">
        <v>86</v>
      </c>
      <c r="AY275" s="17" t="s">
        <v>149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17" t="s">
        <v>82</v>
      </c>
      <c r="BK275" s="203">
        <f>ROUND(I275*H275,2)</f>
        <v>0</v>
      </c>
      <c r="BL275" s="17" t="s">
        <v>213</v>
      </c>
      <c r="BM275" s="202" t="s">
        <v>613</v>
      </c>
    </row>
    <row r="276" spans="2:63" s="12" customFormat="1" ht="22.9" customHeight="1">
      <c r="B276" s="175"/>
      <c r="C276" s="176"/>
      <c r="D276" s="177" t="s">
        <v>77</v>
      </c>
      <c r="E276" s="189" t="s">
        <v>385</v>
      </c>
      <c r="F276" s="189" t="s">
        <v>386</v>
      </c>
      <c r="G276" s="176"/>
      <c r="H276" s="176"/>
      <c r="I276" s="179"/>
      <c r="J276" s="190">
        <f>BK276</f>
        <v>0</v>
      </c>
      <c r="K276" s="176"/>
      <c r="L276" s="181"/>
      <c r="M276" s="182"/>
      <c r="N276" s="183"/>
      <c r="O276" s="183"/>
      <c r="P276" s="184">
        <f>SUM(P277:P282)</f>
        <v>0</v>
      </c>
      <c r="Q276" s="183"/>
      <c r="R276" s="184">
        <f>SUM(R277:R282)</f>
        <v>0.19005</v>
      </c>
      <c r="S276" s="183"/>
      <c r="T276" s="185">
        <f>SUM(T277:T282)</f>
        <v>0</v>
      </c>
      <c r="AR276" s="186" t="s">
        <v>86</v>
      </c>
      <c r="AT276" s="187" t="s">
        <v>77</v>
      </c>
      <c r="AU276" s="187" t="s">
        <v>82</v>
      </c>
      <c r="AY276" s="186" t="s">
        <v>149</v>
      </c>
      <c r="BK276" s="188">
        <f>SUM(BK277:BK282)</f>
        <v>0</v>
      </c>
    </row>
    <row r="277" spans="1:65" s="2" customFormat="1" ht="14.45" customHeight="1">
      <c r="A277" s="34"/>
      <c r="B277" s="35"/>
      <c r="C277" s="191" t="s">
        <v>614</v>
      </c>
      <c r="D277" s="191" t="s">
        <v>152</v>
      </c>
      <c r="E277" s="192" t="s">
        <v>615</v>
      </c>
      <c r="F277" s="193" t="s">
        <v>616</v>
      </c>
      <c r="G277" s="194" t="s">
        <v>167</v>
      </c>
      <c r="H277" s="195">
        <v>1</v>
      </c>
      <c r="I277" s="196"/>
      <c r="J277" s="197">
        <f aca="true" t="shared" si="20" ref="J277:J282">ROUND(I277*H277,2)</f>
        <v>0</v>
      </c>
      <c r="K277" s="193" t="s">
        <v>156</v>
      </c>
      <c r="L277" s="39"/>
      <c r="M277" s="198" t="s">
        <v>1</v>
      </c>
      <c r="N277" s="199" t="s">
        <v>43</v>
      </c>
      <c r="O277" s="71"/>
      <c r="P277" s="200">
        <f aca="true" t="shared" si="21" ref="P277:P282">O277*H277</f>
        <v>0</v>
      </c>
      <c r="Q277" s="200">
        <v>0</v>
      </c>
      <c r="R277" s="200">
        <f aca="true" t="shared" si="22" ref="R277:R282">Q277*H277</f>
        <v>0</v>
      </c>
      <c r="S277" s="200">
        <v>0</v>
      </c>
      <c r="T277" s="201">
        <f aca="true" t="shared" si="23" ref="T277:T282"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213</v>
      </c>
      <c r="AT277" s="202" t="s">
        <v>152</v>
      </c>
      <c r="AU277" s="202" t="s">
        <v>86</v>
      </c>
      <c r="AY277" s="17" t="s">
        <v>149</v>
      </c>
      <c r="BE277" s="203">
        <f aca="true" t="shared" si="24" ref="BE277:BE282">IF(N277="základní",J277,0)</f>
        <v>0</v>
      </c>
      <c r="BF277" s="203">
        <f aca="true" t="shared" si="25" ref="BF277:BF282">IF(N277="snížená",J277,0)</f>
        <v>0</v>
      </c>
      <c r="BG277" s="203">
        <f aca="true" t="shared" si="26" ref="BG277:BG282">IF(N277="zákl. přenesená",J277,0)</f>
        <v>0</v>
      </c>
      <c r="BH277" s="203">
        <f aca="true" t="shared" si="27" ref="BH277:BH282">IF(N277="sníž. přenesená",J277,0)</f>
        <v>0</v>
      </c>
      <c r="BI277" s="203">
        <f aca="true" t="shared" si="28" ref="BI277:BI282">IF(N277="nulová",J277,0)</f>
        <v>0</v>
      </c>
      <c r="BJ277" s="17" t="s">
        <v>82</v>
      </c>
      <c r="BK277" s="203">
        <f aca="true" t="shared" si="29" ref="BK277:BK282">ROUND(I277*H277,2)</f>
        <v>0</v>
      </c>
      <c r="BL277" s="17" t="s">
        <v>213</v>
      </c>
      <c r="BM277" s="202" t="s">
        <v>617</v>
      </c>
    </row>
    <row r="278" spans="1:65" s="2" customFormat="1" ht="14.45" customHeight="1">
      <c r="A278" s="34"/>
      <c r="B278" s="35"/>
      <c r="C278" s="237" t="s">
        <v>618</v>
      </c>
      <c r="D278" s="237" t="s">
        <v>231</v>
      </c>
      <c r="E278" s="238" t="s">
        <v>619</v>
      </c>
      <c r="F278" s="239" t="s">
        <v>620</v>
      </c>
      <c r="G278" s="240" t="s">
        <v>167</v>
      </c>
      <c r="H278" s="241">
        <v>1</v>
      </c>
      <c r="I278" s="242"/>
      <c r="J278" s="243">
        <f t="shared" si="20"/>
        <v>0</v>
      </c>
      <c r="K278" s="239" t="s">
        <v>156</v>
      </c>
      <c r="L278" s="244"/>
      <c r="M278" s="245" t="s">
        <v>1</v>
      </c>
      <c r="N278" s="246" t="s">
        <v>43</v>
      </c>
      <c r="O278" s="71"/>
      <c r="P278" s="200">
        <f t="shared" si="21"/>
        <v>0</v>
      </c>
      <c r="Q278" s="200">
        <v>0.077</v>
      </c>
      <c r="R278" s="200">
        <f t="shared" si="22"/>
        <v>0.077</v>
      </c>
      <c r="S278" s="200">
        <v>0</v>
      </c>
      <c r="T278" s="201">
        <f t="shared" si="23"/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2" t="s">
        <v>234</v>
      </c>
      <c r="AT278" s="202" t="s">
        <v>231</v>
      </c>
      <c r="AU278" s="202" t="s">
        <v>86</v>
      </c>
      <c r="AY278" s="17" t="s">
        <v>149</v>
      </c>
      <c r="BE278" s="203">
        <f t="shared" si="24"/>
        <v>0</v>
      </c>
      <c r="BF278" s="203">
        <f t="shared" si="25"/>
        <v>0</v>
      </c>
      <c r="BG278" s="203">
        <f t="shared" si="26"/>
        <v>0</v>
      </c>
      <c r="BH278" s="203">
        <f t="shared" si="27"/>
        <v>0</v>
      </c>
      <c r="BI278" s="203">
        <f t="shared" si="28"/>
        <v>0</v>
      </c>
      <c r="BJ278" s="17" t="s">
        <v>82</v>
      </c>
      <c r="BK278" s="203">
        <f t="shared" si="29"/>
        <v>0</v>
      </c>
      <c r="BL278" s="17" t="s">
        <v>213</v>
      </c>
      <c r="BM278" s="202" t="s">
        <v>621</v>
      </c>
    </row>
    <row r="279" spans="1:65" s="2" customFormat="1" ht="24.2" customHeight="1">
      <c r="A279" s="34"/>
      <c r="B279" s="35"/>
      <c r="C279" s="191" t="s">
        <v>622</v>
      </c>
      <c r="D279" s="191" t="s">
        <v>152</v>
      </c>
      <c r="E279" s="192" t="s">
        <v>388</v>
      </c>
      <c r="F279" s="193" t="s">
        <v>389</v>
      </c>
      <c r="G279" s="194" t="s">
        <v>224</v>
      </c>
      <c r="H279" s="195">
        <v>4.5</v>
      </c>
      <c r="I279" s="196"/>
      <c r="J279" s="197">
        <f t="shared" si="20"/>
        <v>0</v>
      </c>
      <c r="K279" s="193" t="s">
        <v>156</v>
      </c>
      <c r="L279" s="39"/>
      <c r="M279" s="198" t="s">
        <v>1</v>
      </c>
      <c r="N279" s="199" t="s">
        <v>43</v>
      </c>
      <c r="O279" s="71"/>
      <c r="P279" s="200">
        <f t="shared" si="21"/>
        <v>0</v>
      </c>
      <c r="Q279" s="200">
        <v>0</v>
      </c>
      <c r="R279" s="200">
        <f t="shared" si="22"/>
        <v>0</v>
      </c>
      <c r="S279" s="200">
        <v>0</v>
      </c>
      <c r="T279" s="201">
        <f t="shared" si="23"/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2" t="s">
        <v>213</v>
      </c>
      <c r="AT279" s="202" t="s">
        <v>152</v>
      </c>
      <c r="AU279" s="202" t="s">
        <v>86</v>
      </c>
      <c r="AY279" s="17" t="s">
        <v>149</v>
      </c>
      <c r="BE279" s="203">
        <f t="shared" si="24"/>
        <v>0</v>
      </c>
      <c r="BF279" s="203">
        <f t="shared" si="25"/>
        <v>0</v>
      </c>
      <c r="BG279" s="203">
        <f t="shared" si="26"/>
        <v>0</v>
      </c>
      <c r="BH279" s="203">
        <f t="shared" si="27"/>
        <v>0</v>
      </c>
      <c r="BI279" s="203">
        <f t="shared" si="28"/>
        <v>0</v>
      </c>
      <c r="BJ279" s="17" t="s">
        <v>82</v>
      </c>
      <c r="BK279" s="203">
        <f t="shared" si="29"/>
        <v>0</v>
      </c>
      <c r="BL279" s="17" t="s">
        <v>213</v>
      </c>
      <c r="BM279" s="202" t="s">
        <v>623</v>
      </c>
    </row>
    <row r="280" spans="1:65" s="2" customFormat="1" ht="14.45" customHeight="1">
      <c r="A280" s="34"/>
      <c r="B280" s="35"/>
      <c r="C280" s="237" t="s">
        <v>624</v>
      </c>
      <c r="D280" s="237" t="s">
        <v>231</v>
      </c>
      <c r="E280" s="238" t="s">
        <v>392</v>
      </c>
      <c r="F280" s="239" t="s">
        <v>393</v>
      </c>
      <c r="G280" s="240" t="s">
        <v>224</v>
      </c>
      <c r="H280" s="241">
        <v>4.5</v>
      </c>
      <c r="I280" s="242"/>
      <c r="J280" s="243">
        <f t="shared" si="20"/>
        <v>0</v>
      </c>
      <c r="K280" s="239" t="s">
        <v>156</v>
      </c>
      <c r="L280" s="244"/>
      <c r="M280" s="245" t="s">
        <v>1</v>
      </c>
      <c r="N280" s="246" t="s">
        <v>43</v>
      </c>
      <c r="O280" s="71"/>
      <c r="P280" s="200">
        <f t="shared" si="21"/>
        <v>0</v>
      </c>
      <c r="Q280" s="200">
        <v>0.0029</v>
      </c>
      <c r="R280" s="200">
        <f t="shared" si="22"/>
        <v>0.013049999999999999</v>
      </c>
      <c r="S280" s="200">
        <v>0</v>
      </c>
      <c r="T280" s="201">
        <f t="shared" si="23"/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234</v>
      </c>
      <c r="AT280" s="202" t="s">
        <v>231</v>
      </c>
      <c r="AU280" s="202" t="s">
        <v>86</v>
      </c>
      <c r="AY280" s="17" t="s">
        <v>149</v>
      </c>
      <c r="BE280" s="203">
        <f t="shared" si="24"/>
        <v>0</v>
      </c>
      <c r="BF280" s="203">
        <f t="shared" si="25"/>
        <v>0</v>
      </c>
      <c r="BG280" s="203">
        <f t="shared" si="26"/>
        <v>0</v>
      </c>
      <c r="BH280" s="203">
        <f t="shared" si="27"/>
        <v>0</v>
      </c>
      <c r="BI280" s="203">
        <f t="shared" si="28"/>
        <v>0</v>
      </c>
      <c r="BJ280" s="17" t="s">
        <v>82</v>
      </c>
      <c r="BK280" s="203">
        <f t="shared" si="29"/>
        <v>0</v>
      </c>
      <c r="BL280" s="17" t="s">
        <v>213</v>
      </c>
      <c r="BM280" s="202" t="s">
        <v>625</v>
      </c>
    </row>
    <row r="281" spans="1:65" s="2" customFormat="1" ht="24.2" customHeight="1">
      <c r="A281" s="34"/>
      <c r="B281" s="35"/>
      <c r="C281" s="191" t="s">
        <v>626</v>
      </c>
      <c r="D281" s="191" t="s">
        <v>152</v>
      </c>
      <c r="E281" s="192" t="s">
        <v>627</v>
      </c>
      <c r="F281" s="193" t="s">
        <v>628</v>
      </c>
      <c r="G281" s="194" t="s">
        <v>629</v>
      </c>
      <c r="H281" s="195">
        <v>1</v>
      </c>
      <c r="I281" s="196"/>
      <c r="J281" s="197">
        <f t="shared" si="20"/>
        <v>0</v>
      </c>
      <c r="K281" s="193" t="s">
        <v>1</v>
      </c>
      <c r="L281" s="39"/>
      <c r="M281" s="198" t="s">
        <v>1</v>
      </c>
      <c r="N281" s="199" t="s">
        <v>43</v>
      </c>
      <c r="O281" s="71"/>
      <c r="P281" s="200">
        <f t="shared" si="21"/>
        <v>0</v>
      </c>
      <c r="Q281" s="200">
        <v>0.1</v>
      </c>
      <c r="R281" s="200">
        <f t="shared" si="22"/>
        <v>0.1</v>
      </c>
      <c r="S281" s="200">
        <v>0</v>
      </c>
      <c r="T281" s="201">
        <f t="shared" si="23"/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2" t="s">
        <v>213</v>
      </c>
      <c r="AT281" s="202" t="s">
        <v>152</v>
      </c>
      <c r="AU281" s="202" t="s">
        <v>86</v>
      </c>
      <c r="AY281" s="17" t="s">
        <v>149</v>
      </c>
      <c r="BE281" s="203">
        <f t="shared" si="24"/>
        <v>0</v>
      </c>
      <c r="BF281" s="203">
        <f t="shared" si="25"/>
        <v>0</v>
      </c>
      <c r="BG281" s="203">
        <f t="shared" si="26"/>
        <v>0</v>
      </c>
      <c r="BH281" s="203">
        <f t="shared" si="27"/>
        <v>0</v>
      </c>
      <c r="BI281" s="203">
        <f t="shared" si="28"/>
        <v>0</v>
      </c>
      <c r="BJ281" s="17" t="s">
        <v>82</v>
      </c>
      <c r="BK281" s="203">
        <f t="shared" si="29"/>
        <v>0</v>
      </c>
      <c r="BL281" s="17" t="s">
        <v>213</v>
      </c>
      <c r="BM281" s="202" t="s">
        <v>630</v>
      </c>
    </row>
    <row r="282" spans="1:65" s="2" customFormat="1" ht="24.2" customHeight="1">
      <c r="A282" s="34"/>
      <c r="B282" s="35"/>
      <c r="C282" s="191" t="s">
        <v>631</v>
      </c>
      <c r="D282" s="191" t="s">
        <v>152</v>
      </c>
      <c r="E282" s="192" t="s">
        <v>396</v>
      </c>
      <c r="F282" s="193" t="s">
        <v>397</v>
      </c>
      <c r="G282" s="194" t="s">
        <v>186</v>
      </c>
      <c r="H282" s="195">
        <v>0.19</v>
      </c>
      <c r="I282" s="196"/>
      <c r="J282" s="197">
        <f t="shared" si="20"/>
        <v>0</v>
      </c>
      <c r="K282" s="193" t="s">
        <v>156</v>
      </c>
      <c r="L282" s="39"/>
      <c r="M282" s="198" t="s">
        <v>1</v>
      </c>
      <c r="N282" s="199" t="s">
        <v>43</v>
      </c>
      <c r="O282" s="71"/>
      <c r="P282" s="200">
        <f t="shared" si="21"/>
        <v>0</v>
      </c>
      <c r="Q282" s="200">
        <v>0</v>
      </c>
      <c r="R282" s="200">
        <f t="shared" si="22"/>
        <v>0</v>
      </c>
      <c r="S282" s="200">
        <v>0</v>
      </c>
      <c r="T282" s="201">
        <f t="shared" si="23"/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2" t="s">
        <v>213</v>
      </c>
      <c r="AT282" s="202" t="s">
        <v>152</v>
      </c>
      <c r="AU282" s="202" t="s">
        <v>86</v>
      </c>
      <c r="AY282" s="17" t="s">
        <v>149</v>
      </c>
      <c r="BE282" s="203">
        <f t="shared" si="24"/>
        <v>0</v>
      </c>
      <c r="BF282" s="203">
        <f t="shared" si="25"/>
        <v>0</v>
      </c>
      <c r="BG282" s="203">
        <f t="shared" si="26"/>
        <v>0</v>
      </c>
      <c r="BH282" s="203">
        <f t="shared" si="27"/>
        <v>0</v>
      </c>
      <c r="BI282" s="203">
        <f t="shared" si="28"/>
        <v>0</v>
      </c>
      <c r="BJ282" s="17" t="s">
        <v>82</v>
      </c>
      <c r="BK282" s="203">
        <f t="shared" si="29"/>
        <v>0</v>
      </c>
      <c r="BL282" s="17" t="s">
        <v>213</v>
      </c>
      <c r="BM282" s="202" t="s">
        <v>632</v>
      </c>
    </row>
    <row r="283" spans="2:63" s="12" customFormat="1" ht="22.9" customHeight="1">
      <c r="B283" s="175"/>
      <c r="C283" s="176"/>
      <c r="D283" s="177" t="s">
        <v>77</v>
      </c>
      <c r="E283" s="189" t="s">
        <v>399</v>
      </c>
      <c r="F283" s="189" t="s">
        <v>400</v>
      </c>
      <c r="G283" s="176"/>
      <c r="H283" s="176"/>
      <c r="I283" s="179"/>
      <c r="J283" s="190">
        <f>BK283</f>
        <v>0</v>
      </c>
      <c r="K283" s="176"/>
      <c r="L283" s="181"/>
      <c r="M283" s="182"/>
      <c r="N283" s="183"/>
      <c r="O283" s="183"/>
      <c r="P283" s="184">
        <f>SUM(P284:P296)</f>
        <v>0</v>
      </c>
      <c r="Q283" s="183"/>
      <c r="R283" s="184">
        <f>SUM(R284:R296)</f>
        <v>0.02692</v>
      </c>
      <c r="S283" s="183"/>
      <c r="T283" s="185">
        <f>SUM(T284:T296)</f>
        <v>0</v>
      </c>
      <c r="AR283" s="186" t="s">
        <v>86</v>
      </c>
      <c r="AT283" s="187" t="s">
        <v>77</v>
      </c>
      <c r="AU283" s="187" t="s">
        <v>82</v>
      </c>
      <c r="AY283" s="186" t="s">
        <v>149</v>
      </c>
      <c r="BK283" s="188">
        <f>SUM(BK284:BK296)</f>
        <v>0</v>
      </c>
    </row>
    <row r="284" spans="1:65" s="2" customFormat="1" ht="24.2" customHeight="1">
      <c r="A284" s="34"/>
      <c r="B284" s="35"/>
      <c r="C284" s="191" t="s">
        <v>633</v>
      </c>
      <c r="D284" s="191" t="s">
        <v>152</v>
      </c>
      <c r="E284" s="192" t="s">
        <v>634</v>
      </c>
      <c r="F284" s="193" t="s">
        <v>635</v>
      </c>
      <c r="G284" s="194" t="s">
        <v>155</v>
      </c>
      <c r="H284" s="195">
        <v>20</v>
      </c>
      <c r="I284" s="196"/>
      <c r="J284" s="197">
        <f>ROUND(I284*H284,2)</f>
        <v>0</v>
      </c>
      <c r="K284" s="193" t="s">
        <v>156</v>
      </c>
      <c r="L284" s="39"/>
      <c r="M284" s="198" t="s">
        <v>1</v>
      </c>
      <c r="N284" s="199" t="s">
        <v>43</v>
      </c>
      <c r="O284" s="71"/>
      <c r="P284" s="200">
        <f>O284*H284</f>
        <v>0</v>
      </c>
      <c r="Q284" s="200">
        <v>0.00014</v>
      </c>
      <c r="R284" s="200">
        <f>Q284*H284</f>
        <v>0.0027999999999999995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213</v>
      </c>
      <c r="AT284" s="202" t="s">
        <v>152</v>
      </c>
      <c r="AU284" s="202" t="s">
        <v>86</v>
      </c>
      <c r="AY284" s="17" t="s">
        <v>149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82</v>
      </c>
      <c r="BK284" s="203">
        <f>ROUND(I284*H284,2)</f>
        <v>0</v>
      </c>
      <c r="BL284" s="17" t="s">
        <v>213</v>
      </c>
      <c r="BM284" s="202" t="s">
        <v>636</v>
      </c>
    </row>
    <row r="285" spans="2:51" s="13" customFormat="1" ht="11.25">
      <c r="B285" s="204"/>
      <c r="C285" s="205"/>
      <c r="D285" s="206" t="s">
        <v>159</v>
      </c>
      <c r="E285" s="207" t="s">
        <v>1</v>
      </c>
      <c r="F285" s="208" t="s">
        <v>637</v>
      </c>
      <c r="G285" s="205"/>
      <c r="H285" s="207" t="s">
        <v>1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159</v>
      </c>
      <c r="AU285" s="214" t="s">
        <v>86</v>
      </c>
      <c r="AV285" s="13" t="s">
        <v>82</v>
      </c>
      <c r="AW285" s="13" t="s">
        <v>32</v>
      </c>
      <c r="AX285" s="13" t="s">
        <v>78</v>
      </c>
      <c r="AY285" s="214" t="s">
        <v>149</v>
      </c>
    </row>
    <row r="286" spans="2:51" s="14" customFormat="1" ht="11.25">
      <c r="B286" s="215"/>
      <c r="C286" s="216"/>
      <c r="D286" s="206" t="s">
        <v>159</v>
      </c>
      <c r="E286" s="217" t="s">
        <v>1</v>
      </c>
      <c r="F286" s="218" t="s">
        <v>254</v>
      </c>
      <c r="G286" s="216"/>
      <c r="H286" s="219">
        <v>20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159</v>
      </c>
      <c r="AU286" s="225" t="s">
        <v>86</v>
      </c>
      <c r="AV286" s="14" t="s">
        <v>86</v>
      </c>
      <c r="AW286" s="14" t="s">
        <v>32</v>
      </c>
      <c r="AX286" s="14" t="s">
        <v>78</v>
      </c>
      <c r="AY286" s="225" t="s">
        <v>149</v>
      </c>
    </row>
    <row r="287" spans="2:51" s="15" customFormat="1" ht="11.25">
      <c r="B287" s="226"/>
      <c r="C287" s="227"/>
      <c r="D287" s="206" t="s">
        <v>159</v>
      </c>
      <c r="E287" s="228" t="s">
        <v>1</v>
      </c>
      <c r="F287" s="229" t="s">
        <v>162</v>
      </c>
      <c r="G287" s="227"/>
      <c r="H287" s="230">
        <v>20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159</v>
      </c>
      <c r="AU287" s="236" t="s">
        <v>86</v>
      </c>
      <c r="AV287" s="15" t="s">
        <v>157</v>
      </c>
      <c r="AW287" s="15" t="s">
        <v>32</v>
      </c>
      <c r="AX287" s="15" t="s">
        <v>82</v>
      </c>
      <c r="AY287" s="236" t="s">
        <v>149</v>
      </c>
    </row>
    <row r="288" spans="1:65" s="2" customFormat="1" ht="24.2" customHeight="1">
      <c r="A288" s="34"/>
      <c r="B288" s="35"/>
      <c r="C288" s="191" t="s">
        <v>638</v>
      </c>
      <c r="D288" s="191" t="s">
        <v>152</v>
      </c>
      <c r="E288" s="192" t="s">
        <v>639</v>
      </c>
      <c r="F288" s="193" t="s">
        <v>640</v>
      </c>
      <c r="G288" s="194" t="s">
        <v>155</v>
      </c>
      <c r="H288" s="195">
        <v>20</v>
      </c>
      <c r="I288" s="196"/>
      <c r="J288" s="197">
        <f>ROUND(I288*H288,2)</f>
        <v>0</v>
      </c>
      <c r="K288" s="193" t="s">
        <v>156</v>
      </c>
      <c r="L288" s="39"/>
      <c r="M288" s="198" t="s">
        <v>1</v>
      </c>
      <c r="N288" s="199" t="s">
        <v>43</v>
      </c>
      <c r="O288" s="71"/>
      <c r="P288" s="200">
        <f>O288*H288</f>
        <v>0</v>
      </c>
      <c r="Q288" s="200">
        <v>0.00012</v>
      </c>
      <c r="R288" s="200">
        <f>Q288*H288</f>
        <v>0.0024000000000000002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213</v>
      </c>
      <c r="AT288" s="202" t="s">
        <v>152</v>
      </c>
      <c r="AU288" s="202" t="s">
        <v>86</v>
      </c>
      <c r="AY288" s="17" t="s">
        <v>149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82</v>
      </c>
      <c r="BK288" s="203">
        <f>ROUND(I288*H288,2)</f>
        <v>0</v>
      </c>
      <c r="BL288" s="17" t="s">
        <v>213</v>
      </c>
      <c r="BM288" s="202" t="s">
        <v>641</v>
      </c>
    </row>
    <row r="289" spans="1:65" s="2" customFormat="1" ht="24.2" customHeight="1">
      <c r="A289" s="34"/>
      <c r="B289" s="35"/>
      <c r="C289" s="191" t="s">
        <v>642</v>
      </c>
      <c r="D289" s="191" t="s">
        <v>152</v>
      </c>
      <c r="E289" s="192" t="s">
        <v>643</v>
      </c>
      <c r="F289" s="193" t="s">
        <v>644</v>
      </c>
      <c r="G289" s="194" t="s">
        <v>155</v>
      </c>
      <c r="H289" s="195">
        <v>20</v>
      </c>
      <c r="I289" s="196"/>
      <c r="J289" s="197">
        <f>ROUND(I289*H289,2)</f>
        <v>0</v>
      </c>
      <c r="K289" s="193" t="s">
        <v>156</v>
      </c>
      <c r="L289" s="39"/>
      <c r="M289" s="198" t="s">
        <v>1</v>
      </c>
      <c r="N289" s="199" t="s">
        <v>43</v>
      </c>
      <c r="O289" s="71"/>
      <c r="P289" s="200">
        <f>O289*H289</f>
        <v>0</v>
      </c>
      <c r="Q289" s="200">
        <v>0.00012</v>
      </c>
      <c r="R289" s="200">
        <f>Q289*H289</f>
        <v>0.0024000000000000002</v>
      </c>
      <c r="S289" s="200">
        <v>0</v>
      </c>
      <c r="T289" s="20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2" t="s">
        <v>213</v>
      </c>
      <c r="AT289" s="202" t="s">
        <v>152</v>
      </c>
      <c r="AU289" s="202" t="s">
        <v>86</v>
      </c>
      <c r="AY289" s="17" t="s">
        <v>149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82</v>
      </c>
      <c r="BK289" s="203">
        <f>ROUND(I289*H289,2)</f>
        <v>0</v>
      </c>
      <c r="BL289" s="17" t="s">
        <v>213</v>
      </c>
      <c r="BM289" s="202" t="s">
        <v>645</v>
      </c>
    </row>
    <row r="290" spans="1:65" s="2" customFormat="1" ht="24.2" customHeight="1">
      <c r="A290" s="34"/>
      <c r="B290" s="35"/>
      <c r="C290" s="191" t="s">
        <v>646</v>
      </c>
      <c r="D290" s="191" t="s">
        <v>152</v>
      </c>
      <c r="E290" s="192" t="s">
        <v>402</v>
      </c>
      <c r="F290" s="193" t="s">
        <v>403</v>
      </c>
      <c r="G290" s="194" t="s">
        <v>155</v>
      </c>
      <c r="H290" s="195">
        <v>21</v>
      </c>
      <c r="I290" s="196"/>
      <c r="J290" s="197">
        <f>ROUND(I290*H290,2)</f>
        <v>0</v>
      </c>
      <c r="K290" s="193" t="s">
        <v>156</v>
      </c>
      <c r="L290" s="39"/>
      <c r="M290" s="198" t="s">
        <v>1</v>
      </c>
      <c r="N290" s="199" t="s">
        <v>43</v>
      </c>
      <c r="O290" s="71"/>
      <c r="P290" s="200">
        <f>O290*H290</f>
        <v>0</v>
      </c>
      <c r="Q290" s="200">
        <v>0.00027</v>
      </c>
      <c r="R290" s="200">
        <f>Q290*H290</f>
        <v>0.00567</v>
      </c>
      <c r="S290" s="200">
        <v>0</v>
      </c>
      <c r="T290" s="20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2" t="s">
        <v>213</v>
      </c>
      <c r="AT290" s="202" t="s">
        <v>152</v>
      </c>
      <c r="AU290" s="202" t="s">
        <v>86</v>
      </c>
      <c r="AY290" s="17" t="s">
        <v>149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7" t="s">
        <v>82</v>
      </c>
      <c r="BK290" s="203">
        <f>ROUND(I290*H290,2)</f>
        <v>0</v>
      </c>
      <c r="BL290" s="17" t="s">
        <v>213</v>
      </c>
      <c r="BM290" s="202" t="s">
        <v>647</v>
      </c>
    </row>
    <row r="291" spans="2:51" s="13" customFormat="1" ht="11.25">
      <c r="B291" s="204"/>
      <c r="C291" s="205"/>
      <c r="D291" s="206" t="s">
        <v>159</v>
      </c>
      <c r="E291" s="207" t="s">
        <v>1</v>
      </c>
      <c r="F291" s="208" t="s">
        <v>588</v>
      </c>
      <c r="G291" s="205"/>
      <c r="H291" s="207" t="s">
        <v>1</v>
      </c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159</v>
      </c>
      <c r="AU291" s="214" t="s">
        <v>86</v>
      </c>
      <c r="AV291" s="13" t="s">
        <v>82</v>
      </c>
      <c r="AW291" s="13" t="s">
        <v>32</v>
      </c>
      <c r="AX291" s="13" t="s">
        <v>78</v>
      </c>
      <c r="AY291" s="214" t="s">
        <v>149</v>
      </c>
    </row>
    <row r="292" spans="2:51" s="14" customFormat="1" ht="11.25">
      <c r="B292" s="215"/>
      <c r="C292" s="216"/>
      <c r="D292" s="206" t="s">
        <v>159</v>
      </c>
      <c r="E292" s="217" t="s">
        <v>1</v>
      </c>
      <c r="F292" s="218" t="s">
        <v>254</v>
      </c>
      <c r="G292" s="216"/>
      <c r="H292" s="219">
        <v>20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159</v>
      </c>
      <c r="AU292" s="225" t="s">
        <v>86</v>
      </c>
      <c r="AV292" s="14" t="s">
        <v>86</v>
      </c>
      <c r="AW292" s="14" t="s">
        <v>32</v>
      </c>
      <c r="AX292" s="14" t="s">
        <v>78</v>
      </c>
      <c r="AY292" s="225" t="s">
        <v>149</v>
      </c>
    </row>
    <row r="293" spans="2:51" s="13" customFormat="1" ht="11.25">
      <c r="B293" s="204"/>
      <c r="C293" s="205"/>
      <c r="D293" s="206" t="s">
        <v>159</v>
      </c>
      <c r="E293" s="207" t="s">
        <v>1</v>
      </c>
      <c r="F293" s="208" t="s">
        <v>648</v>
      </c>
      <c r="G293" s="205"/>
      <c r="H293" s="207" t="s">
        <v>1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159</v>
      </c>
      <c r="AU293" s="214" t="s">
        <v>86</v>
      </c>
      <c r="AV293" s="13" t="s">
        <v>82</v>
      </c>
      <c r="AW293" s="13" t="s">
        <v>32</v>
      </c>
      <c r="AX293" s="13" t="s">
        <v>78</v>
      </c>
      <c r="AY293" s="214" t="s">
        <v>149</v>
      </c>
    </row>
    <row r="294" spans="2:51" s="14" customFormat="1" ht="11.25">
      <c r="B294" s="215"/>
      <c r="C294" s="216"/>
      <c r="D294" s="206" t="s">
        <v>159</v>
      </c>
      <c r="E294" s="217" t="s">
        <v>1</v>
      </c>
      <c r="F294" s="218" t="s">
        <v>82</v>
      </c>
      <c r="G294" s="216"/>
      <c r="H294" s="219">
        <v>1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159</v>
      </c>
      <c r="AU294" s="225" t="s">
        <v>86</v>
      </c>
      <c r="AV294" s="14" t="s">
        <v>86</v>
      </c>
      <c r="AW294" s="14" t="s">
        <v>32</v>
      </c>
      <c r="AX294" s="14" t="s">
        <v>78</v>
      </c>
      <c r="AY294" s="225" t="s">
        <v>149</v>
      </c>
    </row>
    <row r="295" spans="2:51" s="15" customFormat="1" ht="11.25">
      <c r="B295" s="226"/>
      <c r="C295" s="227"/>
      <c r="D295" s="206" t="s">
        <v>159</v>
      </c>
      <c r="E295" s="228" t="s">
        <v>1</v>
      </c>
      <c r="F295" s="229" t="s">
        <v>162</v>
      </c>
      <c r="G295" s="227"/>
      <c r="H295" s="230">
        <v>21</v>
      </c>
      <c r="I295" s="231"/>
      <c r="J295" s="227"/>
      <c r="K295" s="227"/>
      <c r="L295" s="232"/>
      <c r="M295" s="233"/>
      <c r="N295" s="234"/>
      <c r="O295" s="234"/>
      <c r="P295" s="234"/>
      <c r="Q295" s="234"/>
      <c r="R295" s="234"/>
      <c r="S295" s="234"/>
      <c r="T295" s="235"/>
      <c r="AT295" s="236" t="s">
        <v>159</v>
      </c>
      <c r="AU295" s="236" t="s">
        <v>86</v>
      </c>
      <c r="AV295" s="15" t="s">
        <v>157</v>
      </c>
      <c r="AW295" s="15" t="s">
        <v>32</v>
      </c>
      <c r="AX295" s="15" t="s">
        <v>82</v>
      </c>
      <c r="AY295" s="236" t="s">
        <v>149</v>
      </c>
    </row>
    <row r="296" spans="1:65" s="2" customFormat="1" ht="24.2" customHeight="1">
      <c r="A296" s="34"/>
      <c r="B296" s="35"/>
      <c r="C296" s="191" t="s">
        <v>649</v>
      </c>
      <c r="D296" s="191" t="s">
        <v>152</v>
      </c>
      <c r="E296" s="192" t="s">
        <v>406</v>
      </c>
      <c r="F296" s="193" t="s">
        <v>407</v>
      </c>
      <c r="G296" s="194" t="s">
        <v>155</v>
      </c>
      <c r="H296" s="195">
        <v>21</v>
      </c>
      <c r="I296" s="196"/>
      <c r="J296" s="197">
        <f>ROUND(I296*H296,2)</f>
        <v>0</v>
      </c>
      <c r="K296" s="193" t="s">
        <v>156</v>
      </c>
      <c r="L296" s="39"/>
      <c r="M296" s="198" t="s">
        <v>1</v>
      </c>
      <c r="N296" s="199" t="s">
        <v>43</v>
      </c>
      <c r="O296" s="71"/>
      <c r="P296" s="200">
        <f>O296*H296</f>
        <v>0</v>
      </c>
      <c r="Q296" s="200">
        <v>0.00065</v>
      </c>
      <c r="R296" s="200">
        <f>Q296*H296</f>
        <v>0.013649999999999999</v>
      </c>
      <c r="S296" s="200">
        <v>0</v>
      </c>
      <c r="T296" s="201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213</v>
      </c>
      <c r="AT296" s="202" t="s">
        <v>152</v>
      </c>
      <c r="AU296" s="202" t="s">
        <v>86</v>
      </c>
      <c r="AY296" s="17" t="s">
        <v>149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7" t="s">
        <v>82</v>
      </c>
      <c r="BK296" s="203">
        <f>ROUND(I296*H296,2)</f>
        <v>0</v>
      </c>
      <c r="BL296" s="17" t="s">
        <v>213</v>
      </c>
      <c r="BM296" s="202" t="s">
        <v>650</v>
      </c>
    </row>
    <row r="297" spans="2:63" s="12" customFormat="1" ht="25.9" customHeight="1">
      <c r="B297" s="175"/>
      <c r="C297" s="176"/>
      <c r="D297" s="177" t="s">
        <v>77</v>
      </c>
      <c r="E297" s="178" t="s">
        <v>231</v>
      </c>
      <c r="F297" s="178" t="s">
        <v>409</v>
      </c>
      <c r="G297" s="176"/>
      <c r="H297" s="176"/>
      <c r="I297" s="179"/>
      <c r="J297" s="180">
        <f>BK297</f>
        <v>0</v>
      </c>
      <c r="K297" s="176"/>
      <c r="L297" s="181"/>
      <c r="M297" s="182"/>
      <c r="N297" s="183"/>
      <c r="O297" s="183"/>
      <c r="P297" s="184">
        <f>P298</f>
        <v>0</v>
      </c>
      <c r="Q297" s="183"/>
      <c r="R297" s="184">
        <f>R298</f>
        <v>0</v>
      </c>
      <c r="S297" s="183"/>
      <c r="T297" s="185">
        <f>T298</f>
        <v>0</v>
      </c>
      <c r="AR297" s="186" t="s">
        <v>169</v>
      </c>
      <c r="AT297" s="187" t="s">
        <v>77</v>
      </c>
      <c r="AU297" s="187" t="s">
        <v>78</v>
      </c>
      <c r="AY297" s="186" t="s">
        <v>149</v>
      </c>
      <c r="BK297" s="188">
        <f>BK298</f>
        <v>0</v>
      </c>
    </row>
    <row r="298" spans="2:63" s="12" customFormat="1" ht="22.9" customHeight="1">
      <c r="B298" s="175"/>
      <c r="C298" s="176"/>
      <c r="D298" s="177" t="s">
        <v>77</v>
      </c>
      <c r="E298" s="189" t="s">
        <v>410</v>
      </c>
      <c r="F298" s="189" t="s">
        <v>411</v>
      </c>
      <c r="G298" s="176"/>
      <c r="H298" s="176"/>
      <c r="I298" s="179"/>
      <c r="J298" s="190">
        <f>BK298</f>
        <v>0</v>
      </c>
      <c r="K298" s="176"/>
      <c r="L298" s="181"/>
      <c r="M298" s="182"/>
      <c r="N298" s="183"/>
      <c r="O298" s="183"/>
      <c r="P298" s="184">
        <f>P299</f>
        <v>0</v>
      </c>
      <c r="Q298" s="183"/>
      <c r="R298" s="184">
        <f>R299</f>
        <v>0</v>
      </c>
      <c r="S298" s="183"/>
      <c r="T298" s="185">
        <f>T299</f>
        <v>0</v>
      </c>
      <c r="AR298" s="186" t="s">
        <v>169</v>
      </c>
      <c r="AT298" s="187" t="s">
        <v>77</v>
      </c>
      <c r="AU298" s="187" t="s">
        <v>82</v>
      </c>
      <c r="AY298" s="186" t="s">
        <v>149</v>
      </c>
      <c r="BK298" s="188">
        <f>BK299</f>
        <v>0</v>
      </c>
    </row>
    <row r="299" spans="1:65" s="2" customFormat="1" ht="14.45" customHeight="1">
      <c r="A299" s="34"/>
      <c r="B299" s="35"/>
      <c r="C299" s="191" t="s">
        <v>651</v>
      </c>
      <c r="D299" s="191" t="s">
        <v>152</v>
      </c>
      <c r="E299" s="192" t="s">
        <v>413</v>
      </c>
      <c r="F299" s="193" t="s">
        <v>414</v>
      </c>
      <c r="G299" s="194" t="s">
        <v>167</v>
      </c>
      <c r="H299" s="195">
        <v>1</v>
      </c>
      <c r="I299" s="196"/>
      <c r="J299" s="197">
        <f>ROUND(I299*H299,2)</f>
        <v>0</v>
      </c>
      <c r="K299" s="193" t="s">
        <v>1</v>
      </c>
      <c r="L299" s="39"/>
      <c r="M299" s="198" t="s">
        <v>1</v>
      </c>
      <c r="N299" s="199" t="s">
        <v>43</v>
      </c>
      <c r="O299" s="71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320</v>
      </c>
      <c r="AT299" s="202" t="s">
        <v>152</v>
      </c>
      <c r="AU299" s="202" t="s">
        <v>86</v>
      </c>
      <c r="AY299" s="17" t="s">
        <v>149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7" t="s">
        <v>82</v>
      </c>
      <c r="BK299" s="203">
        <f>ROUND(I299*H299,2)</f>
        <v>0</v>
      </c>
      <c r="BL299" s="17" t="s">
        <v>320</v>
      </c>
      <c r="BM299" s="202" t="s">
        <v>652</v>
      </c>
    </row>
    <row r="300" spans="2:63" s="12" customFormat="1" ht="25.9" customHeight="1">
      <c r="B300" s="175"/>
      <c r="C300" s="176"/>
      <c r="D300" s="177" t="s">
        <v>77</v>
      </c>
      <c r="E300" s="178" t="s">
        <v>416</v>
      </c>
      <c r="F300" s="178" t="s">
        <v>417</v>
      </c>
      <c r="G300" s="176"/>
      <c r="H300" s="176"/>
      <c r="I300" s="179"/>
      <c r="J300" s="180">
        <f>BK300</f>
        <v>0</v>
      </c>
      <c r="K300" s="176"/>
      <c r="L300" s="181"/>
      <c r="M300" s="182"/>
      <c r="N300" s="183"/>
      <c r="O300" s="183"/>
      <c r="P300" s="184">
        <f>P301+P303+P306+P308</f>
        <v>0</v>
      </c>
      <c r="Q300" s="183"/>
      <c r="R300" s="184">
        <f>R301+R303+R306+R308</f>
        <v>0</v>
      </c>
      <c r="S300" s="183"/>
      <c r="T300" s="185">
        <f>T301+T303+T306+T308</f>
        <v>0</v>
      </c>
      <c r="AR300" s="186" t="s">
        <v>178</v>
      </c>
      <c r="AT300" s="187" t="s">
        <v>77</v>
      </c>
      <c r="AU300" s="187" t="s">
        <v>78</v>
      </c>
      <c r="AY300" s="186" t="s">
        <v>149</v>
      </c>
      <c r="BK300" s="188">
        <f>BK301+BK303+BK306+BK308</f>
        <v>0</v>
      </c>
    </row>
    <row r="301" spans="2:63" s="12" customFormat="1" ht="22.9" customHeight="1">
      <c r="B301" s="175"/>
      <c r="C301" s="176"/>
      <c r="D301" s="177" t="s">
        <v>77</v>
      </c>
      <c r="E301" s="189" t="s">
        <v>418</v>
      </c>
      <c r="F301" s="189" t="s">
        <v>419</v>
      </c>
      <c r="G301" s="176"/>
      <c r="H301" s="176"/>
      <c r="I301" s="179"/>
      <c r="J301" s="190">
        <f>BK301</f>
        <v>0</v>
      </c>
      <c r="K301" s="176"/>
      <c r="L301" s="181"/>
      <c r="M301" s="182"/>
      <c r="N301" s="183"/>
      <c r="O301" s="183"/>
      <c r="P301" s="184">
        <f>P302</f>
        <v>0</v>
      </c>
      <c r="Q301" s="183"/>
      <c r="R301" s="184">
        <f>R302</f>
        <v>0</v>
      </c>
      <c r="S301" s="183"/>
      <c r="T301" s="185">
        <f>T302</f>
        <v>0</v>
      </c>
      <c r="AR301" s="186" t="s">
        <v>178</v>
      </c>
      <c r="AT301" s="187" t="s">
        <v>77</v>
      </c>
      <c r="AU301" s="187" t="s">
        <v>82</v>
      </c>
      <c r="AY301" s="186" t="s">
        <v>149</v>
      </c>
      <c r="BK301" s="188">
        <f>BK302</f>
        <v>0</v>
      </c>
    </row>
    <row r="302" spans="1:65" s="2" customFormat="1" ht="14.45" customHeight="1">
      <c r="A302" s="34"/>
      <c r="B302" s="35"/>
      <c r="C302" s="191" t="s">
        <v>653</v>
      </c>
      <c r="D302" s="191" t="s">
        <v>152</v>
      </c>
      <c r="E302" s="192" t="s">
        <v>421</v>
      </c>
      <c r="F302" s="193" t="s">
        <v>422</v>
      </c>
      <c r="G302" s="194" t="s">
        <v>423</v>
      </c>
      <c r="H302" s="195">
        <v>1</v>
      </c>
      <c r="I302" s="196"/>
      <c r="J302" s="197">
        <f>ROUND(I302*H302,2)</f>
        <v>0</v>
      </c>
      <c r="K302" s="193" t="s">
        <v>156</v>
      </c>
      <c r="L302" s="39"/>
      <c r="M302" s="198" t="s">
        <v>1</v>
      </c>
      <c r="N302" s="199" t="s">
        <v>43</v>
      </c>
      <c r="O302" s="71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2" t="s">
        <v>424</v>
      </c>
      <c r="AT302" s="202" t="s">
        <v>152</v>
      </c>
      <c r="AU302" s="202" t="s">
        <v>86</v>
      </c>
      <c r="AY302" s="17" t="s">
        <v>149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7" t="s">
        <v>82</v>
      </c>
      <c r="BK302" s="203">
        <f>ROUND(I302*H302,2)</f>
        <v>0</v>
      </c>
      <c r="BL302" s="17" t="s">
        <v>424</v>
      </c>
      <c r="BM302" s="202" t="s">
        <v>654</v>
      </c>
    </row>
    <row r="303" spans="2:63" s="12" customFormat="1" ht="22.9" customHeight="1">
      <c r="B303" s="175"/>
      <c r="C303" s="176"/>
      <c r="D303" s="177" t="s">
        <v>77</v>
      </c>
      <c r="E303" s="189" t="s">
        <v>426</v>
      </c>
      <c r="F303" s="189" t="s">
        <v>427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SUM(P304:P305)</f>
        <v>0</v>
      </c>
      <c r="Q303" s="183"/>
      <c r="R303" s="184">
        <f>SUM(R304:R305)</f>
        <v>0</v>
      </c>
      <c r="S303" s="183"/>
      <c r="T303" s="185">
        <f>SUM(T304:T305)</f>
        <v>0</v>
      </c>
      <c r="AR303" s="186" t="s">
        <v>178</v>
      </c>
      <c r="AT303" s="187" t="s">
        <v>77</v>
      </c>
      <c r="AU303" s="187" t="s">
        <v>82</v>
      </c>
      <c r="AY303" s="186" t="s">
        <v>149</v>
      </c>
      <c r="BK303" s="188">
        <f>SUM(BK304:BK305)</f>
        <v>0</v>
      </c>
    </row>
    <row r="304" spans="1:65" s="2" customFormat="1" ht="14.45" customHeight="1">
      <c r="A304" s="34"/>
      <c r="B304" s="35"/>
      <c r="C304" s="191" t="s">
        <v>655</v>
      </c>
      <c r="D304" s="191" t="s">
        <v>152</v>
      </c>
      <c r="E304" s="192" t="s">
        <v>429</v>
      </c>
      <c r="F304" s="193" t="s">
        <v>427</v>
      </c>
      <c r="G304" s="194" t="s">
        <v>423</v>
      </c>
      <c r="H304" s="195">
        <v>1</v>
      </c>
      <c r="I304" s="196"/>
      <c r="J304" s="197">
        <f>ROUND(I304*H304,2)</f>
        <v>0</v>
      </c>
      <c r="K304" s="193" t="s">
        <v>156</v>
      </c>
      <c r="L304" s="39"/>
      <c r="M304" s="198" t="s">
        <v>1</v>
      </c>
      <c r="N304" s="199" t="s">
        <v>43</v>
      </c>
      <c r="O304" s="71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2" t="s">
        <v>424</v>
      </c>
      <c r="AT304" s="202" t="s">
        <v>152</v>
      </c>
      <c r="AU304" s="202" t="s">
        <v>86</v>
      </c>
      <c r="AY304" s="17" t="s">
        <v>149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82</v>
      </c>
      <c r="BK304" s="203">
        <f>ROUND(I304*H304,2)</f>
        <v>0</v>
      </c>
      <c r="BL304" s="17" t="s">
        <v>424</v>
      </c>
      <c r="BM304" s="202" t="s">
        <v>656</v>
      </c>
    </row>
    <row r="305" spans="1:65" s="2" customFormat="1" ht="14.45" customHeight="1">
      <c r="A305" s="34"/>
      <c r="B305" s="35"/>
      <c r="C305" s="191" t="s">
        <v>657</v>
      </c>
      <c r="D305" s="191" t="s">
        <v>152</v>
      </c>
      <c r="E305" s="192" t="s">
        <v>658</v>
      </c>
      <c r="F305" s="193" t="s">
        <v>659</v>
      </c>
      <c r="G305" s="194" t="s">
        <v>423</v>
      </c>
      <c r="H305" s="195">
        <v>1</v>
      </c>
      <c r="I305" s="196"/>
      <c r="J305" s="197">
        <f>ROUND(I305*H305,2)</f>
        <v>0</v>
      </c>
      <c r="K305" s="193" t="s">
        <v>1</v>
      </c>
      <c r="L305" s="39"/>
      <c r="M305" s="198" t="s">
        <v>1</v>
      </c>
      <c r="N305" s="199" t="s">
        <v>43</v>
      </c>
      <c r="O305" s="7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424</v>
      </c>
      <c r="AT305" s="202" t="s">
        <v>152</v>
      </c>
      <c r="AU305" s="202" t="s">
        <v>86</v>
      </c>
      <c r="AY305" s="17" t="s">
        <v>149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82</v>
      </c>
      <c r="BK305" s="203">
        <f>ROUND(I305*H305,2)</f>
        <v>0</v>
      </c>
      <c r="BL305" s="17" t="s">
        <v>424</v>
      </c>
      <c r="BM305" s="202" t="s">
        <v>660</v>
      </c>
    </row>
    <row r="306" spans="2:63" s="12" customFormat="1" ht="22.9" customHeight="1">
      <c r="B306" s="175"/>
      <c r="C306" s="176"/>
      <c r="D306" s="177" t="s">
        <v>77</v>
      </c>
      <c r="E306" s="189" t="s">
        <v>435</v>
      </c>
      <c r="F306" s="189" t="s">
        <v>436</v>
      </c>
      <c r="G306" s="176"/>
      <c r="H306" s="176"/>
      <c r="I306" s="179"/>
      <c r="J306" s="190">
        <f>BK306</f>
        <v>0</v>
      </c>
      <c r="K306" s="176"/>
      <c r="L306" s="181"/>
      <c r="M306" s="182"/>
      <c r="N306" s="183"/>
      <c r="O306" s="183"/>
      <c r="P306" s="184">
        <f>P307</f>
        <v>0</v>
      </c>
      <c r="Q306" s="183"/>
      <c r="R306" s="184">
        <f>R307</f>
        <v>0</v>
      </c>
      <c r="S306" s="183"/>
      <c r="T306" s="185">
        <f>T307</f>
        <v>0</v>
      </c>
      <c r="AR306" s="186" t="s">
        <v>178</v>
      </c>
      <c r="AT306" s="187" t="s">
        <v>77</v>
      </c>
      <c r="AU306" s="187" t="s">
        <v>82</v>
      </c>
      <c r="AY306" s="186" t="s">
        <v>149</v>
      </c>
      <c r="BK306" s="188">
        <f>BK307</f>
        <v>0</v>
      </c>
    </row>
    <row r="307" spans="1:65" s="2" customFormat="1" ht="14.45" customHeight="1">
      <c r="A307" s="34"/>
      <c r="B307" s="35"/>
      <c r="C307" s="191" t="s">
        <v>661</v>
      </c>
      <c r="D307" s="191" t="s">
        <v>152</v>
      </c>
      <c r="E307" s="192" t="s">
        <v>438</v>
      </c>
      <c r="F307" s="193" t="s">
        <v>436</v>
      </c>
      <c r="G307" s="194" t="s">
        <v>423</v>
      </c>
      <c r="H307" s="195">
        <v>1</v>
      </c>
      <c r="I307" s="196"/>
      <c r="J307" s="197">
        <f>ROUND(I307*H307,2)</f>
        <v>0</v>
      </c>
      <c r="K307" s="193" t="s">
        <v>156</v>
      </c>
      <c r="L307" s="39"/>
      <c r="M307" s="198" t="s">
        <v>1</v>
      </c>
      <c r="N307" s="199" t="s">
        <v>43</v>
      </c>
      <c r="O307" s="71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2" t="s">
        <v>424</v>
      </c>
      <c r="AT307" s="202" t="s">
        <v>152</v>
      </c>
      <c r="AU307" s="202" t="s">
        <v>86</v>
      </c>
      <c r="AY307" s="17" t="s">
        <v>149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17" t="s">
        <v>82</v>
      </c>
      <c r="BK307" s="203">
        <f>ROUND(I307*H307,2)</f>
        <v>0</v>
      </c>
      <c r="BL307" s="17" t="s">
        <v>424</v>
      </c>
      <c r="BM307" s="202" t="s">
        <v>662</v>
      </c>
    </row>
    <row r="308" spans="2:63" s="12" customFormat="1" ht="22.9" customHeight="1">
      <c r="B308" s="175"/>
      <c r="C308" s="176"/>
      <c r="D308" s="177" t="s">
        <v>77</v>
      </c>
      <c r="E308" s="189" t="s">
        <v>440</v>
      </c>
      <c r="F308" s="189" t="s">
        <v>441</v>
      </c>
      <c r="G308" s="176"/>
      <c r="H308" s="176"/>
      <c r="I308" s="179"/>
      <c r="J308" s="190">
        <f>BK308</f>
        <v>0</v>
      </c>
      <c r="K308" s="176"/>
      <c r="L308" s="181"/>
      <c r="M308" s="182"/>
      <c r="N308" s="183"/>
      <c r="O308" s="183"/>
      <c r="P308" s="184">
        <f>P309</f>
        <v>0</v>
      </c>
      <c r="Q308" s="183"/>
      <c r="R308" s="184">
        <f>R309</f>
        <v>0</v>
      </c>
      <c r="S308" s="183"/>
      <c r="T308" s="185">
        <f>T309</f>
        <v>0</v>
      </c>
      <c r="AR308" s="186" t="s">
        <v>178</v>
      </c>
      <c r="AT308" s="187" t="s">
        <v>77</v>
      </c>
      <c r="AU308" s="187" t="s">
        <v>82</v>
      </c>
      <c r="AY308" s="186" t="s">
        <v>149</v>
      </c>
      <c r="BK308" s="188">
        <f>BK309</f>
        <v>0</v>
      </c>
    </row>
    <row r="309" spans="1:65" s="2" customFormat="1" ht="14.45" customHeight="1">
      <c r="A309" s="34"/>
      <c r="B309" s="35"/>
      <c r="C309" s="191" t="s">
        <v>663</v>
      </c>
      <c r="D309" s="191" t="s">
        <v>152</v>
      </c>
      <c r="E309" s="192" t="s">
        <v>443</v>
      </c>
      <c r="F309" s="193" t="s">
        <v>441</v>
      </c>
      <c r="G309" s="194" t="s">
        <v>423</v>
      </c>
      <c r="H309" s="195">
        <v>1</v>
      </c>
      <c r="I309" s="196"/>
      <c r="J309" s="197">
        <f>ROUND(I309*H309,2)</f>
        <v>0</v>
      </c>
      <c r="K309" s="193" t="s">
        <v>156</v>
      </c>
      <c r="L309" s="39"/>
      <c r="M309" s="251" t="s">
        <v>1</v>
      </c>
      <c r="N309" s="252" t="s">
        <v>43</v>
      </c>
      <c r="O309" s="253"/>
      <c r="P309" s="254">
        <f>O309*H309</f>
        <v>0</v>
      </c>
      <c r="Q309" s="254">
        <v>0</v>
      </c>
      <c r="R309" s="254">
        <f>Q309*H309</f>
        <v>0</v>
      </c>
      <c r="S309" s="254">
        <v>0</v>
      </c>
      <c r="T309" s="255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2" t="s">
        <v>424</v>
      </c>
      <c r="AT309" s="202" t="s">
        <v>152</v>
      </c>
      <c r="AU309" s="202" t="s">
        <v>86</v>
      </c>
      <c r="AY309" s="17" t="s">
        <v>149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7" t="s">
        <v>82</v>
      </c>
      <c r="BK309" s="203">
        <f>ROUND(I309*H309,2)</f>
        <v>0</v>
      </c>
      <c r="BL309" s="17" t="s">
        <v>424</v>
      </c>
      <c r="BM309" s="202" t="s">
        <v>664</v>
      </c>
    </row>
    <row r="310" spans="1:31" s="2" customFormat="1" ht="6.95" customHeight="1">
      <c r="A310" s="34"/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39"/>
      <c r="M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</row>
  </sheetData>
  <sheetProtection algorithmName="SHA-512" hashValue="cNxKdiIvBaM4k+i3Eiup68P7nOd4KA5OkKxeTqueNAiy0I/k1EgXbro0CULeyy7KrPNI7TuBXxXd8Zn6ZGiwMw==" saltValue="iIe2fSAlFbMRsN/9bMbKi2uFN9bbu/vgKQNeO1nJOqo3RjcRY0aKxVct2N9kI54/K6gnH7amGjW3JdqAKyzGlg==" spinCount="100000" sheet="1" objects="1" scenarios="1" formatColumns="0" formatRows="0" autoFilter="0"/>
  <autoFilter ref="C142:K309"/>
  <mergeCells count="12">
    <mergeCell ref="E135:H135"/>
    <mergeCell ref="L2:V2"/>
    <mergeCell ref="E85:H85"/>
    <mergeCell ref="E87:H87"/>
    <mergeCell ref="E89:H89"/>
    <mergeCell ref="E131:H131"/>
    <mergeCell ref="E133:H13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99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86</v>
      </c>
    </row>
    <row r="4" spans="2:46" s="1" customFormat="1" ht="24.95" customHeight="1">
      <c r="B4" s="20"/>
      <c r="D4" s="117" t="s">
        <v>103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1" t="str">
        <f>'Rekapitulace stavby'!K6</f>
        <v>UK - KaM - Rekonstrukce  a oprava střech kolejí Na Kotli v Hradci Králové-opakování</v>
      </c>
      <c r="F7" s="302"/>
      <c r="G7" s="302"/>
      <c r="H7" s="302"/>
      <c r="L7" s="20"/>
    </row>
    <row r="8" spans="2:12" s="1" customFormat="1" ht="12" customHeight="1">
      <c r="B8" s="20"/>
      <c r="D8" s="119" t="s">
        <v>104</v>
      </c>
      <c r="L8" s="20"/>
    </row>
    <row r="9" spans="1:31" s="2" customFormat="1" ht="16.5" customHeight="1">
      <c r="A9" s="34"/>
      <c r="B9" s="39"/>
      <c r="C9" s="34"/>
      <c r="D9" s="34"/>
      <c r="E9" s="301" t="s">
        <v>665</v>
      </c>
      <c r="F9" s="303"/>
      <c r="G9" s="303"/>
      <c r="H9" s="30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106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4" t="s">
        <v>666</v>
      </c>
      <c r="F11" s="303"/>
      <c r="G11" s="303"/>
      <c r="H11" s="30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31. 3. 2021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5" t="str">
        <f>'Rekapitulace stavby'!E14</f>
        <v>Vyplň údaj</v>
      </c>
      <c r="F20" s="306"/>
      <c r="G20" s="306"/>
      <c r="H20" s="306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">
        <v>34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35</v>
      </c>
      <c r="F26" s="34"/>
      <c r="G26" s="34"/>
      <c r="H26" s="34"/>
      <c r="I26" s="119" t="s">
        <v>27</v>
      </c>
      <c r="J26" s="110" t="s">
        <v>36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7" t="s">
        <v>1</v>
      </c>
      <c r="F29" s="307"/>
      <c r="G29" s="307"/>
      <c r="H29" s="30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38</v>
      </c>
      <c r="E32" s="34"/>
      <c r="F32" s="34"/>
      <c r="G32" s="34"/>
      <c r="H32" s="34"/>
      <c r="I32" s="34"/>
      <c r="J32" s="126">
        <f>ROUND(J140,2)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40</v>
      </c>
      <c r="G34" s="34"/>
      <c r="H34" s="34"/>
      <c r="I34" s="127" t="s">
        <v>39</v>
      </c>
      <c r="J34" s="127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42</v>
      </c>
      <c r="E35" s="119" t="s">
        <v>43</v>
      </c>
      <c r="F35" s="129">
        <f>ROUND((SUM(BE140:BE235)),2)</f>
        <v>0</v>
      </c>
      <c r="G35" s="34"/>
      <c r="H35" s="34"/>
      <c r="I35" s="130">
        <v>0.21</v>
      </c>
      <c r="J35" s="129">
        <f>ROUND(((SUM(BE140:BE235))*I35),2)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44</v>
      </c>
      <c r="F36" s="129">
        <f>ROUND((SUM(BF140:BF235)),2)</f>
        <v>0</v>
      </c>
      <c r="G36" s="34"/>
      <c r="H36" s="34"/>
      <c r="I36" s="130">
        <v>0.15</v>
      </c>
      <c r="J36" s="129">
        <f>ROUND(((SUM(BF140:BF235))*I36),2)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45</v>
      </c>
      <c r="F37" s="129">
        <f>ROUND((SUM(BG140:BG235)),2)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46</v>
      </c>
      <c r="F38" s="129">
        <f>ROUND((SUM(BH140:BH235)),2)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47</v>
      </c>
      <c r="F39" s="129">
        <f>ROUND((SUM(BI140:BI235)),2)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48</v>
      </c>
      <c r="E41" s="133"/>
      <c r="F41" s="133"/>
      <c r="G41" s="134" t="s">
        <v>49</v>
      </c>
      <c r="H41" s="135" t="s">
        <v>50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51</v>
      </c>
      <c r="E50" s="139"/>
      <c r="F50" s="139"/>
      <c r="G50" s="138" t="s">
        <v>52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53</v>
      </c>
      <c r="E61" s="141"/>
      <c r="F61" s="142" t="s">
        <v>54</v>
      </c>
      <c r="G61" s="140" t="s">
        <v>53</v>
      </c>
      <c r="H61" s="141"/>
      <c r="I61" s="141"/>
      <c r="J61" s="143" t="s">
        <v>54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55</v>
      </c>
      <c r="E65" s="144"/>
      <c r="F65" s="144"/>
      <c r="G65" s="138" t="s">
        <v>56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53</v>
      </c>
      <c r="E76" s="141"/>
      <c r="F76" s="142" t="s">
        <v>54</v>
      </c>
      <c r="G76" s="140" t="s">
        <v>53</v>
      </c>
      <c r="H76" s="141"/>
      <c r="I76" s="141"/>
      <c r="J76" s="143" t="s">
        <v>54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8" t="str">
        <f>E7</f>
        <v>UK - KaM - Rekonstrukce  a oprava střech kolejí Na Kotli v Hradci Králové-opakování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665</v>
      </c>
      <c r="F87" s="310"/>
      <c r="G87" s="310"/>
      <c r="H87" s="31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6" t="str">
        <f>E11</f>
        <v>NEINV 01 - Objekt A1</v>
      </c>
      <c r="F89" s="310"/>
      <c r="G89" s="310"/>
      <c r="H89" s="31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vysokoškolské koleje Univerzity Karlovy</v>
      </c>
      <c r="G91" s="36"/>
      <c r="H91" s="36"/>
      <c r="I91" s="29" t="s">
        <v>22</v>
      </c>
      <c r="J91" s="66" t="str">
        <f>IF(J14="","",J14)</f>
        <v>31. 3. 2021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UK KaM</v>
      </c>
      <c r="G93" s="36"/>
      <c r="H93" s="36"/>
      <c r="I93" s="29" t="s">
        <v>30</v>
      </c>
      <c r="J93" s="32" t="str">
        <f>E23</f>
        <v>Ing. Jaroslav Brychta, CSc.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>Jan Petr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109</v>
      </c>
      <c r="D96" s="150"/>
      <c r="E96" s="150"/>
      <c r="F96" s="150"/>
      <c r="G96" s="150"/>
      <c r="H96" s="150"/>
      <c r="I96" s="150"/>
      <c r="J96" s="151" t="s">
        <v>110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111</v>
      </c>
      <c r="D98" s="36"/>
      <c r="E98" s="36"/>
      <c r="F98" s="36"/>
      <c r="G98" s="36"/>
      <c r="H98" s="36"/>
      <c r="I98" s="36"/>
      <c r="J98" s="84">
        <f>J140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112</v>
      </c>
    </row>
    <row r="99" spans="2:12" s="9" customFormat="1" ht="24.95" customHeight="1">
      <c r="B99" s="153"/>
      <c r="C99" s="154"/>
      <c r="D99" s="155" t="s">
        <v>113</v>
      </c>
      <c r="E99" s="156"/>
      <c r="F99" s="156"/>
      <c r="G99" s="156"/>
      <c r="H99" s="156"/>
      <c r="I99" s="156"/>
      <c r="J99" s="157">
        <f>J141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114</v>
      </c>
      <c r="E100" s="161"/>
      <c r="F100" s="161"/>
      <c r="G100" s="161"/>
      <c r="H100" s="161"/>
      <c r="I100" s="161"/>
      <c r="J100" s="162">
        <f>J142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115</v>
      </c>
      <c r="E101" s="161"/>
      <c r="F101" s="161"/>
      <c r="G101" s="161"/>
      <c r="H101" s="161"/>
      <c r="I101" s="161"/>
      <c r="J101" s="162">
        <f>J147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116</v>
      </c>
      <c r="E102" s="161"/>
      <c r="F102" s="161"/>
      <c r="G102" s="161"/>
      <c r="H102" s="161"/>
      <c r="I102" s="161"/>
      <c r="J102" s="162">
        <f>J158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117</v>
      </c>
      <c r="E103" s="161"/>
      <c r="F103" s="161"/>
      <c r="G103" s="161"/>
      <c r="H103" s="161"/>
      <c r="I103" s="161"/>
      <c r="J103" s="162">
        <f>J164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118</v>
      </c>
      <c r="E104" s="156"/>
      <c r="F104" s="156"/>
      <c r="G104" s="156"/>
      <c r="H104" s="156"/>
      <c r="I104" s="156"/>
      <c r="J104" s="157">
        <f>J166</f>
        <v>0</v>
      </c>
      <c r="K104" s="154"/>
      <c r="L104" s="158"/>
    </row>
    <row r="105" spans="2:12" s="10" customFormat="1" ht="19.9" customHeight="1">
      <c r="B105" s="159"/>
      <c r="C105" s="104"/>
      <c r="D105" s="160" t="s">
        <v>119</v>
      </c>
      <c r="E105" s="161"/>
      <c r="F105" s="161"/>
      <c r="G105" s="161"/>
      <c r="H105" s="161"/>
      <c r="I105" s="161"/>
      <c r="J105" s="162">
        <f>J167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121</v>
      </c>
      <c r="E106" s="161"/>
      <c r="F106" s="161"/>
      <c r="G106" s="161"/>
      <c r="H106" s="161"/>
      <c r="I106" s="161"/>
      <c r="J106" s="162">
        <f>J190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122</v>
      </c>
      <c r="E107" s="161"/>
      <c r="F107" s="161"/>
      <c r="G107" s="161"/>
      <c r="H107" s="161"/>
      <c r="I107" s="161"/>
      <c r="J107" s="162">
        <f>J195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123</v>
      </c>
      <c r="E108" s="161"/>
      <c r="F108" s="161"/>
      <c r="G108" s="161"/>
      <c r="H108" s="161"/>
      <c r="I108" s="161"/>
      <c r="J108" s="162">
        <f>J201</f>
        <v>0</v>
      </c>
      <c r="K108" s="104"/>
      <c r="L108" s="163"/>
    </row>
    <row r="109" spans="2:12" s="10" customFormat="1" ht="19.9" customHeight="1">
      <c r="B109" s="159"/>
      <c r="C109" s="104"/>
      <c r="D109" s="160" t="s">
        <v>124</v>
      </c>
      <c r="E109" s="161"/>
      <c r="F109" s="161"/>
      <c r="G109" s="161"/>
      <c r="H109" s="161"/>
      <c r="I109" s="161"/>
      <c r="J109" s="162">
        <f>J205</f>
        <v>0</v>
      </c>
      <c r="K109" s="104"/>
      <c r="L109" s="163"/>
    </row>
    <row r="110" spans="2:12" s="10" customFormat="1" ht="19.9" customHeight="1">
      <c r="B110" s="159"/>
      <c r="C110" s="104"/>
      <c r="D110" s="160" t="s">
        <v>125</v>
      </c>
      <c r="E110" s="161"/>
      <c r="F110" s="161"/>
      <c r="G110" s="161"/>
      <c r="H110" s="161"/>
      <c r="I110" s="161"/>
      <c r="J110" s="162">
        <f>J216</f>
        <v>0</v>
      </c>
      <c r="K110" s="104"/>
      <c r="L110" s="163"/>
    </row>
    <row r="111" spans="2:12" s="10" customFormat="1" ht="19.9" customHeight="1">
      <c r="B111" s="159"/>
      <c r="C111" s="104"/>
      <c r="D111" s="160" t="s">
        <v>126</v>
      </c>
      <c r="E111" s="161"/>
      <c r="F111" s="161"/>
      <c r="G111" s="161"/>
      <c r="H111" s="161"/>
      <c r="I111" s="161"/>
      <c r="J111" s="162">
        <f>J220</f>
        <v>0</v>
      </c>
      <c r="K111" s="104"/>
      <c r="L111" s="163"/>
    </row>
    <row r="112" spans="2:12" s="9" customFormat="1" ht="24.95" customHeight="1">
      <c r="B112" s="153"/>
      <c r="C112" s="154"/>
      <c r="D112" s="155" t="s">
        <v>127</v>
      </c>
      <c r="E112" s="156"/>
      <c r="F112" s="156"/>
      <c r="G112" s="156"/>
      <c r="H112" s="156"/>
      <c r="I112" s="156"/>
      <c r="J112" s="157">
        <f>J223</f>
        <v>0</v>
      </c>
      <c r="K112" s="154"/>
      <c r="L112" s="158"/>
    </row>
    <row r="113" spans="2:12" s="10" customFormat="1" ht="19.9" customHeight="1">
      <c r="B113" s="159"/>
      <c r="C113" s="104"/>
      <c r="D113" s="160" t="s">
        <v>128</v>
      </c>
      <c r="E113" s="161"/>
      <c r="F113" s="161"/>
      <c r="G113" s="161"/>
      <c r="H113" s="161"/>
      <c r="I113" s="161"/>
      <c r="J113" s="162">
        <f>J224</f>
        <v>0</v>
      </c>
      <c r="K113" s="104"/>
      <c r="L113" s="163"/>
    </row>
    <row r="114" spans="2:12" s="9" customFormat="1" ht="24.95" customHeight="1">
      <c r="B114" s="153"/>
      <c r="C114" s="154"/>
      <c r="D114" s="155" t="s">
        <v>129</v>
      </c>
      <c r="E114" s="156"/>
      <c r="F114" s="156"/>
      <c r="G114" s="156"/>
      <c r="H114" s="156"/>
      <c r="I114" s="156"/>
      <c r="J114" s="157">
        <f>J226</f>
        <v>0</v>
      </c>
      <c r="K114" s="154"/>
      <c r="L114" s="158"/>
    </row>
    <row r="115" spans="2:12" s="10" customFormat="1" ht="19.9" customHeight="1">
      <c r="B115" s="159"/>
      <c r="C115" s="104"/>
      <c r="D115" s="160" t="s">
        <v>130</v>
      </c>
      <c r="E115" s="161"/>
      <c r="F115" s="161"/>
      <c r="G115" s="161"/>
      <c r="H115" s="161"/>
      <c r="I115" s="161"/>
      <c r="J115" s="162">
        <f>J227</f>
        <v>0</v>
      </c>
      <c r="K115" s="104"/>
      <c r="L115" s="163"/>
    </row>
    <row r="116" spans="2:12" s="10" customFormat="1" ht="19.9" customHeight="1">
      <c r="B116" s="159"/>
      <c r="C116" s="104"/>
      <c r="D116" s="160" t="s">
        <v>131</v>
      </c>
      <c r="E116" s="161"/>
      <c r="F116" s="161"/>
      <c r="G116" s="161"/>
      <c r="H116" s="161"/>
      <c r="I116" s="161"/>
      <c r="J116" s="162">
        <f>J229</f>
        <v>0</v>
      </c>
      <c r="K116" s="104"/>
      <c r="L116" s="163"/>
    </row>
    <row r="117" spans="2:12" s="10" customFormat="1" ht="19.9" customHeight="1">
      <c r="B117" s="159"/>
      <c r="C117" s="104"/>
      <c r="D117" s="160" t="s">
        <v>132</v>
      </c>
      <c r="E117" s="161"/>
      <c r="F117" s="161"/>
      <c r="G117" s="161"/>
      <c r="H117" s="161"/>
      <c r="I117" s="161"/>
      <c r="J117" s="162">
        <f>J232</f>
        <v>0</v>
      </c>
      <c r="K117" s="104"/>
      <c r="L117" s="163"/>
    </row>
    <row r="118" spans="2:12" s="10" customFormat="1" ht="19.9" customHeight="1">
      <c r="B118" s="159"/>
      <c r="C118" s="104"/>
      <c r="D118" s="160" t="s">
        <v>133</v>
      </c>
      <c r="E118" s="161"/>
      <c r="F118" s="161"/>
      <c r="G118" s="161"/>
      <c r="H118" s="161"/>
      <c r="I118" s="161"/>
      <c r="J118" s="162">
        <f>J234</f>
        <v>0</v>
      </c>
      <c r="K118" s="104"/>
      <c r="L118" s="163"/>
    </row>
    <row r="119" spans="1:31" s="2" customFormat="1" ht="21.7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4" spans="1:31" s="2" customFormat="1" ht="6.95" customHeight="1">
      <c r="A124" s="34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4.95" customHeight="1">
      <c r="A125" s="34"/>
      <c r="B125" s="35"/>
      <c r="C125" s="23" t="s">
        <v>134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16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26.25" customHeight="1">
      <c r="A128" s="34"/>
      <c r="B128" s="35"/>
      <c r="C128" s="36"/>
      <c r="D128" s="36"/>
      <c r="E128" s="308" t="str">
        <f>E7</f>
        <v>UK - KaM - Rekonstrukce  a oprava střech kolejí Na Kotli v Hradci Králové-opakování</v>
      </c>
      <c r="F128" s="309"/>
      <c r="G128" s="309"/>
      <c r="H128" s="309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2:12" s="1" customFormat="1" ht="12" customHeight="1">
      <c r="B129" s="21"/>
      <c r="C129" s="29" t="s">
        <v>104</v>
      </c>
      <c r="D129" s="22"/>
      <c r="E129" s="22"/>
      <c r="F129" s="22"/>
      <c r="G129" s="22"/>
      <c r="H129" s="22"/>
      <c r="I129" s="22"/>
      <c r="J129" s="22"/>
      <c r="K129" s="22"/>
      <c r="L129" s="20"/>
    </row>
    <row r="130" spans="1:31" s="2" customFormat="1" ht="16.5" customHeight="1">
      <c r="A130" s="34"/>
      <c r="B130" s="35"/>
      <c r="C130" s="36"/>
      <c r="D130" s="36"/>
      <c r="E130" s="308" t="s">
        <v>665</v>
      </c>
      <c r="F130" s="310"/>
      <c r="G130" s="310"/>
      <c r="H130" s="310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106</v>
      </c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6.5" customHeight="1">
      <c r="A132" s="34"/>
      <c r="B132" s="35"/>
      <c r="C132" s="36"/>
      <c r="D132" s="36"/>
      <c r="E132" s="256" t="str">
        <f>E11</f>
        <v>NEINV 01 - Objekt A1</v>
      </c>
      <c r="F132" s="310"/>
      <c r="G132" s="310"/>
      <c r="H132" s="310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6.9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2" customHeight="1">
      <c r="A134" s="34"/>
      <c r="B134" s="35"/>
      <c r="C134" s="29" t="s">
        <v>20</v>
      </c>
      <c r="D134" s="36"/>
      <c r="E134" s="36"/>
      <c r="F134" s="27" t="str">
        <f>F14</f>
        <v>vysokoškolské koleje Univerzity Karlovy</v>
      </c>
      <c r="G134" s="36"/>
      <c r="H134" s="36"/>
      <c r="I134" s="29" t="s">
        <v>22</v>
      </c>
      <c r="J134" s="66" t="str">
        <f>IF(J14="","",J14)</f>
        <v>31. 3. 2021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6.9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25.7" customHeight="1">
      <c r="A136" s="34"/>
      <c r="B136" s="35"/>
      <c r="C136" s="29" t="s">
        <v>24</v>
      </c>
      <c r="D136" s="36"/>
      <c r="E136" s="36"/>
      <c r="F136" s="27" t="str">
        <f>E17</f>
        <v>UK KaM</v>
      </c>
      <c r="G136" s="36"/>
      <c r="H136" s="36"/>
      <c r="I136" s="29" t="s">
        <v>30</v>
      </c>
      <c r="J136" s="32" t="str">
        <f>E23</f>
        <v>Ing. Jaroslav Brychta, CSc.</v>
      </c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5.2" customHeight="1">
      <c r="A137" s="34"/>
      <c r="B137" s="35"/>
      <c r="C137" s="29" t="s">
        <v>28</v>
      </c>
      <c r="D137" s="36"/>
      <c r="E137" s="36"/>
      <c r="F137" s="27" t="str">
        <f>IF(E20="","",E20)</f>
        <v>Vyplň údaj</v>
      </c>
      <c r="G137" s="36"/>
      <c r="H137" s="36"/>
      <c r="I137" s="29" t="s">
        <v>33</v>
      </c>
      <c r="J137" s="32" t="str">
        <f>E26</f>
        <v>Jan Petr</v>
      </c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0.35" customHeight="1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11" customFormat="1" ht="29.25" customHeight="1">
      <c r="A139" s="164"/>
      <c r="B139" s="165"/>
      <c r="C139" s="166" t="s">
        <v>135</v>
      </c>
      <c r="D139" s="167" t="s">
        <v>63</v>
      </c>
      <c r="E139" s="167" t="s">
        <v>59</v>
      </c>
      <c r="F139" s="167" t="s">
        <v>60</v>
      </c>
      <c r="G139" s="167" t="s">
        <v>136</v>
      </c>
      <c r="H139" s="167" t="s">
        <v>137</v>
      </c>
      <c r="I139" s="167" t="s">
        <v>138</v>
      </c>
      <c r="J139" s="167" t="s">
        <v>110</v>
      </c>
      <c r="K139" s="168" t="s">
        <v>139</v>
      </c>
      <c r="L139" s="169"/>
      <c r="M139" s="75" t="s">
        <v>1</v>
      </c>
      <c r="N139" s="76" t="s">
        <v>42</v>
      </c>
      <c r="O139" s="76" t="s">
        <v>140</v>
      </c>
      <c r="P139" s="76" t="s">
        <v>141</v>
      </c>
      <c r="Q139" s="76" t="s">
        <v>142</v>
      </c>
      <c r="R139" s="76" t="s">
        <v>143</v>
      </c>
      <c r="S139" s="76" t="s">
        <v>144</v>
      </c>
      <c r="T139" s="77" t="s">
        <v>145</v>
      </c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</row>
    <row r="140" spans="1:63" s="2" customFormat="1" ht="22.9" customHeight="1">
      <c r="A140" s="34"/>
      <c r="B140" s="35"/>
      <c r="C140" s="82" t="s">
        <v>146</v>
      </c>
      <c r="D140" s="36"/>
      <c r="E140" s="36"/>
      <c r="F140" s="36"/>
      <c r="G140" s="36"/>
      <c r="H140" s="36"/>
      <c r="I140" s="36"/>
      <c r="J140" s="170">
        <f>BK140</f>
        <v>0</v>
      </c>
      <c r="K140" s="36"/>
      <c r="L140" s="39"/>
      <c r="M140" s="78"/>
      <c r="N140" s="171"/>
      <c r="O140" s="79"/>
      <c r="P140" s="172">
        <f>P141+P166+P223+P226</f>
        <v>0</v>
      </c>
      <c r="Q140" s="79"/>
      <c r="R140" s="172">
        <f>R141+R166+R223+R226</f>
        <v>6.361069699999999</v>
      </c>
      <c r="S140" s="79"/>
      <c r="T140" s="173">
        <f>T141+T166+T223+T226</f>
        <v>1.8702100000000002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77</v>
      </c>
      <c r="AU140" s="17" t="s">
        <v>112</v>
      </c>
      <c r="BK140" s="174">
        <f>BK141+BK166+BK223+BK226</f>
        <v>0</v>
      </c>
    </row>
    <row r="141" spans="2:63" s="12" customFormat="1" ht="25.9" customHeight="1">
      <c r="B141" s="175"/>
      <c r="C141" s="176"/>
      <c r="D141" s="177" t="s">
        <v>77</v>
      </c>
      <c r="E141" s="178" t="s">
        <v>147</v>
      </c>
      <c r="F141" s="178" t="s">
        <v>148</v>
      </c>
      <c r="G141" s="176"/>
      <c r="H141" s="176"/>
      <c r="I141" s="179"/>
      <c r="J141" s="180">
        <f>BK141</f>
        <v>0</v>
      </c>
      <c r="K141" s="176"/>
      <c r="L141" s="181"/>
      <c r="M141" s="182"/>
      <c r="N141" s="183"/>
      <c r="O141" s="183"/>
      <c r="P141" s="184">
        <f>P142+P147+P158+P164</f>
        <v>0</v>
      </c>
      <c r="Q141" s="183"/>
      <c r="R141" s="184">
        <f>R142+R147+R158+R164</f>
        <v>1.3476000000000001</v>
      </c>
      <c r="S141" s="183"/>
      <c r="T141" s="185">
        <f>T142+T147+T158+T164</f>
        <v>1.6</v>
      </c>
      <c r="AR141" s="186" t="s">
        <v>82</v>
      </c>
      <c r="AT141" s="187" t="s">
        <v>77</v>
      </c>
      <c r="AU141" s="187" t="s">
        <v>78</v>
      </c>
      <c r="AY141" s="186" t="s">
        <v>149</v>
      </c>
      <c r="BK141" s="188">
        <f>BK142+BK147+BK158+BK164</f>
        <v>0</v>
      </c>
    </row>
    <row r="142" spans="2:63" s="12" customFormat="1" ht="22.9" customHeight="1">
      <c r="B142" s="175"/>
      <c r="C142" s="176"/>
      <c r="D142" s="177" t="s">
        <v>77</v>
      </c>
      <c r="E142" s="189" t="s">
        <v>150</v>
      </c>
      <c r="F142" s="189" t="s">
        <v>151</v>
      </c>
      <c r="G142" s="176"/>
      <c r="H142" s="176"/>
      <c r="I142" s="179"/>
      <c r="J142" s="190">
        <f>BK142</f>
        <v>0</v>
      </c>
      <c r="K142" s="176"/>
      <c r="L142" s="181"/>
      <c r="M142" s="182"/>
      <c r="N142" s="183"/>
      <c r="O142" s="183"/>
      <c r="P142" s="184">
        <f>SUM(P143:P146)</f>
        <v>0</v>
      </c>
      <c r="Q142" s="183"/>
      <c r="R142" s="184">
        <f>SUM(R143:R146)</f>
        <v>1.332</v>
      </c>
      <c r="S142" s="183"/>
      <c r="T142" s="185">
        <f>SUM(T143:T146)</f>
        <v>0</v>
      </c>
      <c r="AR142" s="186" t="s">
        <v>82</v>
      </c>
      <c r="AT142" s="187" t="s">
        <v>77</v>
      </c>
      <c r="AU142" s="187" t="s">
        <v>82</v>
      </c>
      <c r="AY142" s="186" t="s">
        <v>149</v>
      </c>
      <c r="BK142" s="188">
        <f>SUM(BK143:BK146)</f>
        <v>0</v>
      </c>
    </row>
    <row r="143" spans="1:65" s="2" customFormat="1" ht="24.2" customHeight="1">
      <c r="A143" s="34"/>
      <c r="B143" s="35"/>
      <c r="C143" s="191" t="s">
        <v>82</v>
      </c>
      <c r="D143" s="191" t="s">
        <v>152</v>
      </c>
      <c r="E143" s="192" t="s">
        <v>153</v>
      </c>
      <c r="F143" s="193" t="s">
        <v>154</v>
      </c>
      <c r="G143" s="194" t="s">
        <v>155</v>
      </c>
      <c r="H143" s="195">
        <v>100</v>
      </c>
      <c r="I143" s="196"/>
      <c r="J143" s="197">
        <f>ROUND(I143*H143,2)</f>
        <v>0</v>
      </c>
      <c r="K143" s="193" t="s">
        <v>156</v>
      </c>
      <c r="L143" s="39"/>
      <c r="M143" s="198" t="s">
        <v>1</v>
      </c>
      <c r="N143" s="199" t="s">
        <v>43</v>
      </c>
      <c r="O143" s="71"/>
      <c r="P143" s="200">
        <f>O143*H143</f>
        <v>0</v>
      </c>
      <c r="Q143" s="200">
        <v>0.01332</v>
      </c>
      <c r="R143" s="200">
        <f>Q143*H143</f>
        <v>1.332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157</v>
      </c>
      <c r="AT143" s="202" t="s">
        <v>152</v>
      </c>
      <c r="AU143" s="202" t="s">
        <v>86</v>
      </c>
      <c r="AY143" s="17" t="s">
        <v>149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82</v>
      </c>
      <c r="BK143" s="203">
        <f>ROUND(I143*H143,2)</f>
        <v>0</v>
      </c>
      <c r="BL143" s="17" t="s">
        <v>157</v>
      </c>
      <c r="BM143" s="202" t="s">
        <v>667</v>
      </c>
    </row>
    <row r="144" spans="2:51" s="13" customFormat="1" ht="11.25">
      <c r="B144" s="204"/>
      <c r="C144" s="205"/>
      <c r="D144" s="206" t="s">
        <v>159</v>
      </c>
      <c r="E144" s="207" t="s">
        <v>1</v>
      </c>
      <c r="F144" s="208" t="s">
        <v>160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159</v>
      </c>
      <c r="AU144" s="214" t="s">
        <v>86</v>
      </c>
      <c r="AV144" s="13" t="s">
        <v>82</v>
      </c>
      <c r="AW144" s="13" t="s">
        <v>32</v>
      </c>
      <c r="AX144" s="13" t="s">
        <v>78</v>
      </c>
      <c r="AY144" s="214" t="s">
        <v>149</v>
      </c>
    </row>
    <row r="145" spans="2:51" s="14" customFormat="1" ht="11.25">
      <c r="B145" s="215"/>
      <c r="C145" s="216"/>
      <c r="D145" s="206" t="s">
        <v>159</v>
      </c>
      <c r="E145" s="217" t="s">
        <v>1</v>
      </c>
      <c r="F145" s="218" t="s">
        <v>161</v>
      </c>
      <c r="G145" s="216"/>
      <c r="H145" s="219">
        <v>100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159</v>
      </c>
      <c r="AU145" s="225" t="s">
        <v>86</v>
      </c>
      <c r="AV145" s="14" t="s">
        <v>86</v>
      </c>
      <c r="AW145" s="14" t="s">
        <v>32</v>
      </c>
      <c r="AX145" s="14" t="s">
        <v>78</v>
      </c>
      <c r="AY145" s="225" t="s">
        <v>149</v>
      </c>
    </row>
    <row r="146" spans="2:51" s="15" customFormat="1" ht="11.25">
      <c r="B146" s="226"/>
      <c r="C146" s="227"/>
      <c r="D146" s="206" t="s">
        <v>159</v>
      </c>
      <c r="E146" s="228" t="s">
        <v>1</v>
      </c>
      <c r="F146" s="229" t="s">
        <v>162</v>
      </c>
      <c r="G146" s="227"/>
      <c r="H146" s="230">
        <v>100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159</v>
      </c>
      <c r="AU146" s="236" t="s">
        <v>86</v>
      </c>
      <c r="AV146" s="15" t="s">
        <v>157</v>
      </c>
      <c r="AW146" s="15" t="s">
        <v>32</v>
      </c>
      <c r="AX146" s="15" t="s">
        <v>82</v>
      </c>
      <c r="AY146" s="236" t="s">
        <v>149</v>
      </c>
    </row>
    <row r="147" spans="2:63" s="12" customFormat="1" ht="22.9" customHeight="1">
      <c r="B147" s="175"/>
      <c r="C147" s="176"/>
      <c r="D147" s="177" t="s">
        <v>77</v>
      </c>
      <c r="E147" s="189" t="s">
        <v>163</v>
      </c>
      <c r="F147" s="189" t="s">
        <v>164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SUM(P148:P157)</f>
        <v>0</v>
      </c>
      <c r="Q147" s="183"/>
      <c r="R147" s="184">
        <f>SUM(R148:R157)</f>
        <v>0.0156</v>
      </c>
      <c r="S147" s="183"/>
      <c r="T147" s="185">
        <f>SUM(T148:T157)</f>
        <v>1.6</v>
      </c>
      <c r="AR147" s="186" t="s">
        <v>82</v>
      </c>
      <c r="AT147" s="187" t="s">
        <v>77</v>
      </c>
      <c r="AU147" s="187" t="s">
        <v>82</v>
      </c>
      <c r="AY147" s="186" t="s">
        <v>149</v>
      </c>
      <c r="BK147" s="188">
        <f>SUM(BK148:BK157)</f>
        <v>0</v>
      </c>
    </row>
    <row r="148" spans="1:65" s="2" customFormat="1" ht="14.45" customHeight="1">
      <c r="A148" s="34"/>
      <c r="B148" s="35"/>
      <c r="C148" s="191" t="s">
        <v>86</v>
      </c>
      <c r="D148" s="191" t="s">
        <v>152</v>
      </c>
      <c r="E148" s="192" t="s">
        <v>165</v>
      </c>
      <c r="F148" s="193" t="s">
        <v>166</v>
      </c>
      <c r="G148" s="194" t="s">
        <v>167</v>
      </c>
      <c r="H148" s="195">
        <v>3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43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157</v>
      </c>
      <c r="AT148" s="202" t="s">
        <v>152</v>
      </c>
      <c r="AU148" s="202" t="s">
        <v>86</v>
      </c>
      <c r="AY148" s="17" t="s">
        <v>149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157</v>
      </c>
      <c r="BM148" s="202" t="s">
        <v>668</v>
      </c>
    </row>
    <row r="149" spans="1:65" s="2" customFormat="1" ht="24.2" customHeight="1">
      <c r="A149" s="34"/>
      <c r="B149" s="35"/>
      <c r="C149" s="191" t="s">
        <v>169</v>
      </c>
      <c r="D149" s="191" t="s">
        <v>152</v>
      </c>
      <c r="E149" s="192" t="s">
        <v>170</v>
      </c>
      <c r="F149" s="193" t="s">
        <v>171</v>
      </c>
      <c r="G149" s="194" t="s">
        <v>155</v>
      </c>
      <c r="H149" s="195">
        <v>120</v>
      </c>
      <c r="I149" s="196"/>
      <c r="J149" s="197">
        <f>ROUND(I149*H149,2)</f>
        <v>0</v>
      </c>
      <c r="K149" s="193" t="s">
        <v>156</v>
      </c>
      <c r="L149" s="39"/>
      <c r="M149" s="198" t="s">
        <v>1</v>
      </c>
      <c r="N149" s="199" t="s">
        <v>43</v>
      </c>
      <c r="O149" s="71"/>
      <c r="P149" s="200">
        <f>O149*H149</f>
        <v>0</v>
      </c>
      <c r="Q149" s="200">
        <v>0.00013</v>
      </c>
      <c r="R149" s="200">
        <f>Q149*H149</f>
        <v>0.0156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157</v>
      </c>
      <c r="AT149" s="202" t="s">
        <v>152</v>
      </c>
      <c r="AU149" s="202" t="s">
        <v>86</v>
      </c>
      <c r="AY149" s="17" t="s">
        <v>149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157</v>
      </c>
      <c r="BM149" s="202" t="s">
        <v>669</v>
      </c>
    </row>
    <row r="150" spans="2:51" s="13" customFormat="1" ht="11.25">
      <c r="B150" s="204"/>
      <c r="C150" s="205"/>
      <c r="D150" s="206" t="s">
        <v>159</v>
      </c>
      <c r="E150" s="207" t="s">
        <v>1</v>
      </c>
      <c r="F150" s="208" t="s">
        <v>160</v>
      </c>
      <c r="G150" s="205"/>
      <c r="H150" s="207" t="s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159</v>
      </c>
      <c r="AU150" s="214" t="s">
        <v>86</v>
      </c>
      <c r="AV150" s="13" t="s">
        <v>82</v>
      </c>
      <c r="AW150" s="13" t="s">
        <v>32</v>
      </c>
      <c r="AX150" s="13" t="s">
        <v>78</v>
      </c>
      <c r="AY150" s="214" t="s">
        <v>149</v>
      </c>
    </row>
    <row r="151" spans="2:51" s="14" customFormat="1" ht="11.25">
      <c r="B151" s="215"/>
      <c r="C151" s="216"/>
      <c r="D151" s="206" t="s">
        <v>159</v>
      </c>
      <c r="E151" s="217" t="s">
        <v>1</v>
      </c>
      <c r="F151" s="218" t="s">
        <v>173</v>
      </c>
      <c r="G151" s="216"/>
      <c r="H151" s="219">
        <v>120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159</v>
      </c>
      <c r="AU151" s="225" t="s">
        <v>86</v>
      </c>
      <c r="AV151" s="14" t="s">
        <v>86</v>
      </c>
      <c r="AW151" s="14" t="s">
        <v>32</v>
      </c>
      <c r="AX151" s="14" t="s">
        <v>78</v>
      </c>
      <c r="AY151" s="225" t="s">
        <v>149</v>
      </c>
    </row>
    <row r="152" spans="2:51" s="15" customFormat="1" ht="11.25">
      <c r="B152" s="226"/>
      <c r="C152" s="227"/>
      <c r="D152" s="206" t="s">
        <v>159</v>
      </c>
      <c r="E152" s="228" t="s">
        <v>1</v>
      </c>
      <c r="F152" s="229" t="s">
        <v>162</v>
      </c>
      <c r="G152" s="227"/>
      <c r="H152" s="230">
        <v>120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159</v>
      </c>
      <c r="AU152" s="236" t="s">
        <v>86</v>
      </c>
      <c r="AV152" s="15" t="s">
        <v>157</v>
      </c>
      <c r="AW152" s="15" t="s">
        <v>32</v>
      </c>
      <c r="AX152" s="15" t="s">
        <v>82</v>
      </c>
      <c r="AY152" s="236" t="s">
        <v>149</v>
      </c>
    </row>
    <row r="153" spans="1:65" s="2" customFormat="1" ht="14.45" customHeight="1">
      <c r="A153" s="34"/>
      <c r="B153" s="35"/>
      <c r="C153" s="191" t="s">
        <v>157</v>
      </c>
      <c r="D153" s="191" t="s">
        <v>152</v>
      </c>
      <c r="E153" s="192" t="s">
        <v>174</v>
      </c>
      <c r="F153" s="193" t="s">
        <v>175</v>
      </c>
      <c r="G153" s="194" t="s">
        <v>176</v>
      </c>
      <c r="H153" s="195">
        <v>5</v>
      </c>
      <c r="I153" s="196"/>
      <c r="J153" s="197">
        <f>ROUND(I153*H153,2)</f>
        <v>0</v>
      </c>
      <c r="K153" s="193" t="s">
        <v>156</v>
      </c>
      <c r="L153" s="39"/>
      <c r="M153" s="198" t="s">
        <v>1</v>
      </c>
      <c r="N153" s="199" t="s">
        <v>43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157</v>
      </c>
      <c r="AT153" s="202" t="s">
        <v>152</v>
      </c>
      <c r="AU153" s="202" t="s">
        <v>86</v>
      </c>
      <c r="AY153" s="17" t="s">
        <v>149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157</v>
      </c>
      <c r="BM153" s="202" t="s">
        <v>670</v>
      </c>
    </row>
    <row r="154" spans="1:65" s="2" customFormat="1" ht="37.9" customHeight="1">
      <c r="A154" s="34"/>
      <c r="B154" s="35"/>
      <c r="C154" s="191" t="s">
        <v>178</v>
      </c>
      <c r="D154" s="191" t="s">
        <v>152</v>
      </c>
      <c r="E154" s="192" t="s">
        <v>179</v>
      </c>
      <c r="F154" s="193" t="s">
        <v>180</v>
      </c>
      <c r="G154" s="194" t="s">
        <v>155</v>
      </c>
      <c r="H154" s="195">
        <v>100</v>
      </c>
      <c r="I154" s="196"/>
      <c r="J154" s="197">
        <f>ROUND(I154*H154,2)</f>
        <v>0</v>
      </c>
      <c r="K154" s="193" t="s">
        <v>156</v>
      </c>
      <c r="L154" s="39"/>
      <c r="M154" s="198" t="s">
        <v>1</v>
      </c>
      <c r="N154" s="199" t="s">
        <v>43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0.016</v>
      </c>
      <c r="T154" s="201">
        <f>S154*H154</f>
        <v>1.6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157</v>
      </c>
      <c r="AT154" s="202" t="s">
        <v>152</v>
      </c>
      <c r="AU154" s="202" t="s">
        <v>86</v>
      </c>
      <c r="AY154" s="17" t="s">
        <v>149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157</v>
      </c>
      <c r="BM154" s="202" t="s">
        <v>671</v>
      </c>
    </row>
    <row r="155" spans="2:51" s="13" customFormat="1" ht="11.25">
      <c r="B155" s="204"/>
      <c r="C155" s="205"/>
      <c r="D155" s="206" t="s">
        <v>159</v>
      </c>
      <c r="E155" s="207" t="s">
        <v>1</v>
      </c>
      <c r="F155" s="208" t="s">
        <v>160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159</v>
      </c>
      <c r="AU155" s="214" t="s">
        <v>86</v>
      </c>
      <c r="AV155" s="13" t="s">
        <v>82</v>
      </c>
      <c r="AW155" s="13" t="s">
        <v>32</v>
      </c>
      <c r="AX155" s="13" t="s">
        <v>78</v>
      </c>
      <c r="AY155" s="214" t="s">
        <v>149</v>
      </c>
    </row>
    <row r="156" spans="2:51" s="14" customFormat="1" ht="11.25">
      <c r="B156" s="215"/>
      <c r="C156" s="216"/>
      <c r="D156" s="206" t="s">
        <v>159</v>
      </c>
      <c r="E156" s="217" t="s">
        <v>1</v>
      </c>
      <c r="F156" s="218" t="s">
        <v>161</v>
      </c>
      <c r="G156" s="216"/>
      <c r="H156" s="219">
        <v>100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159</v>
      </c>
      <c r="AU156" s="225" t="s">
        <v>86</v>
      </c>
      <c r="AV156" s="14" t="s">
        <v>86</v>
      </c>
      <c r="AW156" s="14" t="s">
        <v>32</v>
      </c>
      <c r="AX156" s="14" t="s">
        <v>78</v>
      </c>
      <c r="AY156" s="225" t="s">
        <v>149</v>
      </c>
    </row>
    <row r="157" spans="2:51" s="15" customFormat="1" ht="11.25">
      <c r="B157" s="226"/>
      <c r="C157" s="227"/>
      <c r="D157" s="206" t="s">
        <v>159</v>
      </c>
      <c r="E157" s="228" t="s">
        <v>1</v>
      </c>
      <c r="F157" s="229" t="s">
        <v>162</v>
      </c>
      <c r="G157" s="227"/>
      <c r="H157" s="230">
        <v>100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159</v>
      </c>
      <c r="AU157" s="236" t="s">
        <v>86</v>
      </c>
      <c r="AV157" s="15" t="s">
        <v>157</v>
      </c>
      <c r="AW157" s="15" t="s">
        <v>32</v>
      </c>
      <c r="AX157" s="15" t="s">
        <v>82</v>
      </c>
      <c r="AY157" s="236" t="s">
        <v>149</v>
      </c>
    </row>
    <row r="158" spans="2:63" s="12" customFormat="1" ht="22.9" customHeight="1">
      <c r="B158" s="175"/>
      <c r="C158" s="176"/>
      <c r="D158" s="177" t="s">
        <v>77</v>
      </c>
      <c r="E158" s="189" t="s">
        <v>182</v>
      </c>
      <c r="F158" s="189" t="s">
        <v>183</v>
      </c>
      <c r="G158" s="176"/>
      <c r="H158" s="176"/>
      <c r="I158" s="179"/>
      <c r="J158" s="190">
        <f>BK158</f>
        <v>0</v>
      </c>
      <c r="K158" s="176"/>
      <c r="L158" s="181"/>
      <c r="M158" s="182"/>
      <c r="N158" s="183"/>
      <c r="O158" s="183"/>
      <c r="P158" s="184">
        <f>SUM(P159:P163)</f>
        <v>0</v>
      </c>
      <c r="Q158" s="183"/>
      <c r="R158" s="184">
        <f>SUM(R159:R163)</f>
        <v>0</v>
      </c>
      <c r="S158" s="183"/>
      <c r="T158" s="185">
        <f>SUM(T159:T163)</f>
        <v>0</v>
      </c>
      <c r="AR158" s="186" t="s">
        <v>82</v>
      </c>
      <c r="AT158" s="187" t="s">
        <v>77</v>
      </c>
      <c r="AU158" s="187" t="s">
        <v>82</v>
      </c>
      <c r="AY158" s="186" t="s">
        <v>149</v>
      </c>
      <c r="BK158" s="188">
        <f>SUM(BK159:BK163)</f>
        <v>0</v>
      </c>
    </row>
    <row r="159" spans="1:65" s="2" customFormat="1" ht="24.2" customHeight="1">
      <c r="A159" s="34"/>
      <c r="B159" s="35"/>
      <c r="C159" s="191" t="s">
        <v>150</v>
      </c>
      <c r="D159" s="191" t="s">
        <v>152</v>
      </c>
      <c r="E159" s="192" t="s">
        <v>184</v>
      </c>
      <c r="F159" s="193" t="s">
        <v>185</v>
      </c>
      <c r="G159" s="194" t="s">
        <v>186</v>
      </c>
      <c r="H159" s="195">
        <v>1.87</v>
      </c>
      <c r="I159" s="196"/>
      <c r="J159" s="197">
        <f>ROUND(I159*H159,2)</f>
        <v>0</v>
      </c>
      <c r="K159" s="193" t="s">
        <v>156</v>
      </c>
      <c r="L159" s="39"/>
      <c r="M159" s="198" t="s">
        <v>1</v>
      </c>
      <c r="N159" s="199" t="s">
        <v>43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157</v>
      </c>
      <c r="AT159" s="202" t="s">
        <v>152</v>
      </c>
      <c r="AU159" s="202" t="s">
        <v>86</v>
      </c>
      <c r="AY159" s="17" t="s">
        <v>149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157</v>
      </c>
      <c r="BM159" s="202" t="s">
        <v>672</v>
      </c>
    </row>
    <row r="160" spans="1:65" s="2" customFormat="1" ht="24.2" customHeight="1">
      <c r="A160" s="34"/>
      <c r="B160" s="35"/>
      <c r="C160" s="191" t="s">
        <v>188</v>
      </c>
      <c r="D160" s="191" t="s">
        <v>152</v>
      </c>
      <c r="E160" s="192" t="s">
        <v>189</v>
      </c>
      <c r="F160" s="193" t="s">
        <v>190</v>
      </c>
      <c r="G160" s="194" t="s">
        <v>186</v>
      </c>
      <c r="H160" s="195">
        <v>56.1</v>
      </c>
      <c r="I160" s="196"/>
      <c r="J160" s="197">
        <f>ROUND(I160*H160,2)</f>
        <v>0</v>
      </c>
      <c r="K160" s="193" t="s">
        <v>156</v>
      </c>
      <c r="L160" s="39"/>
      <c r="M160" s="198" t="s">
        <v>1</v>
      </c>
      <c r="N160" s="199" t="s">
        <v>43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157</v>
      </c>
      <c r="AT160" s="202" t="s">
        <v>152</v>
      </c>
      <c r="AU160" s="202" t="s">
        <v>86</v>
      </c>
      <c r="AY160" s="17" t="s">
        <v>149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157</v>
      </c>
      <c r="BM160" s="202" t="s">
        <v>673</v>
      </c>
    </row>
    <row r="161" spans="2:51" s="14" customFormat="1" ht="11.25">
      <c r="B161" s="215"/>
      <c r="C161" s="216"/>
      <c r="D161" s="206" t="s">
        <v>159</v>
      </c>
      <c r="E161" s="216"/>
      <c r="F161" s="218" t="s">
        <v>674</v>
      </c>
      <c r="G161" s="216"/>
      <c r="H161" s="219">
        <v>56.1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159</v>
      </c>
      <c r="AU161" s="225" t="s">
        <v>86</v>
      </c>
      <c r="AV161" s="14" t="s">
        <v>86</v>
      </c>
      <c r="AW161" s="14" t="s">
        <v>4</v>
      </c>
      <c r="AX161" s="14" t="s">
        <v>82</v>
      </c>
      <c r="AY161" s="225" t="s">
        <v>149</v>
      </c>
    </row>
    <row r="162" spans="1:65" s="2" customFormat="1" ht="24.2" customHeight="1">
      <c r="A162" s="34"/>
      <c r="B162" s="35"/>
      <c r="C162" s="191" t="s">
        <v>193</v>
      </c>
      <c r="D162" s="191" t="s">
        <v>152</v>
      </c>
      <c r="E162" s="192" t="s">
        <v>194</v>
      </c>
      <c r="F162" s="193" t="s">
        <v>195</v>
      </c>
      <c r="G162" s="194" t="s">
        <v>186</v>
      </c>
      <c r="H162" s="195">
        <v>1.87</v>
      </c>
      <c r="I162" s="196"/>
      <c r="J162" s="197">
        <f>ROUND(I162*H162,2)</f>
        <v>0</v>
      </c>
      <c r="K162" s="193" t="s">
        <v>156</v>
      </c>
      <c r="L162" s="39"/>
      <c r="M162" s="198" t="s">
        <v>1</v>
      </c>
      <c r="N162" s="199" t="s">
        <v>43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157</v>
      </c>
      <c r="AT162" s="202" t="s">
        <v>152</v>
      </c>
      <c r="AU162" s="202" t="s">
        <v>86</v>
      </c>
      <c r="AY162" s="17" t="s">
        <v>149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157</v>
      </c>
      <c r="BM162" s="202" t="s">
        <v>675</v>
      </c>
    </row>
    <row r="163" spans="1:65" s="2" customFormat="1" ht="24.2" customHeight="1">
      <c r="A163" s="34"/>
      <c r="B163" s="35"/>
      <c r="C163" s="191" t="s">
        <v>163</v>
      </c>
      <c r="D163" s="191" t="s">
        <v>152</v>
      </c>
      <c r="E163" s="192" t="s">
        <v>197</v>
      </c>
      <c r="F163" s="193" t="s">
        <v>198</v>
      </c>
      <c r="G163" s="194" t="s">
        <v>186</v>
      </c>
      <c r="H163" s="195">
        <v>1.87</v>
      </c>
      <c r="I163" s="196"/>
      <c r="J163" s="197">
        <f>ROUND(I163*H163,2)</f>
        <v>0</v>
      </c>
      <c r="K163" s="193" t="s">
        <v>156</v>
      </c>
      <c r="L163" s="39"/>
      <c r="M163" s="198" t="s">
        <v>1</v>
      </c>
      <c r="N163" s="199" t="s">
        <v>43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157</v>
      </c>
      <c r="AT163" s="202" t="s">
        <v>152</v>
      </c>
      <c r="AU163" s="202" t="s">
        <v>86</v>
      </c>
      <c r="AY163" s="17" t="s">
        <v>149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157</v>
      </c>
      <c r="BM163" s="202" t="s">
        <v>676</v>
      </c>
    </row>
    <row r="164" spans="2:63" s="12" customFormat="1" ht="22.9" customHeight="1">
      <c r="B164" s="175"/>
      <c r="C164" s="176"/>
      <c r="D164" s="177" t="s">
        <v>77</v>
      </c>
      <c r="E164" s="189" t="s">
        <v>200</v>
      </c>
      <c r="F164" s="189" t="s">
        <v>201</v>
      </c>
      <c r="G164" s="176"/>
      <c r="H164" s="176"/>
      <c r="I164" s="179"/>
      <c r="J164" s="190">
        <f>BK164</f>
        <v>0</v>
      </c>
      <c r="K164" s="176"/>
      <c r="L164" s="181"/>
      <c r="M164" s="182"/>
      <c r="N164" s="183"/>
      <c r="O164" s="183"/>
      <c r="P164" s="184">
        <f>P165</f>
        <v>0</v>
      </c>
      <c r="Q164" s="183"/>
      <c r="R164" s="184">
        <f>R165</f>
        <v>0</v>
      </c>
      <c r="S164" s="183"/>
      <c r="T164" s="185">
        <f>T165</f>
        <v>0</v>
      </c>
      <c r="AR164" s="186" t="s">
        <v>82</v>
      </c>
      <c r="AT164" s="187" t="s">
        <v>77</v>
      </c>
      <c r="AU164" s="187" t="s">
        <v>82</v>
      </c>
      <c r="AY164" s="186" t="s">
        <v>149</v>
      </c>
      <c r="BK164" s="188">
        <f>BK165</f>
        <v>0</v>
      </c>
    </row>
    <row r="165" spans="1:65" s="2" customFormat="1" ht="24.2" customHeight="1">
      <c r="A165" s="34"/>
      <c r="B165" s="35"/>
      <c r="C165" s="191" t="s">
        <v>202</v>
      </c>
      <c r="D165" s="191" t="s">
        <v>152</v>
      </c>
      <c r="E165" s="192" t="s">
        <v>203</v>
      </c>
      <c r="F165" s="193" t="s">
        <v>204</v>
      </c>
      <c r="G165" s="194" t="s">
        <v>186</v>
      </c>
      <c r="H165" s="195">
        <v>1.356</v>
      </c>
      <c r="I165" s="196"/>
      <c r="J165" s="197">
        <f>ROUND(I165*H165,2)</f>
        <v>0</v>
      </c>
      <c r="K165" s="193" t="s">
        <v>156</v>
      </c>
      <c r="L165" s="39"/>
      <c r="M165" s="198" t="s">
        <v>1</v>
      </c>
      <c r="N165" s="199" t="s">
        <v>43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157</v>
      </c>
      <c r="AT165" s="202" t="s">
        <v>152</v>
      </c>
      <c r="AU165" s="202" t="s">
        <v>86</v>
      </c>
      <c r="AY165" s="17" t="s">
        <v>149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82</v>
      </c>
      <c r="BK165" s="203">
        <f>ROUND(I165*H165,2)</f>
        <v>0</v>
      </c>
      <c r="BL165" s="17" t="s">
        <v>157</v>
      </c>
      <c r="BM165" s="202" t="s">
        <v>677</v>
      </c>
    </row>
    <row r="166" spans="2:63" s="12" customFormat="1" ht="25.9" customHeight="1">
      <c r="B166" s="175"/>
      <c r="C166" s="176"/>
      <c r="D166" s="177" t="s">
        <v>77</v>
      </c>
      <c r="E166" s="178" t="s">
        <v>206</v>
      </c>
      <c r="F166" s="178" t="s">
        <v>207</v>
      </c>
      <c r="G166" s="176"/>
      <c r="H166" s="176"/>
      <c r="I166" s="179"/>
      <c r="J166" s="180">
        <f>BK166</f>
        <v>0</v>
      </c>
      <c r="K166" s="176"/>
      <c r="L166" s="181"/>
      <c r="M166" s="182"/>
      <c r="N166" s="183"/>
      <c r="O166" s="183"/>
      <c r="P166" s="184">
        <f>P167+P190+P195+P201+P205+P216+P220</f>
        <v>0</v>
      </c>
      <c r="Q166" s="183"/>
      <c r="R166" s="184">
        <f>R167+R190+R195+R201+R205+R216+R220</f>
        <v>5.013469699999999</v>
      </c>
      <c r="S166" s="183"/>
      <c r="T166" s="185">
        <f>T167+T190+T195+T201+T205+T216+T220</f>
        <v>0.27020999999999995</v>
      </c>
      <c r="AR166" s="186" t="s">
        <v>86</v>
      </c>
      <c r="AT166" s="187" t="s">
        <v>77</v>
      </c>
      <c r="AU166" s="187" t="s">
        <v>78</v>
      </c>
      <c r="AY166" s="186" t="s">
        <v>149</v>
      </c>
      <c r="BK166" s="188">
        <f>BK167+BK190+BK195+BK201+BK205+BK216+BK220</f>
        <v>0</v>
      </c>
    </row>
    <row r="167" spans="2:63" s="12" customFormat="1" ht="22.9" customHeight="1">
      <c r="B167" s="175"/>
      <c r="C167" s="176"/>
      <c r="D167" s="177" t="s">
        <v>77</v>
      </c>
      <c r="E167" s="189" t="s">
        <v>208</v>
      </c>
      <c r="F167" s="189" t="s">
        <v>209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SUM(P168:P189)</f>
        <v>0</v>
      </c>
      <c r="Q167" s="183"/>
      <c r="R167" s="184">
        <f>SUM(R168:R189)</f>
        <v>4.2656477</v>
      </c>
      <c r="S167" s="183"/>
      <c r="T167" s="185">
        <f>SUM(T168:T189)</f>
        <v>0.105</v>
      </c>
      <c r="AR167" s="186" t="s">
        <v>86</v>
      </c>
      <c r="AT167" s="187" t="s">
        <v>77</v>
      </c>
      <c r="AU167" s="187" t="s">
        <v>82</v>
      </c>
      <c r="AY167" s="186" t="s">
        <v>149</v>
      </c>
      <c r="BK167" s="188">
        <f>SUM(BK168:BK189)</f>
        <v>0</v>
      </c>
    </row>
    <row r="168" spans="1:65" s="2" customFormat="1" ht="14.45" customHeight="1">
      <c r="A168" s="34"/>
      <c r="B168" s="35"/>
      <c r="C168" s="191" t="s">
        <v>210</v>
      </c>
      <c r="D168" s="191" t="s">
        <v>152</v>
      </c>
      <c r="E168" s="192" t="s">
        <v>211</v>
      </c>
      <c r="F168" s="193" t="s">
        <v>212</v>
      </c>
      <c r="G168" s="194" t="s">
        <v>155</v>
      </c>
      <c r="H168" s="195">
        <v>9</v>
      </c>
      <c r="I168" s="196"/>
      <c r="J168" s="197">
        <f>ROUND(I168*H168,2)</f>
        <v>0</v>
      </c>
      <c r="K168" s="193" t="s">
        <v>156</v>
      </c>
      <c r="L168" s="39"/>
      <c r="M168" s="198" t="s">
        <v>1</v>
      </c>
      <c r="N168" s="199" t="s">
        <v>43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0.006</v>
      </c>
      <c r="T168" s="201">
        <f>S168*H168</f>
        <v>0.054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213</v>
      </c>
      <c r="AT168" s="202" t="s">
        <v>152</v>
      </c>
      <c r="AU168" s="202" t="s">
        <v>86</v>
      </c>
      <c r="AY168" s="17" t="s">
        <v>149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213</v>
      </c>
      <c r="BM168" s="202" t="s">
        <v>678</v>
      </c>
    </row>
    <row r="169" spans="2:51" s="13" customFormat="1" ht="11.25">
      <c r="B169" s="204"/>
      <c r="C169" s="205"/>
      <c r="D169" s="206" t="s">
        <v>159</v>
      </c>
      <c r="E169" s="207" t="s">
        <v>1</v>
      </c>
      <c r="F169" s="208" t="s">
        <v>215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159</v>
      </c>
      <c r="AU169" s="214" t="s">
        <v>86</v>
      </c>
      <c r="AV169" s="13" t="s">
        <v>82</v>
      </c>
      <c r="AW169" s="13" t="s">
        <v>32</v>
      </c>
      <c r="AX169" s="13" t="s">
        <v>78</v>
      </c>
      <c r="AY169" s="214" t="s">
        <v>149</v>
      </c>
    </row>
    <row r="170" spans="2:51" s="14" customFormat="1" ht="11.25">
      <c r="B170" s="215"/>
      <c r="C170" s="216"/>
      <c r="D170" s="206" t="s">
        <v>159</v>
      </c>
      <c r="E170" s="217" t="s">
        <v>1</v>
      </c>
      <c r="F170" s="218" t="s">
        <v>216</v>
      </c>
      <c r="G170" s="216"/>
      <c r="H170" s="219">
        <v>9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159</v>
      </c>
      <c r="AU170" s="225" t="s">
        <v>86</v>
      </c>
      <c r="AV170" s="14" t="s">
        <v>86</v>
      </c>
      <c r="AW170" s="14" t="s">
        <v>32</v>
      </c>
      <c r="AX170" s="14" t="s">
        <v>78</v>
      </c>
      <c r="AY170" s="225" t="s">
        <v>149</v>
      </c>
    </row>
    <row r="171" spans="2:51" s="15" customFormat="1" ht="11.25">
      <c r="B171" s="226"/>
      <c r="C171" s="227"/>
      <c r="D171" s="206" t="s">
        <v>159</v>
      </c>
      <c r="E171" s="228" t="s">
        <v>1</v>
      </c>
      <c r="F171" s="229" t="s">
        <v>162</v>
      </c>
      <c r="G171" s="227"/>
      <c r="H171" s="230">
        <v>9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159</v>
      </c>
      <c r="AU171" s="236" t="s">
        <v>86</v>
      </c>
      <c r="AV171" s="15" t="s">
        <v>157</v>
      </c>
      <c r="AW171" s="15" t="s">
        <v>32</v>
      </c>
      <c r="AX171" s="15" t="s">
        <v>82</v>
      </c>
      <c r="AY171" s="236" t="s">
        <v>149</v>
      </c>
    </row>
    <row r="172" spans="1:65" s="2" customFormat="1" ht="14.45" customHeight="1">
      <c r="A172" s="34"/>
      <c r="B172" s="35"/>
      <c r="C172" s="191" t="s">
        <v>217</v>
      </c>
      <c r="D172" s="191" t="s">
        <v>152</v>
      </c>
      <c r="E172" s="192" t="s">
        <v>222</v>
      </c>
      <c r="F172" s="193" t="s">
        <v>223</v>
      </c>
      <c r="G172" s="194" t="s">
        <v>224</v>
      </c>
      <c r="H172" s="195">
        <v>30</v>
      </c>
      <c r="I172" s="196"/>
      <c r="J172" s="197">
        <f>ROUND(I172*H172,2)</f>
        <v>0</v>
      </c>
      <c r="K172" s="193" t="s">
        <v>156</v>
      </c>
      <c r="L172" s="39"/>
      <c r="M172" s="198" t="s">
        <v>1</v>
      </c>
      <c r="N172" s="199" t="s">
        <v>43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0.0017</v>
      </c>
      <c r="T172" s="201">
        <f>S172*H172</f>
        <v>0.051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213</v>
      </c>
      <c r="AT172" s="202" t="s">
        <v>152</v>
      </c>
      <c r="AU172" s="202" t="s">
        <v>86</v>
      </c>
      <c r="AY172" s="17" t="s">
        <v>149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213</v>
      </c>
      <c r="BM172" s="202" t="s">
        <v>679</v>
      </c>
    </row>
    <row r="173" spans="1:65" s="2" customFormat="1" ht="24.2" customHeight="1">
      <c r="A173" s="34"/>
      <c r="B173" s="35"/>
      <c r="C173" s="191" t="s">
        <v>221</v>
      </c>
      <c r="D173" s="191" t="s">
        <v>152</v>
      </c>
      <c r="E173" s="192" t="s">
        <v>227</v>
      </c>
      <c r="F173" s="193" t="s">
        <v>228</v>
      </c>
      <c r="G173" s="194" t="s">
        <v>155</v>
      </c>
      <c r="H173" s="195">
        <v>9</v>
      </c>
      <c r="I173" s="196"/>
      <c r="J173" s="197">
        <f>ROUND(I173*H173,2)</f>
        <v>0</v>
      </c>
      <c r="K173" s="193" t="s">
        <v>156</v>
      </c>
      <c r="L173" s="39"/>
      <c r="M173" s="198" t="s">
        <v>1</v>
      </c>
      <c r="N173" s="199" t="s">
        <v>43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213</v>
      </c>
      <c r="AT173" s="202" t="s">
        <v>152</v>
      </c>
      <c r="AU173" s="202" t="s">
        <v>86</v>
      </c>
      <c r="AY173" s="17" t="s">
        <v>149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213</v>
      </c>
      <c r="BM173" s="202" t="s">
        <v>680</v>
      </c>
    </row>
    <row r="174" spans="2:51" s="13" customFormat="1" ht="11.25">
      <c r="B174" s="204"/>
      <c r="C174" s="205"/>
      <c r="D174" s="206" t="s">
        <v>159</v>
      </c>
      <c r="E174" s="207" t="s">
        <v>1</v>
      </c>
      <c r="F174" s="208" t="s">
        <v>230</v>
      </c>
      <c r="G174" s="205"/>
      <c r="H174" s="207" t="s">
        <v>1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159</v>
      </c>
      <c r="AU174" s="214" t="s">
        <v>86</v>
      </c>
      <c r="AV174" s="13" t="s">
        <v>82</v>
      </c>
      <c r="AW174" s="13" t="s">
        <v>32</v>
      </c>
      <c r="AX174" s="13" t="s">
        <v>78</v>
      </c>
      <c r="AY174" s="214" t="s">
        <v>149</v>
      </c>
    </row>
    <row r="175" spans="2:51" s="14" customFormat="1" ht="11.25">
      <c r="B175" s="215"/>
      <c r="C175" s="216"/>
      <c r="D175" s="206" t="s">
        <v>159</v>
      </c>
      <c r="E175" s="217" t="s">
        <v>1</v>
      </c>
      <c r="F175" s="218" t="s">
        <v>216</v>
      </c>
      <c r="G175" s="216"/>
      <c r="H175" s="219">
        <v>9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159</v>
      </c>
      <c r="AU175" s="225" t="s">
        <v>86</v>
      </c>
      <c r="AV175" s="14" t="s">
        <v>86</v>
      </c>
      <c r="AW175" s="14" t="s">
        <v>32</v>
      </c>
      <c r="AX175" s="14" t="s">
        <v>78</v>
      </c>
      <c r="AY175" s="225" t="s">
        <v>149</v>
      </c>
    </row>
    <row r="176" spans="2:51" s="15" customFormat="1" ht="11.25">
      <c r="B176" s="226"/>
      <c r="C176" s="227"/>
      <c r="D176" s="206" t="s">
        <v>159</v>
      </c>
      <c r="E176" s="228" t="s">
        <v>1</v>
      </c>
      <c r="F176" s="229" t="s">
        <v>162</v>
      </c>
      <c r="G176" s="227"/>
      <c r="H176" s="230">
        <v>9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159</v>
      </c>
      <c r="AU176" s="236" t="s">
        <v>86</v>
      </c>
      <c r="AV176" s="15" t="s">
        <v>157</v>
      </c>
      <c r="AW176" s="15" t="s">
        <v>32</v>
      </c>
      <c r="AX176" s="15" t="s">
        <v>82</v>
      </c>
      <c r="AY176" s="236" t="s">
        <v>149</v>
      </c>
    </row>
    <row r="177" spans="1:65" s="2" customFormat="1" ht="14.45" customHeight="1">
      <c r="A177" s="34"/>
      <c r="B177" s="35"/>
      <c r="C177" s="237" t="s">
        <v>226</v>
      </c>
      <c r="D177" s="237" t="s">
        <v>231</v>
      </c>
      <c r="E177" s="238" t="s">
        <v>232</v>
      </c>
      <c r="F177" s="239" t="s">
        <v>233</v>
      </c>
      <c r="G177" s="240" t="s">
        <v>186</v>
      </c>
      <c r="H177" s="241">
        <v>0.003</v>
      </c>
      <c r="I177" s="242"/>
      <c r="J177" s="243">
        <f>ROUND(I177*H177,2)</f>
        <v>0</v>
      </c>
      <c r="K177" s="239" t="s">
        <v>156</v>
      </c>
      <c r="L177" s="244"/>
      <c r="M177" s="245" t="s">
        <v>1</v>
      </c>
      <c r="N177" s="246" t="s">
        <v>43</v>
      </c>
      <c r="O177" s="71"/>
      <c r="P177" s="200">
        <f>O177*H177</f>
        <v>0</v>
      </c>
      <c r="Q177" s="200">
        <v>1</v>
      </c>
      <c r="R177" s="200">
        <f>Q177*H177</f>
        <v>0.003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234</v>
      </c>
      <c r="AT177" s="202" t="s">
        <v>231</v>
      </c>
      <c r="AU177" s="202" t="s">
        <v>86</v>
      </c>
      <c r="AY177" s="17" t="s">
        <v>149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82</v>
      </c>
      <c r="BK177" s="203">
        <f>ROUND(I177*H177,2)</f>
        <v>0</v>
      </c>
      <c r="BL177" s="17" t="s">
        <v>213</v>
      </c>
      <c r="BM177" s="202" t="s">
        <v>681</v>
      </c>
    </row>
    <row r="178" spans="2:51" s="14" customFormat="1" ht="11.25">
      <c r="B178" s="215"/>
      <c r="C178" s="216"/>
      <c r="D178" s="206" t="s">
        <v>159</v>
      </c>
      <c r="E178" s="216"/>
      <c r="F178" s="218" t="s">
        <v>236</v>
      </c>
      <c r="G178" s="216"/>
      <c r="H178" s="219">
        <v>0.003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159</v>
      </c>
      <c r="AU178" s="225" t="s">
        <v>86</v>
      </c>
      <c r="AV178" s="14" t="s">
        <v>86</v>
      </c>
      <c r="AW178" s="14" t="s">
        <v>4</v>
      </c>
      <c r="AX178" s="14" t="s">
        <v>82</v>
      </c>
      <c r="AY178" s="225" t="s">
        <v>149</v>
      </c>
    </row>
    <row r="179" spans="1:65" s="2" customFormat="1" ht="24.2" customHeight="1">
      <c r="A179" s="34"/>
      <c r="B179" s="35"/>
      <c r="C179" s="191" t="s">
        <v>8</v>
      </c>
      <c r="D179" s="191" t="s">
        <v>152</v>
      </c>
      <c r="E179" s="192" t="s">
        <v>682</v>
      </c>
      <c r="F179" s="193" t="s">
        <v>683</v>
      </c>
      <c r="G179" s="194" t="s">
        <v>155</v>
      </c>
      <c r="H179" s="195">
        <v>718</v>
      </c>
      <c r="I179" s="196"/>
      <c r="J179" s="197">
        <f>ROUND(I179*H179,2)</f>
        <v>0</v>
      </c>
      <c r="K179" s="193" t="s">
        <v>1</v>
      </c>
      <c r="L179" s="39"/>
      <c r="M179" s="198" t="s">
        <v>1</v>
      </c>
      <c r="N179" s="199" t="s">
        <v>43</v>
      </c>
      <c r="O179" s="7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213</v>
      </c>
      <c r="AT179" s="202" t="s">
        <v>152</v>
      </c>
      <c r="AU179" s="202" t="s">
        <v>86</v>
      </c>
      <c r="AY179" s="17" t="s">
        <v>149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213</v>
      </c>
      <c r="BM179" s="202" t="s">
        <v>684</v>
      </c>
    </row>
    <row r="180" spans="1:47" s="2" customFormat="1" ht="243.75">
      <c r="A180" s="34"/>
      <c r="B180" s="35"/>
      <c r="C180" s="36"/>
      <c r="D180" s="206" t="s">
        <v>309</v>
      </c>
      <c r="E180" s="36"/>
      <c r="F180" s="247" t="s">
        <v>685</v>
      </c>
      <c r="G180" s="36"/>
      <c r="H180" s="36"/>
      <c r="I180" s="248"/>
      <c r="J180" s="36"/>
      <c r="K180" s="36"/>
      <c r="L180" s="39"/>
      <c r="M180" s="249"/>
      <c r="N180" s="250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309</v>
      </c>
      <c r="AU180" s="17" t="s">
        <v>86</v>
      </c>
    </row>
    <row r="181" spans="1:65" s="2" customFormat="1" ht="37.9" customHeight="1">
      <c r="A181" s="34"/>
      <c r="B181" s="35"/>
      <c r="C181" s="237" t="s">
        <v>213</v>
      </c>
      <c r="D181" s="237" t="s">
        <v>231</v>
      </c>
      <c r="E181" s="238" t="s">
        <v>686</v>
      </c>
      <c r="F181" s="239" t="s">
        <v>687</v>
      </c>
      <c r="G181" s="240" t="s">
        <v>155</v>
      </c>
      <c r="H181" s="241">
        <v>836.829</v>
      </c>
      <c r="I181" s="242"/>
      <c r="J181" s="243">
        <f>ROUND(I181*H181,2)</f>
        <v>0</v>
      </c>
      <c r="K181" s="239" t="s">
        <v>1</v>
      </c>
      <c r="L181" s="244"/>
      <c r="M181" s="245" t="s">
        <v>1</v>
      </c>
      <c r="N181" s="246" t="s">
        <v>43</v>
      </c>
      <c r="O181" s="71"/>
      <c r="P181" s="200">
        <f>O181*H181</f>
        <v>0</v>
      </c>
      <c r="Q181" s="200">
        <v>0.0048</v>
      </c>
      <c r="R181" s="200">
        <f>Q181*H181</f>
        <v>4.016779199999999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234</v>
      </c>
      <c r="AT181" s="202" t="s">
        <v>231</v>
      </c>
      <c r="AU181" s="202" t="s">
        <v>86</v>
      </c>
      <c r="AY181" s="17" t="s">
        <v>149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213</v>
      </c>
      <c r="BM181" s="202" t="s">
        <v>688</v>
      </c>
    </row>
    <row r="182" spans="2:51" s="14" customFormat="1" ht="11.25">
      <c r="B182" s="215"/>
      <c r="C182" s="216"/>
      <c r="D182" s="206" t="s">
        <v>159</v>
      </c>
      <c r="E182" s="216"/>
      <c r="F182" s="218" t="s">
        <v>244</v>
      </c>
      <c r="G182" s="216"/>
      <c r="H182" s="219">
        <v>836.829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159</v>
      </c>
      <c r="AU182" s="225" t="s">
        <v>86</v>
      </c>
      <c r="AV182" s="14" t="s">
        <v>86</v>
      </c>
      <c r="AW182" s="14" t="s">
        <v>4</v>
      </c>
      <c r="AX182" s="14" t="s">
        <v>82</v>
      </c>
      <c r="AY182" s="225" t="s">
        <v>149</v>
      </c>
    </row>
    <row r="183" spans="1:65" s="2" customFormat="1" ht="24.2" customHeight="1">
      <c r="A183" s="34"/>
      <c r="B183" s="35"/>
      <c r="C183" s="191" t="s">
        <v>240</v>
      </c>
      <c r="D183" s="191" t="s">
        <v>152</v>
      </c>
      <c r="E183" s="192" t="s">
        <v>246</v>
      </c>
      <c r="F183" s="193" t="s">
        <v>247</v>
      </c>
      <c r="G183" s="194" t="s">
        <v>155</v>
      </c>
      <c r="H183" s="195">
        <v>35</v>
      </c>
      <c r="I183" s="196"/>
      <c r="J183" s="197">
        <f>ROUND(I183*H183,2)</f>
        <v>0</v>
      </c>
      <c r="K183" s="193" t="s">
        <v>156</v>
      </c>
      <c r="L183" s="39"/>
      <c r="M183" s="198" t="s">
        <v>1</v>
      </c>
      <c r="N183" s="199" t="s">
        <v>43</v>
      </c>
      <c r="O183" s="71"/>
      <c r="P183" s="200">
        <f>O183*H183</f>
        <v>0</v>
      </c>
      <c r="Q183" s="200">
        <v>0.00088</v>
      </c>
      <c r="R183" s="200">
        <f>Q183*H183</f>
        <v>0.0308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213</v>
      </c>
      <c r="AT183" s="202" t="s">
        <v>152</v>
      </c>
      <c r="AU183" s="202" t="s">
        <v>86</v>
      </c>
      <c r="AY183" s="17" t="s">
        <v>149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82</v>
      </c>
      <c r="BK183" s="203">
        <f>ROUND(I183*H183,2)</f>
        <v>0</v>
      </c>
      <c r="BL183" s="17" t="s">
        <v>213</v>
      </c>
      <c r="BM183" s="202" t="s">
        <v>689</v>
      </c>
    </row>
    <row r="184" spans="1:65" s="2" customFormat="1" ht="37.9" customHeight="1">
      <c r="A184" s="34"/>
      <c r="B184" s="35"/>
      <c r="C184" s="237" t="s">
        <v>245</v>
      </c>
      <c r="D184" s="237" t="s">
        <v>231</v>
      </c>
      <c r="E184" s="238" t="s">
        <v>250</v>
      </c>
      <c r="F184" s="239" t="s">
        <v>251</v>
      </c>
      <c r="G184" s="240" t="s">
        <v>155</v>
      </c>
      <c r="H184" s="241">
        <v>40.793</v>
      </c>
      <c r="I184" s="242"/>
      <c r="J184" s="243">
        <f>ROUND(I184*H184,2)</f>
        <v>0</v>
      </c>
      <c r="K184" s="239" t="s">
        <v>156</v>
      </c>
      <c r="L184" s="244"/>
      <c r="M184" s="245" t="s">
        <v>1</v>
      </c>
      <c r="N184" s="246" t="s">
        <v>43</v>
      </c>
      <c r="O184" s="71"/>
      <c r="P184" s="200">
        <f>O184*H184</f>
        <v>0</v>
      </c>
      <c r="Q184" s="200">
        <v>0.0045</v>
      </c>
      <c r="R184" s="200">
        <f>Q184*H184</f>
        <v>0.1835685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234</v>
      </c>
      <c r="AT184" s="202" t="s">
        <v>231</v>
      </c>
      <c r="AU184" s="202" t="s">
        <v>86</v>
      </c>
      <c r="AY184" s="17" t="s">
        <v>149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213</v>
      </c>
      <c r="BM184" s="202" t="s">
        <v>690</v>
      </c>
    </row>
    <row r="185" spans="2:51" s="14" customFormat="1" ht="11.25">
      <c r="B185" s="215"/>
      <c r="C185" s="216"/>
      <c r="D185" s="206" t="s">
        <v>159</v>
      </c>
      <c r="E185" s="216"/>
      <c r="F185" s="218" t="s">
        <v>253</v>
      </c>
      <c r="G185" s="216"/>
      <c r="H185" s="219">
        <v>40.793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159</v>
      </c>
      <c r="AU185" s="225" t="s">
        <v>86</v>
      </c>
      <c r="AV185" s="14" t="s">
        <v>86</v>
      </c>
      <c r="AW185" s="14" t="s">
        <v>4</v>
      </c>
      <c r="AX185" s="14" t="s">
        <v>82</v>
      </c>
      <c r="AY185" s="225" t="s">
        <v>149</v>
      </c>
    </row>
    <row r="186" spans="1:65" s="2" customFormat="1" ht="37.9" customHeight="1">
      <c r="A186" s="34"/>
      <c r="B186" s="35"/>
      <c r="C186" s="191" t="s">
        <v>249</v>
      </c>
      <c r="D186" s="191" t="s">
        <v>152</v>
      </c>
      <c r="E186" s="192" t="s">
        <v>691</v>
      </c>
      <c r="F186" s="193" t="s">
        <v>692</v>
      </c>
      <c r="G186" s="194" t="s">
        <v>167</v>
      </c>
      <c r="H186" s="195">
        <v>20</v>
      </c>
      <c r="I186" s="196"/>
      <c r="J186" s="197">
        <f>ROUND(I186*H186,2)</f>
        <v>0</v>
      </c>
      <c r="K186" s="193" t="s">
        <v>1</v>
      </c>
      <c r="L186" s="39"/>
      <c r="M186" s="198" t="s">
        <v>1</v>
      </c>
      <c r="N186" s="199" t="s">
        <v>43</v>
      </c>
      <c r="O186" s="71"/>
      <c r="P186" s="200">
        <f>O186*H186</f>
        <v>0</v>
      </c>
      <c r="Q186" s="200">
        <v>0.00108</v>
      </c>
      <c r="R186" s="200">
        <f>Q186*H186</f>
        <v>0.0216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213</v>
      </c>
      <c r="AT186" s="202" t="s">
        <v>152</v>
      </c>
      <c r="AU186" s="202" t="s">
        <v>86</v>
      </c>
      <c r="AY186" s="17" t="s">
        <v>149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213</v>
      </c>
      <c r="BM186" s="202" t="s">
        <v>693</v>
      </c>
    </row>
    <row r="187" spans="1:65" s="2" customFormat="1" ht="37.9" customHeight="1">
      <c r="A187" s="34"/>
      <c r="B187" s="35"/>
      <c r="C187" s="191" t="s">
        <v>254</v>
      </c>
      <c r="D187" s="191" t="s">
        <v>152</v>
      </c>
      <c r="E187" s="192" t="s">
        <v>270</v>
      </c>
      <c r="F187" s="193" t="s">
        <v>271</v>
      </c>
      <c r="G187" s="194" t="s">
        <v>224</v>
      </c>
      <c r="H187" s="195">
        <v>6.6</v>
      </c>
      <c r="I187" s="196"/>
      <c r="J187" s="197">
        <f>ROUND(I187*H187,2)</f>
        <v>0</v>
      </c>
      <c r="K187" s="193" t="s">
        <v>156</v>
      </c>
      <c r="L187" s="39"/>
      <c r="M187" s="198" t="s">
        <v>1</v>
      </c>
      <c r="N187" s="199" t="s">
        <v>43</v>
      </c>
      <c r="O187" s="71"/>
      <c r="P187" s="200">
        <f>O187*H187</f>
        <v>0</v>
      </c>
      <c r="Q187" s="200">
        <v>0.0015</v>
      </c>
      <c r="R187" s="200">
        <f>Q187*H187</f>
        <v>0.009899999999999999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213</v>
      </c>
      <c r="AT187" s="202" t="s">
        <v>152</v>
      </c>
      <c r="AU187" s="202" t="s">
        <v>86</v>
      </c>
      <c r="AY187" s="17" t="s">
        <v>149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82</v>
      </c>
      <c r="BK187" s="203">
        <f>ROUND(I187*H187,2)</f>
        <v>0</v>
      </c>
      <c r="BL187" s="17" t="s">
        <v>213</v>
      </c>
      <c r="BM187" s="202" t="s">
        <v>694</v>
      </c>
    </row>
    <row r="188" spans="1:65" s="2" customFormat="1" ht="14.45" customHeight="1">
      <c r="A188" s="34"/>
      <c r="B188" s="35"/>
      <c r="C188" s="191" t="s">
        <v>7</v>
      </c>
      <c r="D188" s="191" t="s">
        <v>152</v>
      </c>
      <c r="E188" s="192" t="s">
        <v>274</v>
      </c>
      <c r="F188" s="193" t="s">
        <v>275</v>
      </c>
      <c r="G188" s="194" t="s">
        <v>224</v>
      </c>
      <c r="H188" s="195">
        <v>30</v>
      </c>
      <c r="I188" s="196"/>
      <c r="J188" s="197">
        <f>ROUND(I188*H188,2)</f>
        <v>0</v>
      </c>
      <c r="K188" s="193" t="s">
        <v>1</v>
      </c>
      <c r="L188" s="39"/>
      <c r="M188" s="198" t="s">
        <v>1</v>
      </c>
      <c r="N188" s="199" t="s">
        <v>43</v>
      </c>
      <c r="O188" s="71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213</v>
      </c>
      <c r="AT188" s="202" t="s">
        <v>152</v>
      </c>
      <c r="AU188" s="202" t="s">
        <v>86</v>
      </c>
      <c r="AY188" s="17" t="s">
        <v>149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82</v>
      </c>
      <c r="BK188" s="203">
        <f>ROUND(I188*H188,2)</f>
        <v>0</v>
      </c>
      <c r="BL188" s="17" t="s">
        <v>213</v>
      </c>
      <c r="BM188" s="202" t="s">
        <v>695</v>
      </c>
    </row>
    <row r="189" spans="1:65" s="2" customFormat="1" ht="24.2" customHeight="1">
      <c r="A189" s="34"/>
      <c r="B189" s="35"/>
      <c r="C189" s="191" t="s">
        <v>262</v>
      </c>
      <c r="D189" s="191" t="s">
        <v>152</v>
      </c>
      <c r="E189" s="192" t="s">
        <v>278</v>
      </c>
      <c r="F189" s="193" t="s">
        <v>279</v>
      </c>
      <c r="G189" s="194" t="s">
        <v>186</v>
      </c>
      <c r="H189" s="195">
        <v>4.266</v>
      </c>
      <c r="I189" s="196"/>
      <c r="J189" s="197">
        <f>ROUND(I189*H189,2)</f>
        <v>0</v>
      </c>
      <c r="K189" s="193" t="s">
        <v>156</v>
      </c>
      <c r="L189" s="39"/>
      <c r="M189" s="198" t="s">
        <v>1</v>
      </c>
      <c r="N189" s="199" t="s">
        <v>43</v>
      </c>
      <c r="O189" s="71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213</v>
      </c>
      <c r="AT189" s="202" t="s">
        <v>152</v>
      </c>
      <c r="AU189" s="202" t="s">
        <v>86</v>
      </c>
      <c r="AY189" s="17" t="s">
        <v>149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82</v>
      </c>
      <c r="BK189" s="203">
        <f>ROUND(I189*H189,2)</f>
        <v>0</v>
      </c>
      <c r="BL189" s="17" t="s">
        <v>213</v>
      </c>
      <c r="BM189" s="202" t="s">
        <v>696</v>
      </c>
    </row>
    <row r="190" spans="2:63" s="12" customFormat="1" ht="22.9" customHeight="1">
      <c r="B190" s="175"/>
      <c r="C190" s="176"/>
      <c r="D190" s="177" t="s">
        <v>77</v>
      </c>
      <c r="E190" s="189" t="s">
        <v>300</v>
      </c>
      <c r="F190" s="189" t="s">
        <v>301</v>
      </c>
      <c r="G190" s="176"/>
      <c r="H190" s="176"/>
      <c r="I190" s="179"/>
      <c r="J190" s="190">
        <f>BK190</f>
        <v>0</v>
      </c>
      <c r="K190" s="176"/>
      <c r="L190" s="181"/>
      <c r="M190" s="182"/>
      <c r="N190" s="183"/>
      <c r="O190" s="183"/>
      <c r="P190" s="184">
        <f>SUM(P191:P194)</f>
        <v>0</v>
      </c>
      <c r="Q190" s="183"/>
      <c r="R190" s="184">
        <f>SUM(R191:R194)</f>
        <v>0.00801</v>
      </c>
      <c r="S190" s="183"/>
      <c r="T190" s="185">
        <f>SUM(T191:T194)</f>
        <v>0.06921</v>
      </c>
      <c r="AR190" s="186" t="s">
        <v>86</v>
      </c>
      <c r="AT190" s="187" t="s">
        <v>77</v>
      </c>
      <c r="AU190" s="187" t="s">
        <v>82</v>
      </c>
      <c r="AY190" s="186" t="s">
        <v>149</v>
      </c>
      <c r="BK190" s="188">
        <f>SUM(BK191:BK194)</f>
        <v>0</v>
      </c>
    </row>
    <row r="191" spans="1:65" s="2" customFormat="1" ht="14.45" customHeight="1">
      <c r="A191" s="34"/>
      <c r="B191" s="35"/>
      <c r="C191" s="191" t="s">
        <v>265</v>
      </c>
      <c r="D191" s="191" t="s">
        <v>152</v>
      </c>
      <c r="E191" s="192" t="s">
        <v>303</v>
      </c>
      <c r="F191" s="193" t="s">
        <v>304</v>
      </c>
      <c r="G191" s="194" t="s">
        <v>167</v>
      </c>
      <c r="H191" s="195">
        <v>3</v>
      </c>
      <c r="I191" s="196"/>
      <c r="J191" s="197">
        <f>ROUND(I191*H191,2)</f>
        <v>0</v>
      </c>
      <c r="K191" s="193" t="s">
        <v>156</v>
      </c>
      <c r="L191" s="39"/>
      <c r="M191" s="198" t="s">
        <v>1</v>
      </c>
      <c r="N191" s="199" t="s">
        <v>43</v>
      </c>
      <c r="O191" s="71"/>
      <c r="P191" s="200">
        <f>O191*H191</f>
        <v>0</v>
      </c>
      <c r="Q191" s="200">
        <v>0</v>
      </c>
      <c r="R191" s="200">
        <f>Q191*H191</f>
        <v>0</v>
      </c>
      <c r="S191" s="200">
        <v>0.02307</v>
      </c>
      <c r="T191" s="201">
        <f>S191*H191</f>
        <v>0.06921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213</v>
      </c>
      <c r="AT191" s="202" t="s">
        <v>152</v>
      </c>
      <c r="AU191" s="202" t="s">
        <v>86</v>
      </c>
      <c r="AY191" s="17" t="s">
        <v>149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213</v>
      </c>
      <c r="BM191" s="202" t="s">
        <v>697</v>
      </c>
    </row>
    <row r="192" spans="1:65" s="2" customFormat="1" ht="24.2" customHeight="1">
      <c r="A192" s="34"/>
      <c r="B192" s="35"/>
      <c r="C192" s="191" t="s">
        <v>269</v>
      </c>
      <c r="D192" s="191" t="s">
        <v>152</v>
      </c>
      <c r="E192" s="192" t="s">
        <v>306</v>
      </c>
      <c r="F192" s="193" t="s">
        <v>307</v>
      </c>
      <c r="G192" s="194" t="s">
        <v>167</v>
      </c>
      <c r="H192" s="195">
        <v>3</v>
      </c>
      <c r="I192" s="196"/>
      <c r="J192" s="197">
        <f>ROUND(I192*H192,2)</f>
        <v>0</v>
      </c>
      <c r="K192" s="193" t="s">
        <v>156</v>
      </c>
      <c r="L192" s="39"/>
      <c r="M192" s="198" t="s">
        <v>1</v>
      </c>
      <c r="N192" s="199" t="s">
        <v>43</v>
      </c>
      <c r="O192" s="71"/>
      <c r="P192" s="200">
        <f>O192*H192</f>
        <v>0</v>
      </c>
      <c r="Q192" s="200">
        <v>0.00267</v>
      </c>
      <c r="R192" s="200">
        <f>Q192*H192</f>
        <v>0.00801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157</v>
      </c>
      <c r="AT192" s="202" t="s">
        <v>152</v>
      </c>
      <c r="AU192" s="202" t="s">
        <v>86</v>
      </c>
      <c r="AY192" s="17" t="s">
        <v>149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82</v>
      </c>
      <c r="BK192" s="203">
        <f>ROUND(I192*H192,2)</f>
        <v>0</v>
      </c>
      <c r="BL192" s="17" t="s">
        <v>157</v>
      </c>
      <c r="BM192" s="202" t="s">
        <v>698</v>
      </c>
    </row>
    <row r="193" spans="1:47" s="2" customFormat="1" ht="19.5">
      <c r="A193" s="34"/>
      <c r="B193" s="35"/>
      <c r="C193" s="36"/>
      <c r="D193" s="206" t="s">
        <v>309</v>
      </c>
      <c r="E193" s="36"/>
      <c r="F193" s="247" t="s">
        <v>310</v>
      </c>
      <c r="G193" s="36"/>
      <c r="H193" s="36"/>
      <c r="I193" s="248"/>
      <c r="J193" s="36"/>
      <c r="K193" s="36"/>
      <c r="L193" s="39"/>
      <c r="M193" s="249"/>
      <c r="N193" s="250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309</v>
      </c>
      <c r="AU193" s="17" t="s">
        <v>86</v>
      </c>
    </row>
    <row r="194" spans="1:65" s="2" customFormat="1" ht="24.2" customHeight="1">
      <c r="A194" s="34"/>
      <c r="B194" s="35"/>
      <c r="C194" s="191" t="s">
        <v>273</v>
      </c>
      <c r="D194" s="191" t="s">
        <v>152</v>
      </c>
      <c r="E194" s="192" t="s">
        <v>312</v>
      </c>
      <c r="F194" s="193" t="s">
        <v>313</v>
      </c>
      <c r="G194" s="194" t="s">
        <v>186</v>
      </c>
      <c r="H194" s="195">
        <v>0.008</v>
      </c>
      <c r="I194" s="196"/>
      <c r="J194" s="197">
        <f>ROUND(I194*H194,2)</f>
        <v>0</v>
      </c>
      <c r="K194" s="193" t="s">
        <v>156</v>
      </c>
      <c r="L194" s="39"/>
      <c r="M194" s="198" t="s">
        <v>1</v>
      </c>
      <c r="N194" s="199" t="s">
        <v>43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213</v>
      </c>
      <c r="AT194" s="202" t="s">
        <v>152</v>
      </c>
      <c r="AU194" s="202" t="s">
        <v>86</v>
      </c>
      <c r="AY194" s="17" t="s">
        <v>149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213</v>
      </c>
      <c r="BM194" s="202" t="s">
        <v>699</v>
      </c>
    </row>
    <row r="195" spans="2:63" s="12" customFormat="1" ht="22.9" customHeight="1">
      <c r="B195" s="175"/>
      <c r="C195" s="176"/>
      <c r="D195" s="177" t="s">
        <v>77</v>
      </c>
      <c r="E195" s="189" t="s">
        <v>315</v>
      </c>
      <c r="F195" s="189" t="s">
        <v>316</v>
      </c>
      <c r="G195" s="176"/>
      <c r="H195" s="176"/>
      <c r="I195" s="179"/>
      <c r="J195" s="190">
        <f>BK195</f>
        <v>0</v>
      </c>
      <c r="K195" s="176"/>
      <c r="L195" s="181"/>
      <c r="M195" s="182"/>
      <c r="N195" s="183"/>
      <c r="O195" s="183"/>
      <c r="P195" s="184">
        <f>SUM(P196:P200)</f>
        <v>0</v>
      </c>
      <c r="Q195" s="183"/>
      <c r="R195" s="184">
        <f>SUM(R196:R200)</f>
        <v>0.22440000000000002</v>
      </c>
      <c r="S195" s="183"/>
      <c r="T195" s="185">
        <f>SUM(T196:T200)</f>
        <v>0.096</v>
      </c>
      <c r="AR195" s="186" t="s">
        <v>86</v>
      </c>
      <c r="AT195" s="187" t="s">
        <v>77</v>
      </c>
      <c r="AU195" s="187" t="s">
        <v>82</v>
      </c>
      <c r="AY195" s="186" t="s">
        <v>149</v>
      </c>
      <c r="BK195" s="188">
        <f>SUM(BK196:BK200)</f>
        <v>0</v>
      </c>
    </row>
    <row r="196" spans="1:65" s="2" customFormat="1" ht="24.2" customHeight="1">
      <c r="A196" s="34"/>
      <c r="B196" s="35"/>
      <c r="C196" s="191" t="s">
        <v>277</v>
      </c>
      <c r="D196" s="191" t="s">
        <v>152</v>
      </c>
      <c r="E196" s="192" t="s">
        <v>318</v>
      </c>
      <c r="F196" s="193" t="s">
        <v>319</v>
      </c>
      <c r="G196" s="194" t="s">
        <v>224</v>
      </c>
      <c r="H196" s="195">
        <v>204</v>
      </c>
      <c r="I196" s="196"/>
      <c r="J196" s="197">
        <f>ROUND(I196*H196,2)</f>
        <v>0</v>
      </c>
      <c r="K196" s="193" t="s">
        <v>156</v>
      </c>
      <c r="L196" s="39"/>
      <c r="M196" s="198" t="s">
        <v>1</v>
      </c>
      <c r="N196" s="199" t="s">
        <v>43</v>
      </c>
      <c r="O196" s="7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320</v>
      </c>
      <c r="AT196" s="202" t="s">
        <v>152</v>
      </c>
      <c r="AU196" s="202" t="s">
        <v>86</v>
      </c>
      <c r="AY196" s="17" t="s">
        <v>149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82</v>
      </c>
      <c r="BK196" s="203">
        <f>ROUND(I196*H196,2)</f>
        <v>0</v>
      </c>
      <c r="BL196" s="17" t="s">
        <v>320</v>
      </c>
      <c r="BM196" s="202" t="s">
        <v>700</v>
      </c>
    </row>
    <row r="197" spans="1:65" s="2" customFormat="1" ht="14.45" customHeight="1">
      <c r="A197" s="34"/>
      <c r="B197" s="35"/>
      <c r="C197" s="237" t="s">
        <v>283</v>
      </c>
      <c r="D197" s="237" t="s">
        <v>231</v>
      </c>
      <c r="E197" s="238" t="s">
        <v>323</v>
      </c>
      <c r="F197" s="239" t="s">
        <v>324</v>
      </c>
      <c r="G197" s="240" t="s">
        <v>224</v>
      </c>
      <c r="H197" s="241">
        <v>224.4</v>
      </c>
      <c r="I197" s="242"/>
      <c r="J197" s="243">
        <f>ROUND(I197*H197,2)</f>
        <v>0</v>
      </c>
      <c r="K197" s="239" t="s">
        <v>156</v>
      </c>
      <c r="L197" s="244"/>
      <c r="M197" s="245" t="s">
        <v>1</v>
      </c>
      <c r="N197" s="246" t="s">
        <v>43</v>
      </c>
      <c r="O197" s="71"/>
      <c r="P197" s="200">
        <f>O197*H197</f>
        <v>0</v>
      </c>
      <c r="Q197" s="200">
        <v>0.001</v>
      </c>
      <c r="R197" s="200">
        <f>Q197*H197</f>
        <v>0.22440000000000002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325</v>
      </c>
      <c r="AT197" s="202" t="s">
        <v>231</v>
      </c>
      <c r="AU197" s="202" t="s">
        <v>86</v>
      </c>
      <c r="AY197" s="17" t="s">
        <v>149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82</v>
      </c>
      <c r="BK197" s="203">
        <f>ROUND(I197*H197,2)</f>
        <v>0</v>
      </c>
      <c r="BL197" s="17" t="s">
        <v>325</v>
      </c>
      <c r="BM197" s="202" t="s">
        <v>701</v>
      </c>
    </row>
    <row r="198" spans="2:51" s="14" customFormat="1" ht="11.25">
      <c r="B198" s="215"/>
      <c r="C198" s="216"/>
      <c r="D198" s="206" t="s">
        <v>159</v>
      </c>
      <c r="E198" s="216"/>
      <c r="F198" s="218" t="s">
        <v>327</v>
      </c>
      <c r="G198" s="216"/>
      <c r="H198" s="219">
        <v>224.4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159</v>
      </c>
      <c r="AU198" s="225" t="s">
        <v>86</v>
      </c>
      <c r="AV198" s="14" t="s">
        <v>86</v>
      </c>
      <c r="AW198" s="14" t="s">
        <v>4</v>
      </c>
      <c r="AX198" s="14" t="s">
        <v>82</v>
      </c>
      <c r="AY198" s="225" t="s">
        <v>149</v>
      </c>
    </row>
    <row r="199" spans="1:65" s="2" customFormat="1" ht="24.2" customHeight="1">
      <c r="A199" s="34"/>
      <c r="B199" s="35"/>
      <c r="C199" s="191" t="s">
        <v>287</v>
      </c>
      <c r="D199" s="191" t="s">
        <v>152</v>
      </c>
      <c r="E199" s="192" t="s">
        <v>329</v>
      </c>
      <c r="F199" s="193" t="s">
        <v>330</v>
      </c>
      <c r="G199" s="194" t="s">
        <v>224</v>
      </c>
      <c r="H199" s="195">
        <v>240</v>
      </c>
      <c r="I199" s="196"/>
      <c r="J199" s="197">
        <f>ROUND(I199*H199,2)</f>
        <v>0</v>
      </c>
      <c r="K199" s="193" t="s">
        <v>156</v>
      </c>
      <c r="L199" s="39"/>
      <c r="M199" s="198" t="s">
        <v>1</v>
      </c>
      <c r="N199" s="199" t="s">
        <v>43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0.0004</v>
      </c>
      <c r="T199" s="201">
        <f>S199*H199</f>
        <v>0.096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213</v>
      </c>
      <c r="AT199" s="202" t="s">
        <v>152</v>
      </c>
      <c r="AU199" s="202" t="s">
        <v>86</v>
      </c>
      <c r="AY199" s="17" t="s">
        <v>149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82</v>
      </c>
      <c r="BK199" s="203">
        <f>ROUND(I199*H199,2)</f>
        <v>0</v>
      </c>
      <c r="BL199" s="17" t="s">
        <v>213</v>
      </c>
      <c r="BM199" s="202" t="s">
        <v>702</v>
      </c>
    </row>
    <row r="200" spans="1:65" s="2" customFormat="1" ht="24.2" customHeight="1">
      <c r="A200" s="34"/>
      <c r="B200" s="35"/>
      <c r="C200" s="191" t="s">
        <v>291</v>
      </c>
      <c r="D200" s="191" t="s">
        <v>152</v>
      </c>
      <c r="E200" s="192" t="s">
        <v>333</v>
      </c>
      <c r="F200" s="193" t="s">
        <v>334</v>
      </c>
      <c r="G200" s="194" t="s">
        <v>186</v>
      </c>
      <c r="H200" s="195">
        <v>0.224</v>
      </c>
      <c r="I200" s="196"/>
      <c r="J200" s="197">
        <f>ROUND(I200*H200,2)</f>
        <v>0</v>
      </c>
      <c r="K200" s="193" t="s">
        <v>156</v>
      </c>
      <c r="L200" s="39"/>
      <c r="M200" s="198" t="s">
        <v>1</v>
      </c>
      <c r="N200" s="199" t="s">
        <v>43</v>
      </c>
      <c r="O200" s="71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213</v>
      </c>
      <c r="AT200" s="202" t="s">
        <v>152</v>
      </c>
      <c r="AU200" s="202" t="s">
        <v>86</v>
      </c>
      <c r="AY200" s="17" t="s">
        <v>149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82</v>
      </c>
      <c r="BK200" s="203">
        <f>ROUND(I200*H200,2)</f>
        <v>0</v>
      </c>
      <c r="BL200" s="17" t="s">
        <v>213</v>
      </c>
      <c r="BM200" s="202" t="s">
        <v>703</v>
      </c>
    </row>
    <row r="201" spans="2:63" s="12" customFormat="1" ht="22.9" customHeight="1">
      <c r="B201" s="175"/>
      <c r="C201" s="176"/>
      <c r="D201" s="177" t="s">
        <v>77</v>
      </c>
      <c r="E201" s="189" t="s">
        <v>336</v>
      </c>
      <c r="F201" s="189" t="s">
        <v>337</v>
      </c>
      <c r="G201" s="176"/>
      <c r="H201" s="176"/>
      <c r="I201" s="179"/>
      <c r="J201" s="190">
        <f>BK201</f>
        <v>0</v>
      </c>
      <c r="K201" s="176"/>
      <c r="L201" s="181"/>
      <c r="M201" s="182"/>
      <c r="N201" s="183"/>
      <c r="O201" s="183"/>
      <c r="P201" s="184">
        <f>SUM(P202:P204)</f>
        <v>0</v>
      </c>
      <c r="Q201" s="183"/>
      <c r="R201" s="184">
        <f>SUM(R202:R204)</f>
        <v>0.04</v>
      </c>
      <c r="S201" s="183"/>
      <c r="T201" s="185">
        <f>SUM(T202:T204)</f>
        <v>0</v>
      </c>
      <c r="AR201" s="186" t="s">
        <v>86</v>
      </c>
      <c r="AT201" s="187" t="s">
        <v>77</v>
      </c>
      <c r="AU201" s="187" t="s">
        <v>82</v>
      </c>
      <c r="AY201" s="186" t="s">
        <v>149</v>
      </c>
      <c r="BK201" s="188">
        <f>SUM(BK202:BK204)</f>
        <v>0</v>
      </c>
    </row>
    <row r="202" spans="1:65" s="2" customFormat="1" ht="24.2" customHeight="1">
      <c r="A202" s="34"/>
      <c r="B202" s="35"/>
      <c r="C202" s="191" t="s">
        <v>296</v>
      </c>
      <c r="D202" s="191" t="s">
        <v>152</v>
      </c>
      <c r="E202" s="192" t="s">
        <v>339</v>
      </c>
      <c r="F202" s="193" t="s">
        <v>340</v>
      </c>
      <c r="G202" s="194" t="s">
        <v>167</v>
      </c>
      <c r="H202" s="195">
        <v>1</v>
      </c>
      <c r="I202" s="196"/>
      <c r="J202" s="197">
        <f>ROUND(I202*H202,2)</f>
        <v>0</v>
      </c>
      <c r="K202" s="193" t="s">
        <v>156</v>
      </c>
      <c r="L202" s="39"/>
      <c r="M202" s="198" t="s">
        <v>1</v>
      </c>
      <c r="N202" s="199" t="s">
        <v>43</v>
      </c>
      <c r="O202" s="71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213</v>
      </c>
      <c r="AT202" s="202" t="s">
        <v>152</v>
      </c>
      <c r="AU202" s="202" t="s">
        <v>86</v>
      </c>
      <c r="AY202" s="17" t="s">
        <v>149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82</v>
      </c>
      <c r="BK202" s="203">
        <f>ROUND(I202*H202,2)</f>
        <v>0</v>
      </c>
      <c r="BL202" s="17" t="s">
        <v>213</v>
      </c>
      <c r="BM202" s="202" t="s">
        <v>704</v>
      </c>
    </row>
    <row r="203" spans="1:65" s="2" customFormat="1" ht="14.45" customHeight="1">
      <c r="A203" s="34"/>
      <c r="B203" s="35"/>
      <c r="C203" s="237" t="s">
        <v>302</v>
      </c>
      <c r="D203" s="237" t="s">
        <v>231</v>
      </c>
      <c r="E203" s="238" t="s">
        <v>343</v>
      </c>
      <c r="F203" s="239" t="s">
        <v>344</v>
      </c>
      <c r="G203" s="240" t="s">
        <v>167</v>
      </c>
      <c r="H203" s="241">
        <v>1</v>
      </c>
      <c r="I203" s="242"/>
      <c r="J203" s="243">
        <f>ROUND(I203*H203,2)</f>
        <v>0</v>
      </c>
      <c r="K203" s="239" t="s">
        <v>1</v>
      </c>
      <c r="L203" s="244"/>
      <c r="M203" s="245" t="s">
        <v>1</v>
      </c>
      <c r="N203" s="246" t="s">
        <v>43</v>
      </c>
      <c r="O203" s="71"/>
      <c r="P203" s="200">
        <f>O203*H203</f>
        <v>0</v>
      </c>
      <c r="Q203" s="200">
        <v>0.04</v>
      </c>
      <c r="R203" s="200">
        <f>Q203*H203</f>
        <v>0.04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234</v>
      </c>
      <c r="AT203" s="202" t="s">
        <v>231</v>
      </c>
      <c r="AU203" s="202" t="s">
        <v>86</v>
      </c>
      <c r="AY203" s="17" t="s">
        <v>149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82</v>
      </c>
      <c r="BK203" s="203">
        <f>ROUND(I203*H203,2)</f>
        <v>0</v>
      </c>
      <c r="BL203" s="17" t="s">
        <v>213</v>
      </c>
      <c r="BM203" s="202" t="s">
        <v>705</v>
      </c>
    </row>
    <row r="204" spans="1:65" s="2" customFormat="1" ht="24.2" customHeight="1">
      <c r="A204" s="34"/>
      <c r="B204" s="35"/>
      <c r="C204" s="191" t="s">
        <v>234</v>
      </c>
      <c r="D204" s="191" t="s">
        <v>152</v>
      </c>
      <c r="E204" s="192" t="s">
        <v>347</v>
      </c>
      <c r="F204" s="193" t="s">
        <v>348</v>
      </c>
      <c r="G204" s="194" t="s">
        <v>186</v>
      </c>
      <c r="H204" s="195">
        <v>0.04</v>
      </c>
      <c r="I204" s="196"/>
      <c r="J204" s="197">
        <f>ROUND(I204*H204,2)</f>
        <v>0</v>
      </c>
      <c r="K204" s="193" t="s">
        <v>156</v>
      </c>
      <c r="L204" s="39"/>
      <c r="M204" s="198" t="s">
        <v>1</v>
      </c>
      <c r="N204" s="199" t="s">
        <v>43</v>
      </c>
      <c r="O204" s="71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213</v>
      </c>
      <c r="AT204" s="202" t="s">
        <v>152</v>
      </c>
      <c r="AU204" s="202" t="s">
        <v>86</v>
      </c>
      <c r="AY204" s="17" t="s">
        <v>149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82</v>
      </c>
      <c r="BK204" s="203">
        <f>ROUND(I204*H204,2)</f>
        <v>0</v>
      </c>
      <c r="BL204" s="17" t="s">
        <v>213</v>
      </c>
      <c r="BM204" s="202" t="s">
        <v>706</v>
      </c>
    </row>
    <row r="205" spans="2:63" s="12" customFormat="1" ht="22.9" customHeight="1">
      <c r="B205" s="175"/>
      <c r="C205" s="176"/>
      <c r="D205" s="177" t="s">
        <v>77</v>
      </c>
      <c r="E205" s="189" t="s">
        <v>350</v>
      </c>
      <c r="F205" s="189" t="s">
        <v>351</v>
      </c>
      <c r="G205" s="176"/>
      <c r="H205" s="176"/>
      <c r="I205" s="179"/>
      <c r="J205" s="190">
        <f>BK205</f>
        <v>0</v>
      </c>
      <c r="K205" s="176"/>
      <c r="L205" s="181"/>
      <c r="M205" s="182"/>
      <c r="N205" s="183"/>
      <c r="O205" s="183"/>
      <c r="P205" s="184">
        <f>SUM(P206:P215)</f>
        <v>0</v>
      </c>
      <c r="Q205" s="183"/>
      <c r="R205" s="184">
        <f>SUM(R206:R215)</f>
        <v>0.370362</v>
      </c>
      <c r="S205" s="183"/>
      <c r="T205" s="185">
        <f>SUM(T206:T215)</f>
        <v>0</v>
      </c>
      <c r="AR205" s="186" t="s">
        <v>86</v>
      </c>
      <c r="AT205" s="187" t="s">
        <v>77</v>
      </c>
      <c r="AU205" s="187" t="s">
        <v>82</v>
      </c>
      <c r="AY205" s="186" t="s">
        <v>149</v>
      </c>
      <c r="BK205" s="188">
        <f>SUM(BK206:BK215)</f>
        <v>0</v>
      </c>
    </row>
    <row r="206" spans="1:65" s="2" customFormat="1" ht="24.2" customHeight="1">
      <c r="A206" s="34"/>
      <c r="B206" s="35"/>
      <c r="C206" s="191" t="s">
        <v>311</v>
      </c>
      <c r="D206" s="191" t="s">
        <v>152</v>
      </c>
      <c r="E206" s="192" t="s">
        <v>353</v>
      </c>
      <c r="F206" s="193" t="s">
        <v>354</v>
      </c>
      <c r="G206" s="194" t="s">
        <v>224</v>
      </c>
      <c r="H206" s="195">
        <v>160</v>
      </c>
      <c r="I206" s="196"/>
      <c r="J206" s="197">
        <f>ROUND(I206*H206,2)</f>
        <v>0</v>
      </c>
      <c r="K206" s="193" t="s">
        <v>156</v>
      </c>
      <c r="L206" s="39"/>
      <c r="M206" s="198" t="s">
        <v>1</v>
      </c>
      <c r="N206" s="199" t="s">
        <v>43</v>
      </c>
      <c r="O206" s="71"/>
      <c r="P206" s="200">
        <f>O206*H206</f>
        <v>0</v>
      </c>
      <c r="Q206" s="200">
        <v>0.00218</v>
      </c>
      <c r="R206" s="200">
        <f>Q206*H206</f>
        <v>0.3488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213</v>
      </c>
      <c r="AT206" s="202" t="s">
        <v>152</v>
      </c>
      <c r="AU206" s="202" t="s">
        <v>86</v>
      </c>
      <c r="AY206" s="17" t="s">
        <v>149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82</v>
      </c>
      <c r="BK206" s="203">
        <f>ROUND(I206*H206,2)</f>
        <v>0</v>
      </c>
      <c r="BL206" s="17" t="s">
        <v>213</v>
      </c>
      <c r="BM206" s="202" t="s">
        <v>707</v>
      </c>
    </row>
    <row r="207" spans="2:51" s="13" customFormat="1" ht="11.25">
      <c r="B207" s="204"/>
      <c r="C207" s="205"/>
      <c r="D207" s="206" t="s">
        <v>159</v>
      </c>
      <c r="E207" s="207" t="s">
        <v>1</v>
      </c>
      <c r="F207" s="208" t="s">
        <v>356</v>
      </c>
      <c r="G207" s="205"/>
      <c r="H207" s="207" t="s">
        <v>1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159</v>
      </c>
      <c r="AU207" s="214" t="s">
        <v>86</v>
      </c>
      <c r="AV207" s="13" t="s">
        <v>82</v>
      </c>
      <c r="AW207" s="13" t="s">
        <v>32</v>
      </c>
      <c r="AX207" s="13" t="s">
        <v>78</v>
      </c>
      <c r="AY207" s="214" t="s">
        <v>149</v>
      </c>
    </row>
    <row r="208" spans="2:51" s="14" customFormat="1" ht="11.25">
      <c r="B208" s="215"/>
      <c r="C208" s="216"/>
      <c r="D208" s="206" t="s">
        <v>159</v>
      </c>
      <c r="E208" s="217" t="s">
        <v>1</v>
      </c>
      <c r="F208" s="218" t="s">
        <v>708</v>
      </c>
      <c r="G208" s="216"/>
      <c r="H208" s="219">
        <v>160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159</v>
      </c>
      <c r="AU208" s="225" t="s">
        <v>86</v>
      </c>
      <c r="AV208" s="14" t="s">
        <v>86</v>
      </c>
      <c r="AW208" s="14" t="s">
        <v>32</v>
      </c>
      <c r="AX208" s="14" t="s">
        <v>78</v>
      </c>
      <c r="AY208" s="225" t="s">
        <v>149</v>
      </c>
    </row>
    <row r="209" spans="2:51" s="15" customFormat="1" ht="11.25">
      <c r="B209" s="226"/>
      <c r="C209" s="227"/>
      <c r="D209" s="206" t="s">
        <v>159</v>
      </c>
      <c r="E209" s="228" t="s">
        <v>1</v>
      </c>
      <c r="F209" s="229" t="s">
        <v>162</v>
      </c>
      <c r="G209" s="227"/>
      <c r="H209" s="230">
        <v>160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159</v>
      </c>
      <c r="AU209" s="236" t="s">
        <v>86</v>
      </c>
      <c r="AV209" s="15" t="s">
        <v>157</v>
      </c>
      <c r="AW209" s="15" t="s">
        <v>32</v>
      </c>
      <c r="AX209" s="15" t="s">
        <v>82</v>
      </c>
      <c r="AY209" s="236" t="s">
        <v>149</v>
      </c>
    </row>
    <row r="210" spans="1:65" s="2" customFormat="1" ht="24.2" customHeight="1">
      <c r="A210" s="34"/>
      <c r="B210" s="35"/>
      <c r="C210" s="191" t="s">
        <v>317</v>
      </c>
      <c r="D210" s="191" t="s">
        <v>152</v>
      </c>
      <c r="E210" s="192" t="s">
        <v>362</v>
      </c>
      <c r="F210" s="193" t="s">
        <v>363</v>
      </c>
      <c r="G210" s="194" t="s">
        <v>224</v>
      </c>
      <c r="H210" s="195">
        <v>6.6</v>
      </c>
      <c r="I210" s="196"/>
      <c r="J210" s="197">
        <f aca="true" t="shared" si="0" ref="J210:J215">ROUND(I210*H210,2)</f>
        <v>0</v>
      </c>
      <c r="K210" s="193" t="s">
        <v>156</v>
      </c>
      <c r="L210" s="39"/>
      <c r="M210" s="198" t="s">
        <v>1</v>
      </c>
      <c r="N210" s="199" t="s">
        <v>43</v>
      </c>
      <c r="O210" s="71"/>
      <c r="P210" s="200">
        <f aca="true" t="shared" si="1" ref="P210:P215">O210*H210</f>
        <v>0</v>
      </c>
      <c r="Q210" s="200">
        <v>0.00169</v>
      </c>
      <c r="R210" s="200">
        <f aca="true" t="shared" si="2" ref="R210:R215">Q210*H210</f>
        <v>0.011154</v>
      </c>
      <c r="S210" s="200">
        <v>0</v>
      </c>
      <c r="T210" s="201">
        <f aca="true" t="shared" si="3" ref="T210:T215"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213</v>
      </c>
      <c r="AT210" s="202" t="s">
        <v>152</v>
      </c>
      <c r="AU210" s="202" t="s">
        <v>86</v>
      </c>
      <c r="AY210" s="17" t="s">
        <v>149</v>
      </c>
      <c r="BE210" s="203">
        <f aca="true" t="shared" si="4" ref="BE210:BE215">IF(N210="základní",J210,0)</f>
        <v>0</v>
      </c>
      <c r="BF210" s="203">
        <f aca="true" t="shared" si="5" ref="BF210:BF215">IF(N210="snížená",J210,0)</f>
        <v>0</v>
      </c>
      <c r="BG210" s="203">
        <f aca="true" t="shared" si="6" ref="BG210:BG215">IF(N210="zákl. přenesená",J210,0)</f>
        <v>0</v>
      </c>
      <c r="BH210" s="203">
        <f aca="true" t="shared" si="7" ref="BH210:BH215">IF(N210="sníž. přenesená",J210,0)</f>
        <v>0</v>
      </c>
      <c r="BI210" s="203">
        <f aca="true" t="shared" si="8" ref="BI210:BI215">IF(N210="nulová",J210,0)</f>
        <v>0</v>
      </c>
      <c r="BJ210" s="17" t="s">
        <v>82</v>
      </c>
      <c r="BK210" s="203">
        <f aca="true" t="shared" si="9" ref="BK210:BK215">ROUND(I210*H210,2)</f>
        <v>0</v>
      </c>
      <c r="BL210" s="17" t="s">
        <v>213</v>
      </c>
      <c r="BM210" s="202" t="s">
        <v>709</v>
      </c>
    </row>
    <row r="211" spans="1:65" s="2" customFormat="1" ht="24.2" customHeight="1">
      <c r="A211" s="34"/>
      <c r="B211" s="35"/>
      <c r="C211" s="191" t="s">
        <v>322</v>
      </c>
      <c r="D211" s="191" t="s">
        <v>152</v>
      </c>
      <c r="E211" s="192" t="s">
        <v>366</v>
      </c>
      <c r="F211" s="193" t="s">
        <v>367</v>
      </c>
      <c r="G211" s="194" t="s">
        <v>167</v>
      </c>
      <c r="H211" s="195">
        <v>2</v>
      </c>
      <c r="I211" s="196"/>
      <c r="J211" s="197">
        <f t="shared" si="0"/>
        <v>0</v>
      </c>
      <c r="K211" s="193" t="s">
        <v>156</v>
      </c>
      <c r="L211" s="39"/>
      <c r="M211" s="198" t="s">
        <v>1</v>
      </c>
      <c r="N211" s="199" t="s">
        <v>43</v>
      </c>
      <c r="O211" s="71"/>
      <c r="P211" s="200">
        <f t="shared" si="1"/>
        <v>0</v>
      </c>
      <c r="Q211" s="200">
        <v>0.00025</v>
      </c>
      <c r="R211" s="200">
        <f t="shared" si="2"/>
        <v>0.0005</v>
      </c>
      <c r="S211" s="200">
        <v>0</v>
      </c>
      <c r="T211" s="201">
        <f t="shared" si="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213</v>
      </c>
      <c r="AT211" s="202" t="s">
        <v>152</v>
      </c>
      <c r="AU211" s="202" t="s">
        <v>86</v>
      </c>
      <c r="AY211" s="17" t="s">
        <v>149</v>
      </c>
      <c r="BE211" s="203">
        <f t="shared" si="4"/>
        <v>0</v>
      </c>
      <c r="BF211" s="203">
        <f t="shared" si="5"/>
        <v>0</v>
      </c>
      <c r="BG211" s="203">
        <f t="shared" si="6"/>
        <v>0</v>
      </c>
      <c r="BH211" s="203">
        <f t="shared" si="7"/>
        <v>0</v>
      </c>
      <c r="BI211" s="203">
        <f t="shared" si="8"/>
        <v>0</v>
      </c>
      <c r="BJ211" s="17" t="s">
        <v>82</v>
      </c>
      <c r="BK211" s="203">
        <f t="shared" si="9"/>
        <v>0</v>
      </c>
      <c r="BL211" s="17" t="s">
        <v>213</v>
      </c>
      <c r="BM211" s="202" t="s">
        <v>710</v>
      </c>
    </row>
    <row r="212" spans="1:65" s="2" customFormat="1" ht="24.2" customHeight="1">
      <c r="A212" s="34"/>
      <c r="B212" s="35"/>
      <c r="C212" s="191" t="s">
        <v>328</v>
      </c>
      <c r="D212" s="191" t="s">
        <v>152</v>
      </c>
      <c r="E212" s="192" t="s">
        <v>370</v>
      </c>
      <c r="F212" s="193" t="s">
        <v>371</v>
      </c>
      <c r="G212" s="194" t="s">
        <v>167</v>
      </c>
      <c r="H212" s="195">
        <v>1</v>
      </c>
      <c r="I212" s="196"/>
      <c r="J212" s="197">
        <f t="shared" si="0"/>
        <v>0</v>
      </c>
      <c r="K212" s="193" t="s">
        <v>156</v>
      </c>
      <c r="L212" s="39"/>
      <c r="M212" s="198" t="s">
        <v>1</v>
      </c>
      <c r="N212" s="199" t="s">
        <v>43</v>
      </c>
      <c r="O212" s="71"/>
      <c r="P212" s="200">
        <f t="shared" si="1"/>
        <v>0</v>
      </c>
      <c r="Q212" s="200">
        <v>0.00036</v>
      </c>
      <c r="R212" s="200">
        <f t="shared" si="2"/>
        <v>0.00036</v>
      </c>
      <c r="S212" s="200">
        <v>0</v>
      </c>
      <c r="T212" s="201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213</v>
      </c>
      <c r="AT212" s="202" t="s">
        <v>152</v>
      </c>
      <c r="AU212" s="202" t="s">
        <v>86</v>
      </c>
      <c r="AY212" s="17" t="s">
        <v>149</v>
      </c>
      <c r="BE212" s="203">
        <f t="shared" si="4"/>
        <v>0</v>
      </c>
      <c r="BF212" s="203">
        <f t="shared" si="5"/>
        <v>0</v>
      </c>
      <c r="BG212" s="203">
        <f t="shared" si="6"/>
        <v>0</v>
      </c>
      <c r="BH212" s="203">
        <f t="shared" si="7"/>
        <v>0</v>
      </c>
      <c r="BI212" s="203">
        <f t="shared" si="8"/>
        <v>0</v>
      </c>
      <c r="BJ212" s="17" t="s">
        <v>82</v>
      </c>
      <c r="BK212" s="203">
        <f t="shared" si="9"/>
        <v>0</v>
      </c>
      <c r="BL212" s="17" t="s">
        <v>213</v>
      </c>
      <c r="BM212" s="202" t="s">
        <v>711</v>
      </c>
    </row>
    <row r="213" spans="1:65" s="2" customFormat="1" ht="24.2" customHeight="1">
      <c r="A213" s="34"/>
      <c r="B213" s="35"/>
      <c r="C213" s="191" t="s">
        <v>332</v>
      </c>
      <c r="D213" s="191" t="s">
        <v>152</v>
      </c>
      <c r="E213" s="192" t="s">
        <v>374</v>
      </c>
      <c r="F213" s="193" t="s">
        <v>375</v>
      </c>
      <c r="G213" s="194" t="s">
        <v>224</v>
      </c>
      <c r="H213" s="195">
        <v>4.4</v>
      </c>
      <c r="I213" s="196"/>
      <c r="J213" s="197">
        <f t="shared" si="0"/>
        <v>0</v>
      </c>
      <c r="K213" s="193" t="s">
        <v>156</v>
      </c>
      <c r="L213" s="39"/>
      <c r="M213" s="198" t="s">
        <v>1</v>
      </c>
      <c r="N213" s="199" t="s">
        <v>43</v>
      </c>
      <c r="O213" s="71"/>
      <c r="P213" s="200">
        <f t="shared" si="1"/>
        <v>0</v>
      </c>
      <c r="Q213" s="200">
        <v>0.00217</v>
      </c>
      <c r="R213" s="200">
        <f t="shared" si="2"/>
        <v>0.009548000000000001</v>
      </c>
      <c r="S213" s="200">
        <v>0</v>
      </c>
      <c r="T213" s="201">
        <f t="shared" si="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213</v>
      </c>
      <c r="AT213" s="202" t="s">
        <v>152</v>
      </c>
      <c r="AU213" s="202" t="s">
        <v>86</v>
      </c>
      <c r="AY213" s="17" t="s">
        <v>149</v>
      </c>
      <c r="BE213" s="203">
        <f t="shared" si="4"/>
        <v>0</v>
      </c>
      <c r="BF213" s="203">
        <f t="shared" si="5"/>
        <v>0</v>
      </c>
      <c r="BG213" s="203">
        <f t="shared" si="6"/>
        <v>0</v>
      </c>
      <c r="BH213" s="203">
        <f t="shared" si="7"/>
        <v>0</v>
      </c>
      <c r="BI213" s="203">
        <f t="shared" si="8"/>
        <v>0</v>
      </c>
      <c r="BJ213" s="17" t="s">
        <v>82</v>
      </c>
      <c r="BK213" s="203">
        <f t="shared" si="9"/>
        <v>0</v>
      </c>
      <c r="BL213" s="17" t="s">
        <v>213</v>
      </c>
      <c r="BM213" s="202" t="s">
        <v>712</v>
      </c>
    </row>
    <row r="214" spans="1:65" s="2" customFormat="1" ht="14.45" customHeight="1">
      <c r="A214" s="34"/>
      <c r="B214" s="35"/>
      <c r="C214" s="191" t="s">
        <v>338</v>
      </c>
      <c r="D214" s="191" t="s">
        <v>152</v>
      </c>
      <c r="E214" s="192" t="s">
        <v>378</v>
      </c>
      <c r="F214" s="193" t="s">
        <v>379</v>
      </c>
      <c r="G214" s="194" t="s">
        <v>224</v>
      </c>
      <c r="H214" s="195">
        <v>50</v>
      </c>
      <c r="I214" s="196"/>
      <c r="J214" s="197">
        <f t="shared" si="0"/>
        <v>0</v>
      </c>
      <c r="K214" s="193" t="s">
        <v>1</v>
      </c>
      <c r="L214" s="39"/>
      <c r="M214" s="198" t="s">
        <v>1</v>
      </c>
      <c r="N214" s="199" t="s">
        <v>43</v>
      </c>
      <c r="O214" s="71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213</v>
      </c>
      <c r="AT214" s="202" t="s">
        <v>152</v>
      </c>
      <c r="AU214" s="202" t="s">
        <v>86</v>
      </c>
      <c r="AY214" s="17" t="s">
        <v>149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7" t="s">
        <v>82</v>
      </c>
      <c r="BK214" s="203">
        <f t="shared" si="9"/>
        <v>0</v>
      </c>
      <c r="BL214" s="17" t="s">
        <v>213</v>
      </c>
      <c r="BM214" s="202" t="s">
        <v>713</v>
      </c>
    </row>
    <row r="215" spans="1:65" s="2" customFormat="1" ht="24.2" customHeight="1">
      <c r="A215" s="34"/>
      <c r="B215" s="35"/>
      <c r="C215" s="191" t="s">
        <v>342</v>
      </c>
      <c r="D215" s="191" t="s">
        <v>152</v>
      </c>
      <c r="E215" s="192" t="s">
        <v>382</v>
      </c>
      <c r="F215" s="193" t="s">
        <v>383</v>
      </c>
      <c r="G215" s="194" t="s">
        <v>186</v>
      </c>
      <c r="H215" s="195">
        <v>0.37</v>
      </c>
      <c r="I215" s="196"/>
      <c r="J215" s="197">
        <f t="shared" si="0"/>
        <v>0</v>
      </c>
      <c r="K215" s="193" t="s">
        <v>156</v>
      </c>
      <c r="L215" s="39"/>
      <c r="M215" s="198" t="s">
        <v>1</v>
      </c>
      <c r="N215" s="199" t="s">
        <v>43</v>
      </c>
      <c r="O215" s="71"/>
      <c r="P215" s="200">
        <f t="shared" si="1"/>
        <v>0</v>
      </c>
      <c r="Q215" s="200">
        <v>0</v>
      </c>
      <c r="R215" s="200">
        <f t="shared" si="2"/>
        <v>0</v>
      </c>
      <c r="S215" s="200">
        <v>0</v>
      </c>
      <c r="T215" s="201">
        <f t="shared" si="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213</v>
      </c>
      <c r="AT215" s="202" t="s">
        <v>152</v>
      </c>
      <c r="AU215" s="202" t="s">
        <v>86</v>
      </c>
      <c r="AY215" s="17" t="s">
        <v>149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17" t="s">
        <v>82</v>
      </c>
      <c r="BK215" s="203">
        <f t="shared" si="9"/>
        <v>0</v>
      </c>
      <c r="BL215" s="17" t="s">
        <v>213</v>
      </c>
      <c r="BM215" s="202" t="s">
        <v>714</v>
      </c>
    </row>
    <row r="216" spans="2:63" s="12" customFormat="1" ht="22.9" customHeight="1">
      <c r="B216" s="175"/>
      <c r="C216" s="176"/>
      <c r="D216" s="177" t="s">
        <v>77</v>
      </c>
      <c r="E216" s="189" t="s">
        <v>385</v>
      </c>
      <c r="F216" s="189" t="s">
        <v>386</v>
      </c>
      <c r="G216" s="176"/>
      <c r="H216" s="176"/>
      <c r="I216" s="179"/>
      <c r="J216" s="190">
        <f>BK216</f>
        <v>0</v>
      </c>
      <c r="K216" s="176"/>
      <c r="L216" s="181"/>
      <c r="M216" s="182"/>
      <c r="N216" s="183"/>
      <c r="O216" s="183"/>
      <c r="P216" s="184">
        <f>SUM(P217:P219)</f>
        <v>0</v>
      </c>
      <c r="Q216" s="183"/>
      <c r="R216" s="184">
        <f>SUM(R217:R219)</f>
        <v>0.013049999999999999</v>
      </c>
      <c r="S216" s="183"/>
      <c r="T216" s="185">
        <f>SUM(T217:T219)</f>
        <v>0</v>
      </c>
      <c r="AR216" s="186" t="s">
        <v>86</v>
      </c>
      <c r="AT216" s="187" t="s">
        <v>77</v>
      </c>
      <c r="AU216" s="187" t="s">
        <v>82</v>
      </c>
      <c r="AY216" s="186" t="s">
        <v>149</v>
      </c>
      <c r="BK216" s="188">
        <f>SUM(BK217:BK219)</f>
        <v>0</v>
      </c>
    </row>
    <row r="217" spans="1:65" s="2" customFormat="1" ht="24.2" customHeight="1">
      <c r="A217" s="34"/>
      <c r="B217" s="35"/>
      <c r="C217" s="191" t="s">
        <v>346</v>
      </c>
      <c r="D217" s="191" t="s">
        <v>152</v>
      </c>
      <c r="E217" s="192" t="s">
        <v>388</v>
      </c>
      <c r="F217" s="193" t="s">
        <v>389</v>
      </c>
      <c r="G217" s="194" t="s">
        <v>224</v>
      </c>
      <c r="H217" s="195">
        <v>4.5</v>
      </c>
      <c r="I217" s="196"/>
      <c r="J217" s="197">
        <f>ROUND(I217*H217,2)</f>
        <v>0</v>
      </c>
      <c r="K217" s="193" t="s">
        <v>156</v>
      </c>
      <c r="L217" s="39"/>
      <c r="M217" s="198" t="s">
        <v>1</v>
      </c>
      <c r="N217" s="199" t="s">
        <v>43</v>
      </c>
      <c r="O217" s="71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213</v>
      </c>
      <c r="AT217" s="202" t="s">
        <v>152</v>
      </c>
      <c r="AU217" s="202" t="s">
        <v>86</v>
      </c>
      <c r="AY217" s="17" t="s">
        <v>149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82</v>
      </c>
      <c r="BK217" s="203">
        <f>ROUND(I217*H217,2)</f>
        <v>0</v>
      </c>
      <c r="BL217" s="17" t="s">
        <v>213</v>
      </c>
      <c r="BM217" s="202" t="s">
        <v>715</v>
      </c>
    </row>
    <row r="218" spans="1:65" s="2" customFormat="1" ht="14.45" customHeight="1">
      <c r="A218" s="34"/>
      <c r="B218" s="35"/>
      <c r="C218" s="237" t="s">
        <v>352</v>
      </c>
      <c r="D218" s="237" t="s">
        <v>231</v>
      </c>
      <c r="E218" s="238" t="s">
        <v>392</v>
      </c>
      <c r="F218" s="239" t="s">
        <v>393</v>
      </c>
      <c r="G218" s="240" t="s">
        <v>224</v>
      </c>
      <c r="H218" s="241">
        <v>4.5</v>
      </c>
      <c r="I218" s="242"/>
      <c r="J218" s="243">
        <f>ROUND(I218*H218,2)</f>
        <v>0</v>
      </c>
      <c r="K218" s="239" t="s">
        <v>156</v>
      </c>
      <c r="L218" s="244"/>
      <c r="M218" s="245" t="s">
        <v>1</v>
      </c>
      <c r="N218" s="246" t="s">
        <v>43</v>
      </c>
      <c r="O218" s="71"/>
      <c r="P218" s="200">
        <f>O218*H218</f>
        <v>0</v>
      </c>
      <c r="Q218" s="200">
        <v>0.0029</v>
      </c>
      <c r="R218" s="200">
        <f>Q218*H218</f>
        <v>0.013049999999999999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234</v>
      </c>
      <c r="AT218" s="202" t="s">
        <v>231</v>
      </c>
      <c r="AU218" s="202" t="s">
        <v>86</v>
      </c>
      <c r="AY218" s="17" t="s">
        <v>149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213</v>
      </c>
      <c r="BM218" s="202" t="s">
        <v>716</v>
      </c>
    </row>
    <row r="219" spans="1:65" s="2" customFormat="1" ht="24.2" customHeight="1">
      <c r="A219" s="34"/>
      <c r="B219" s="35"/>
      <c r="C219" s="191" t="s">
        <v>357</v>
      </c>
      <c r="D219" s="191" t="s">
        <v>152</v>
      </c>
      <c r="E219" s="192" t="s">
        <v>396</v>
      </c>
      <c r="F219" s="193" t="s">
        <v>397</v>
      </c>
      <c r="G219" s="194" t="s">
        <v>186</v>
      </c>
      <c r="H219" s="195">
        <v>0.013</v>
      </c>
      <c r="I219" s="196"/>
      <c r="J219" s="197">
        <f>ROUND(I219*H219,2)</f>
        <v>0</v>
      </c>
      <c r="K219" s="193" t="s">
        <v>156</v>
      </c>
      <c r="L219" s="39"/>
      <c r="M219" s="198" t="s">
        <v>1</v>
      </c>
      <c r="N219" s="199" t="s">
        <v>43</v>
      </c>
      <c r="O219" s="71"/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213</v>
      </c>
      <c r="AT219" s="202" t="s">
        <v>152</v>
      </c>
      <c r="AU219" s="202" t="s">
        <v>86</v>
      </c>
      <c r="AY219" s="17" t="s">
        <v>149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82</v>
      </c>
      <c r="BK219" s="203">
        <f>ROUND(I219*H219,2)</f>
        <v>0</v>
      </c>
      <c r="BL219" s="17" t="s">
        <v>213</v>
      </c>
      <c r="BM219" s="202" t="s">
        <v>717</v>
      </c>
    </row>
    <row r="220" spans="2:63" s="12" customFormat="1" ht="22.9" customHeight="1">
      <c r="B220" s="175"/>
      <c r="C220" s="176"/>
      <c r="D220" s="177" t="s">
        <v>77</v>
      </c>
      <c r="E220" s="189" t="s">
        <v>399</v>
      </c>
      <c r="F220" s="189" t="s">
        <v>400</v>
      </c>
      <c r="G220" s="176"/>
      <c r="H220" s="176"/>
      <c r="I220" s="179"/>
      <c r="J220" s="190">
        <f>BK220</f>
        <v>0</v>
      </c>
      <c r="K220" s="176"/>
      <c r="L220" s="181"/>
      <c r="M220" s="182"/>
      <c r="N220" s="183"/>
      <c r="O220" s="183"/>
      <c r="P220" s="184">
        <f>SUM(P221:P222)</f>
        <v>0</v>
      </c>
      <c r="Q220" s="183"/>
      <c r="R220" s="184">
        <f>SUM(R221:R222)</f>
        <v>0.092</v>
      </c>
      <c r="S220" s="183"/>
      <c r="T220" s="185">
        <f>SUM(T221:T222)</f>
        <v>0</v>
      </c>
      <c r="AR220" s="186" t="s">
        <v>86</v>
      </c>
      <c r="AT220" s="187" t="s">
        <v>77</v>
      </c>
      <c r="AU220" s="187" t="s">
        <v>82</v>
      </c>
      <c r="AY220" s="186" t="s">
        <v>149</v>
      </c>
      <c r="BK220" s="188">
        <f>SUM(BK221:BK222)</f>
        <v>0</v>
      </c>
    </row>
    <row r="221" spans="1:65" s="2" customFormat="1" ht="24.2" customHeight="1">
      <c r="A221" s="34"/>
      <c r="B221" s="35"/>
      <c r="C221" s="191" t="s">
        <v>361</v>
      </c>
      <c r="D221" s="191" t="s">
        <v>152</v>
      </c>
      <c r="E221" s="192" t="s">
        <v>402</v>
      </c>
      <c r="F221" s="193" t="s">
        <v>403</v>
      </c>
      <c r="G221" s="194" t="s">
        <v>155</v>
      </c>
      <c r="H221" s="195">
        <v>100</v>
      </c>
      <c r="I221" s="196"/>
      <c r="J221" s="197">
        <f>ROUND(I221*H221,2)</f>
        <v>0</v>
      </c>
      <c r="K221" s="193" t="s">
        <v>156</v>
      </c>
      <c r="L221" s="39"/>
      <c r="M221" s="198" t="s">
        <v>1</v>
      </c>
      <c r="N221" s="199" t="s">
        <v>43</v>
      </c>
      <c r="O221" s="71"/>
      <c r="P221" s="200">
        <f>O221*H221</f>
        <v>0</v>
      </c>
      <c r="Q221" s="200">
        <v>0.00027</v>
      </c>
      <c r="R221" s="200">
        <f>Q221*H221</f>
        <v>0.027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213</v>
      </c>
      <c r="AT221" s="202" t="s">
        <v>152</v>
      </c>
      <c r="AU221" s="202" t="s">
        <v>86</v>
      </c>
      <c r="AY221" s="17" t="s">
        <v>149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82</v>
      </c>
      <c r="BK221" s="203">
        <f>ROUND(I221*H221,2)</f>
        <v>0</v>
      </c>
      <c r="BL221" s="17" t="s">
        <v>213</v>
      </c>
      <c r="BM221" s="202" t="s">
        <v>718</v>
      </c>
    </row>
    <row r="222" spans="1:65" s="2" customFormat="1" ht="24.2" customHeight="1">
      <c r="A222" s="34"/>
      <c r="B222" s="35"/>
      <c r="C222" s="191" t="s">
        <v>365</v>
      </c>
      <c r="D222" s="191" t="s">
        <v>152</v>
      </c>
      <c r="E222" s="192" t="s">
        <v>406</v>
      </c>
      <c r="F222" s="193" t="s">
        <v>407</v>
      </c>
      <c r="G222" s="194" t="s">
        <v>155</v>
      </c>
      <c r="H222" s="195">
        <v>100</v>
      </c>
      <c r="I222" s="196"/>
      <c r="J222" s="197">
        <f>ROUND(I222*H222,2)</f>
        <v>0</v>
      </c>
      <c r="K222" s="193" t="s">
        <v>156</v>
      </c>
      <c r="L222" s="39"/>
      <c r="M222" s="198" t="s">
        <v>1</v>
      </c>
      <c r="N222" s="199" t="s">
        <v>43</v>
      </c>
      <c r="O222" s="71"/>
      <c r="P222" s="200">
        <f>O222*H222</f>
        <v>0</v>
      </c>
      <c r="Q222" s="200">
        <v>0.00065</v>
      </c>
      <c r="R222" s="200">
        <f>Q222*H222</f>
        <v>0.065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213</v>
      </c>
      <c r="AT222" s="202" t="s">
        <v>152</v>
      </c>
      <c r="AU222" s="202" t="s">
        <v>86</v>
      </c>
      <c r="AY222" s="17" t="s">
        <v>149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82</v>
      </c>
      <c r="BK222" s="203">
        <f>ROUND(I222*H222,2)</f>
        <v>0</v>
      </c>
      <c r="BL222" s="17" t="s">
        <v>213</v>
      </c>
      <c r="BM222" s="202" t="s">
        <v>719</v>
      </c>
    </row>
    <row r="223" spans="2:63" s="12" customFormat="1" ht="25.9" customHeight="1">
      <c r="B223" s="175"/>
      <c r="C223" s="176"/>
      <c r="D223" s="177" t="s">
        <v>77</v>
      </c>
      <c r="E223" s="178" t="s">
        <v>231</v>
      </c>
      <c r="F223" s="178" t="s">
        <v>409</v>
      </c>
      <c r="G223" s="176"/>
      <c r="H223" s="176"/>
      <c r="I223" s="179"/>
      <c r="J223" s="180">
        <f>BK223</f>
        <v>0</v>
      </c>
      <c r="K223" s="176"/>
      <c r="L223" s="181"/>
      <c r="M223" s="182"/>
      <c r="N223" s="183"/>
      <c r="O223" s="183"/>
      <c r="P223" s="184">
        <f>P224</f>
        <v>0</v>
      </c>
      <c r="Q223" s="183"/>
      <c r="R223" s="184">
        <f>R224</f>
        <v>0</v>
      </c>
      <c r="S223" s="183"/>
      <c r="T223" s="185">
        <f>T224</f>
        <v>0</v>
      </c>
      <c r="AR223" s="186" t="s">
        <v>169</v>
      </c>
      <c r="AT223" s="187" t="s">
        <v>77</v>
      </c>
      <c r="AU223" s="187" t="s">
        <v>78</v>
      </c>
      <c r="AY223" s="186" t="s">
        <v>149</v>
      </c>
      <c r="BK223" s="188">
        <f>BK224</f>
        <v>0</v>
      </c>
    </row>
    <row r="224" spans="2:63" s="12" customFormat="1" ht="22.9" customHeight="1">
      <c r="B224" s="175"/>
      <c r="C224" s="176"/>
      <c r="D224" s="177" t="s">
        <v>77</v>
      </c>
      <c r="E224" s="189" t="s">
        <v>410</v>
      </c>
      <c r="F224" s="189" t="s">
        <v>411</v>
      </c>
      <c r="G224" s="176"/>
      <c r="H224" s="176"/>
      <c r="I224" s="179"/>
      <c r="J224" s="190">
        <f>BK224</f>
        <v>0</v>
      </c>
      <c r="K224" s="176"/>
      <c r="L224" s="181"/>
      <c r="M224" s="182"/>
      <c r="N224" s="183"/>
      <c r="O224" s="183"/>
      <c r="P224" s="184">
        <f>P225</f>
        <v>0</v>
      </c>
      <c r="Q224" s="183"/>
      <c r="R224" s="184">
        <f>R225</f>
        <v>0</v>
      </c>
      <c r="S224" s="183"/>
      <c r="T224" s="185">
        <f>T225</f>
        <v>0</v>
      </c>
      <c r="AR224" s="186" t="s">
        <v>169</v>
      </c>
      <c r="AT224" s="187" t="s">
        <v>77</v>
      </c>
      <c r="AU224" s="187" t="s">
        <v>82</v>
      </c>
      <c r="AY224" s="186" t="s">
        <v>149</v>
      </c>
      <c r="BK224" s="188">
        <f>BK225</f>
        <v>0</v>
      </c>
    </row>
    <row r="225" spans="1:65" s="2" customFormat="1" ht="14.45" customHeight="1">
      <c r="A225" s="34"/>
      <c r="B225" s="35"/>
      <c r="C225" s="191" t="s">
        <v>369</v>
      </c>
      <c r="D225" s="191" t="s">
        <v>152</v>
      </c>
      <c r="E225" s="192" t="s">
        <v>413</v>
      </c>
      <c r="F225" s="193" t="s">
        <v>414</v>
      </c>
      <c r="G225" s="194" t="s">
        <v>167</v>
      </c>
      <c r="H225" s="195">
        <v>1</v>
      </c>
      <c r="I225" s="196"/>
      <c r="J225" s="197">
        <f>ROUND(I225*H225,2)</f>
        <v>0</v>
      </c>
      <c r="K225" s="193" t="s">
        <v>1</v>
      </c>
      <c r="L225" s="39"/>
      <c r="M225" s="198" t="s">
        <v>1</v>
      </c>
      <c r="N225" s="199" t="s">
        <v>43</v>
      </c>
      <c r="O225" s="71"/>
      <c r="P225" s="200">
        <f>O225*H225</f>
        <v>0</v>
      </c>
      <c r="Q225" s="200">
        <v>0</v>
      </c>
      <c r="R225" s="200">
        <f>Q225*H225</f>
        <v>0</v>
      </c>
      <c r="S225" s="200">
        <v>0</v>
      </c>
      <c r="T225" s="20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2" t="s">
        <v>320</v>
      </c>
      <c r="AT225" s="202" t="s">
        <v>152</v>
      </c>
      <c r="AU225" s="202" t="s">
        <v>86</v>
      </c>
      <c r="AY225" s="17" t="s">
        <v>149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7" t="s">
        <v>82</v>
      </c>
      <c r="BK225" s="203">
        <f>ROUND(I225*H225,2)</f>
        <v>0</v>
      </c>
      <c r="BL225" s="17" t="s">
        <v>320</v>
      </c>
      <c r="BM225" s="202" t="s">
        <v>720</v>
      </c>
    </row>
    <row r="226" spans="2:63" s="12" customFormat="1" ht="25.9" customHeight="1">
      <c r="B226" s="175"/>
      <c r="C226" s="176"/>
      <c r="D226" s="177" t="s">
        <v>77</v>
      </c>
      <c r="E226" s="178" t="s">
        <v>416</v>
      </c>
      <c r="F226" s="178" t="s">
        <v>417</v>
      </c>
      <c r="G226" s="176"/>
      <c r="H226" s="176"/>
      <c r="I226" s="179"/>
      <c r="J226" s="180">
        <f>BK226</f>
        <v>0</v>
      </c>
      <c r="K226" s="176"/>
      <c r="L226" s="181"/>
      <c r="M226" s="182"/>
      <c r="N226" s="183"/>
      <c r="O226" s="183"/>
      <c r="P226" s="184">
        <f>P227+P229+P232+P234</f>
        <v>0</v>
      </c>
      <c r="Q226" s="183"/>
      <c r="R226" s="184">
        <f>R227+R229+R232+R234</f>
        <v>0</v>
      </c>
      <c r="S226" s="183"/>
      <c r="T226" s="185">
        <f>T227+T229+T232+T234</f>
        <v>0</v>
      </c>
      <c r="AR226" s="186" t="s">
        <v>178</v>
      </c>
      <c r="AT226" s="187" t="s">
        <v>77</v>
      </c>
      <c r="AU226" s="187" t="s">
        <v>78</v>
      </c>
      <c r="AY226" s="186" t="s">
        <v>149</v>
      </c>
      <c r="BK226" s="188">
        <f>BK227+BK229+BK232+BK234</f>
        <v>0</v>
      </c>
    </row>
    <row r="227" spans="2:63" s="12" customFormat="1" ht="22.9" customHeight="1">
      <c r="B227" s="175"/>
      <c r="C227" s="176"/>
      <c r="D227" s="177" t="s">
        <v>77</v>
      </c>
      <c r="E227" s="189" t="s">
        <v>418</v>
      </c>
      <c r="F227" s="189" t="s">
        <v>419</v>
      </c>
      <c r="G227" s="176"/>
      <c r="H227" s="176"/>
      <c r="I227" s="179"/>
      <c r="J227" s="190">
        <f>BK227</f>
        <v>0</v>
      </c>
      <c r="K227" s="176"/>
      <c r="L227" s="181"/>
      <c r="M227" s="182"/>
      <c r="N227" s="183"/>
      <c r="O227" s="183"/>
      <c r="P227" s="184">
        <f>P228</f>
        <v>0</v>
      </c>
      <c r="Q227" s="183"/>
      <c r="R227" s="184">
        <f>R228</f>
        <v>0</v>
      </c>
      <c r="S227" s="183"/>
      <c r="T227" s="185">
        <f>T228</f>
        <v>0</v>
      </c>
      <c r="AR227" s="186" t="s">
        <v>178</v>
      </c>
      <c r="AT227" s="187" t="s">
        <v>77</v>
      </c>
      <c r="AU227" s="187" t="s">
        <v>82</v>
      </c>
      <c r="AY227" s="186" t="s">
        <v>149</v>
      </c>
      <c r="BK227" s="188">
        <f>BK228</f>
        <v>0</v>
      </c>
    </row>
    <row r="228" spans="1:65" s="2" customFormat="1" ht="14.45" customHeight="1">
      <c r="A228" s="34"/>
      <c r="B228" s="35"/>
      <c r="C228" s="191" t="s">
        <v>373</v>
      </c>
      <c r="D228" s="191" t="s">
        <v>152</v>
      </c>
      <c r="E228" s="192" t="s">
        <v>421</v>
      </c>
      <c r="F228" s="193" t="s">
        <v>422</v>
      </c>
      <c r="G228" s="194" t="s">
        <v>423</v>
      </c>
      <c r="H228" s="195">
        <v>1</v>
      </c>
      <c r="I228" s="196"/>
      <c r="J228" s="197">
        <f>ROUND(I228*H228,2)</f>
        <v>0</v>
      </c>
      <c r="K228" s="193" t="s">
        <v>156</v>
      </c>
      <c r="L228" s="39"/>
      <c r="M228" s="198" t="s">
        <v>1</v>
      </c>
      <c r="N228" s="199" t="s">
        <v>43</v>
      </c>
      <c r="O228" s="71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424</v>
      </c>
      <c r="AT228" s="202" t="s">
        <v>152</v>
      </c>
      <c r="AU228" s="202" t="s">
        <v>86</v>
      </c>
      <c r="AY228" s="17" t="s">
        <v>149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82</v>
      </c>
      <c r="BK228" s="203">
        <f>ROUND(I228*H228,2)</f>
        <v>0</v>
      </c>
      <c r="BL228" s="17" t="s">
        <v>424</v>
      </c>
      <c r="BM228" s="202" t="s">
        <v>721</v>
      </c>
    </row>
    <row r="229" spans="2:63" s="12" customFormat="1" ht="22.9" customHeight="1">
      <c r="B229" s="175"/>
      <c r="C229" s="176"/>
      <c r="D229" s="177" t="s">
        <v>77</v>
      </c>
      <c r="E229" s="189" t="s">
        <v>426</v>
      </c>
      <c r="F229" s="189" t="s">
        <v>427</v>
      </c>
      <c r="G229" s="176"/>
      <c r="H229" s="176"/>
      <c r="I229" s="179"/>
      <c r="J229" s="190">
        <f>BK229</f>
        <v>0</v>
      </c>
      <c r="K229" s="176"/>
      <c r="L229" s="181"/>
      <c r="M229" s="182"/>
      <c r="N229" s="183"/>
      <c r="O229" s="183"/>
      <c r="P229" s="184">
        <f>SUM(P230:P231)</f>
        <v>0</v>
      </c>
      <c r="Q229" s="183"/>
      <c r="R229" s="184">
        <f>SUM(R230:R231)</f>
        <v>0</v>
      </c>
      <c r="S229" s="183"/>
      <c r="T229" s="185">
        <f>SUM(T230:T231)</f>
        <v>0</v>
      </c>
      <c r="AR229" s="186" t="s">
        <v>178</v>
      </c>
      <c r="AT229" s="187" t="s">
        <v>77</v>
      </c>
      <c r="AU229" s="187" t="s">
        <v>82</v>
      </c>
      <c r="AY229" s="186" t="s">
        <v>149</v>
      </c>
      <c r="BK229" s="188">
        <f>SUM(BK230:BK231)</f>
        <v>0</v>
      </c>
    </row>
    <row r="230" spans="1:65" s="2" customFormat="1" ht="14.45" customHeight="1">
      <c r="A230" s="34"/>
      <c r="B230" s="35"/>
      <c r="C230" s="191" t="s">
        <v>377</v>
      </c>
      <c r="D230" s="191" t="s">
        <v>152</v>
      </c>
      <c r="E230" s="192" t="s">
        <v>429</v>
      </c>
      <c r="F230" s="193" t="s">
        <v>427</v>
      </c>
      <c r="G230" s="194" t="s">
        <v>423</v>
      </c>
      <c r="H230" s="195">
        <v>1</v>
      </c>
      <c r="I230" s="196"/>
      <c r="J230" s="197">
        <f>ROUND(I230*H230,2)</f>
        <v>0</v>
      </c>
      <c r="K230" s="193" t="s">
        <v>156</v>
      </c>
      <c r="L230" s="39"/>
      <c r="M230" s="198" t="s">
        <v>1</v>
      </c>
      <c r="N230" s="199" t="s">
        <v>43</v>
      </c>
      <c r="O230" s="7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424</v>
      </c>
      <c r="AT230" s="202" t="s">
        <v>152</v>
      </c>
      <c r="AU230" s="202" t="s">
        <v>86</v>
      </c>
      <c r="AY230" s="17" t="s">
        <v>149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82</v>
      </c>
      <c r="BK230" s="203">
        <f>ROUND(I230*H230,2)</f>
        <v>0</v>
      </c>
      <c r="BL230" s="17" t="s">
        <v>424</v>
      </c>
      <c r="BM230" s="202" t="s">
        <v>722</v>
      </c>
    </row>
    <row r="231" spans="1:65" s="2" customFormat="1" ht="14.45" customHeight="1">
      <c r="A231" s="34"/>
      <c r="B231" s="35"/>
      <c r="C231" s="191" t="s">
        <v>381</v>
      </c>
      <c r="D231" s="191" t="s">
        <v>152</v>
      </c>
      <c r="E231" s="192" t="s">
        <v>432</v>
      </c>
      <c r="F231" s="193" t="s">
        <v>433</v>
      </c>
      <c r="G231" s="194" t="s">
        <v>423</v>
      </c>
      <c r="H231" s="195">
        <v>1</v>
      </c>
      <c r="I231" s="196"/>
      <c r="J231" s="197">
        <f>ROUND(I231*H231,2)</f>
        <v>0</v>
      </c>
      <c r="K231" s="193" t="s">
        <v>1</v>
      </c>
      <c r="L231" s="39"/>
      <c r="M231" s="198" t="s">
        <v>1</v>
      </c>
      <c r="N231" s="199" t="s">
        <v>43</v>
      </c>
      <c r="O231" s="7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424</v>
      </c>
      <c r="AT231" s="202" t="s">
        <v>152</v>
      </c>
      <c r="AU231" s="202" t="s">
        <v>86</v>
      </c>
      <c r="AY231" s="17" t="s">
        <v>149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424</v>
      </c>
      <c r="BM231" s="202" t="s">
        <v>723</v>
      </c>
    </row>
    <row r="232" spans="2:63" s="12" customFormat="1" ht="22.9" customHeight="1">
      <c r="B232" s="175"/>
      <c r="C232" s="176"/>
      <c r="D232" s="177" t="s">
        <v>77</v>
      </c>
      <c r="E232" s="189" t="s">
        <v>435</v>
      </c>
      <c r="F232" s="189" t="s">
        <v>436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P233</f>
        <v>0</v>
      </c>
      <c r="Q232" s="183"/>
      <c r="R232" s="184">
        <f>R233</f>
        <v>0</v>
      </c>
      <c r="S232" s="183"/>
      <c r="T232" s="185">
        <f>T233</f>
        <v>0</v>
      </c>
      <c r="AR232" s="186" t="s">
        <v>178</v>
      </c>
      <c r="AT232" s="187" t="s">
        <v>77</v>
      </c>
      <c r="AU232" s="187" t="s">
        <v>82</v>
      </c>
      <c r="AY232" s="186" t="s">
        <v>149</v>
      </c>
      <c r="BK232" s="188">
        <f>BK233</f>
        <v>0</v>
      </c>
    </row>
    <row r="233" spans="1:65" s="2" customFormat="1" ht="14.45" customHeight="1">
      <c r="A233" s="34"/>
      <c r="B233" s="35"/>
      <c r="C233" s="191" t="s">
        <v>387</v>
      </c>
      <c r="D233" s="191" t="s">
        <v>152</v>
      </c>
      <c r="E233" s="192" t="s">
        <v>438</v>
      </c>
      <c r="F233" s="193" t="s">
        <v>436</v>
      </c>
      <c r="G233" s="194" t="s">
        <v>423</v>
      </c>
      <c r="H233" s="195">
        <v>1</v>
      </c>
      <c r="I233" s="196"/>
      <c r="J233" s="197">
        <f>ROUND(I233*H233,2)</f>
        <v>0</v>
      </c>
      <c r="K233" s="193" t="s">
        <v>156</v>
      </c>
      <c r="L233" s="39"/>
      <c r="M233" s="198" t="s">
        <v>1</v>
      </c>
      <c r="N233" s="199" t="s">
        <v>43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424</v>
      </c>
      <c r="AT233" s="202" t="s">
        <v>152</v>
      </c>
      <c r="AU233" s="202" t="s">
        <v>86</v>
      </c>
      <c r="AY233" s="17" t="s">
        <v>149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82</v>
      </c>
      <c r="BK233" s="203">
        <f>ROUND(I233*H233,2)</f>
        <v>0</v>
      </c>
      <c r="BL233" s="17" t="s">
        <v>424</v>
      </c>
      <c r="BM233" s="202" t="s">
        <v>724</v>
      </c>
    </row>
    <row r="234" spans="2:63" s="12" customFormat="1" ht="22.9" customHeight="1">
      <c r="B234" s="175"/>
      <c r="C234" s="176"/>
      <c r="D234" s="177" t="s">
        <v>77</v>
      </c>
      <c r="E234" s="189" t="s">
        <v>440</v>
      </c>
      <c r="F234" s="189" t="s">
        <v>441</v>
      </c>
      <c r="G234" s="176"/>
      <c r="H234" s="176"/>
      <c r="I234" s="179"/>
      <c r="J234" s="190">
        <f>BK234</f>
        <v>0</v>
      </c>
      <c r="K234" s="176"/>
      <c r="L234" s="181"/>
      <c r="M234" s="182"/>
      <c r="N234" s="183"/>
      <c r="O234" s="183"/>
      <c r="P234" s="184">
        <f>P235</f>
        <v>0</v>
      </c>
      <c r="Q234" s="183"/>
      <c r="R234" s="184">
        <f>R235</f>
        <v>0</v>
      </c>
      <c r="S234" s="183"/>
      <c r="T234" s="185">
        <f>T235</f>
        <v>0</v>
      </c>
      <c r="AR234" s="186" t="s">
        <v>178</v>
      </c>
      <c r="AT234" s="187" t="s">
        <v>77</v>
      </c>
      <c r="AU234" s="187" t="s">
        <v>82</v>
      </c>
      <c r="AY234" s="186" t="s">
        <v>149</v>
      </c>
      <c r="BK234" s="188">
        <f>BK235</f>
        <v>0</v>
      </c>
    </row>
    <row r="235" spans="1:65" s="2" customFormat="1" ht="14.45" customHeight="1">
      <c r="A235" s="34"/>
      <c r="B235" s="35"/>
      <c r="C235" s="191" t="s">
        <v>391</v>
      </c>
      <c r="D235" s="191" t="s">
        <v>152</v>
      </c>
      <c r="E235" s="192" t="s">
        <v>443</v>
      </c>
      <c r="F235" s="193" t="s">
        <v>441</v>
      </c>
      <c r="G235" s="194" t="s">
        <v>423</v>
      </c>
      <c r="H235" s="195">
        <v>1</v>
      </c>
      <c r="I235" s="196"/>
      <c r="J235" s="197">
        <f>ROUND(I235*H235,2)</f>
        <v>0</v>
      </c>
      <c r="K235" s="193" t="s">
        <v>156</v>
      </c>
      <c r="L235" s="39"/>
      <c r="M235" s="251" t="s">
        <v>1</v>
      </c>
      <c r="N235" s="252" t="s">
        <v>43</v>
      </c>
      <c r="O235" s="253"/>
      <c r="P235" s="254">
        <f>O235*H235</f>
        <v>0</v>
      </c>
      <c r="Q235" s="254">
        <v>0</v>
      </c>
      <c r="R235" s="254">
        <f>Q235*H235</f>
        <v>0</v>
      </c>
      <c r="S235" s="254">
        <v>0</v>
      </c>
      <c r="T235" s="255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424</v>
      </c>
      <c r="AT235" s="202" t="s">
        <v>152</v>
      </c>
      <c r="AU235" s="202" t="s">
        <v>86</v>
      </c>
      <c r="AY235" s="17" t="s">
        <v>149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424</v>
      </c>
      <c r="BM235" s="202" t="s">
        <v>725</v>
      </c>
    </row>
    <row r="236" spans="1:31" s="2" customFormat="1" ht="6.95" customHeight="1">
      <c r="A236" s="34"/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39"/>
      <c r="M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</row>
  </sheetData>
  <sheetProtection algorithmName="SHA-512" hashValue="gv8cHMQkeloo8LjqTgX2jmeX+oOh9dRzmH3JmwbVkzLEt0e41WT8XtcdDH1XEeLFMmlLiqDbhkHU3ozGf4y5VQ==" saltValue="d4EcWYMzmqexpkNrrsb8Hxq96xmGtHPYrYt1FXNYRuuxfafoda6W1b/KUI3/0qPALRQBo+LM/W4kP62ZzK7f+Q==" spinCount="100000" sheet="1" objects="1" scenarios="1" formatColumns="0" formatRows="0" autoFilter="0"/>
  <autoFilter ref="C139:K235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86</v>
      </c>
    </row>
    <row r="4" spans="2:46" s="1" customFormat="1" ht="24.95" customHeight="1">
      <c r="B4" s="20"/>
      <c r="D4" s="117" t="s">
        <v>103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1" t="str">
        <f>'Rekapitulace stavby'!K6</f>
        <v>UK - KaM - Rekonstrukce  a oprava střech kolejí Na Kotli v Hradci Králové-opakování</v>
      </c>
      <c r="F7" s="302"/>
      <c r="G7" s="302"/>
      <c r="H7" s="302"/>
      <c r="L7" s="20"/>
    </row>
    <row r="8" spans="2:12" s="1" customFormat="1" ht="12" customHeight="1">
      <c r="B8" s="20"/>
      <c r="D8" s="119" t="s">
        <v>104</v>
      </c>
      <c r="L8" s="20"/>
    </row>
    <row r="9" spans="1:31" s="2" customFormat="1" ht="16.5" customHeight="1">
      <c r="A9" s="34"/>
      <c r="B9" s="39"/>
      <c r="C9" s="34"/>
      <c r="D9" s="34"/>
      <c r="E9" s="301" t="s">
        <v>665</v>
      </c>
      <c r="F9" s="303"/>
      <c r="G9" s="303"/>
      <c r="H9" s="30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106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4" t="s">
        <v>726</v>
      </c>
      <c r="F11" s="303"/>
      <c r="G11" s="303"/>
      <c r="H11" s="30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31. 3. 2021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26</v>
      </c>
      <c r="F17" s="34"/>
      <c r="G17" s="34"/>
      <c r="H17" s="34"/>
      <c r="I17" s="119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28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5" t="str">
        <f>'Rekapitulace stavby'!E14</f>
        <v>Vyplň údaj</v>
      </c>
      <c r="F20" s="306"/>
      <c r="G20" s="306"/>
      <c r="H20" s="306"/>
      <c r="I20" s="119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30</v>
      </c>
      <c r="E22" s="34"/>
      <c r="F22" s="34"/>
      <c r="G22" s="34"/>
      <c r="H22" s="34"/>
      <c r="I22" s="119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19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33</v>
      </c>
      <c r="E25" s="34"/>
      <c r="F25" s="34"/>
      <c r="G25" s="34"/>
      <c r="H25" s="34"/>
      <c r="I25" s="119" t="s">
        <v>25</v>
      </c>
      <c r="J25" s="110" t="s">
        <v>34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35</v>
      </c>
      <c r="F26" s="34"/>
      <c r="G26" s="34"/>
      <c r="H26" s="34"/>
      <c r="I26" s="119" t="s">
        <v>27</v>
      </c>
      <c r="J26" s="110" t="s">
        <v>36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37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7" t="s">
        <v>1</v>
      </c>
      <c r="F29" s="307"/>
      <c r="G29" s="307"/>
      <c r="H29" s="30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38</v>
      </c>
      <c r="E32" s="34"/>
      <c r="F32" s="34"/>
      <c r="G32" s="34"/>
      <c r="H32" s="34"/>
      <c r="I32" s="34"/>
      <c r="J32" s="126">
        <f>ROUND(J140,2)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40</v>
      </c>
      <c r="G34" s="34"/>
      <c r="H34" s="34"/>
      <c r="I34" s="127" t="s">
        <v>39</v>
      </c>
      <c r="J34" s="127" t="s">
        <v>41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42</v>
      </c>
      <c r="E35" s="119" t="s">
        <v>43</v>
      </c>
      <c r="F35" s="129">
        <f>ROUND((SUM(BE140:BE238)),2)</f>
        <v>0</v>
      </c>
      <c r="G35" s="34"/>
      <c r="H35" s="34"/>
      <c r="I35" s="130">
        <v>0.21</v>
      </c>
      <c r="J35" s="129">
        <f>ROUND(((SUM(BE140:BE238))*I35),2)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44</v>
      </c>
      <c r="F36" s="129">
        <f>ROUND((SUM(BF140:BF238)),2)</f>
        <v>0</v>
      </c>
      <c r="G36" s="34"/>
      <c r="H36" s="34"/>
      <c r="I36" s="130">
        <v>0.15</v>
      </c>
      <c r="J36" s="129">
        <f>ROUND(((SUM(BF140:BF238))*I36),2)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45</v>
      </c>
      <c r="F37" s="129">
        <f>ROUND((SUM(BG140:BG238)),2)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46</v>
      </c>
      <c r="F38" s="129">
        <f>ROUND((SUM(BH140:BH238)),2)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47</v>
      </c>
      <c r="F39" s="129">
        <f>ROUND((SUM(BI140:BI238)),2)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48</v>
      </c>
      <c r="E41" s="133"/>
      <c r="F41" s="133"/>
      <c r="G41" s="134" t="s">
        <v>49</v>
      </c>
      <c r="H41" s="135" t="s">
        <v>50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51</v>
      </c>
      <c r="E50" s="139"/>
      <c r="F50" s="139"/>
      <c r="G50" s="138" t="s">
        <v>52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53</v>
      </c>
      <c r="E61" s="141"/>
      <c r="F61" s="142" t="s">
        <v>54</v>
      </c>
      <c r="G61" s="140" t="s">
        <v>53</v>
      </c>
      <c r="H61" s="141"/>
      <c r="I61" s="141"/>
      <c r="J61" s="143" t="s">
        <v>54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55</v>
      </c>
      <c r="E65" s="144"/>
      <c r="F65" s="144"/>
      <c r="G65" s="138" t="s">
        <v>56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53</v>
      </c>
      <c r="E76" s="141"/>
      <c r="F76" s="142" t="s">
        <v>54</v>
      </c>
      <c r="G76" s="140" t="s">
        <v>53</v>
      </c>
      <c r="H76" s="141"/>
      <c r="I76" s="141"/>
      <c r="J76" s="143" t="s">
        <v>54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8" t="str">
        <f>E7</f>
        <v>UK - KaM - Rekonstrukce  a oprava střech kolejí Na Kotli v Hradci Králové-opakování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104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665</v>
      </c>
      <c r="F87" s="310"/>
      <c r="G87" s="310"/>
      <c r="H87" s="31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6" t="str">
        <f>E11</f>
        <v>NEINV 02 - Objekt A2</v>
      </c>
      <c r="F89" s="310"/>
      <c r="G89" s="310"/>
      <c r="H89" s="31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vysokoškolské koleje Univerzity Karlovy</v>
      </c>
      <c r="G91" s="36"/>
      <c r="H91" s="36"/>
      <c r="I91" s="29" t="s">
        <v>22</v>
      </c>
      <c r="J91" s="66" t="str">
        <f>IF(J14="","",J14)</f>
        <v>31. 3. 2021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24</v>
      </c>
      <c r="D93" s="36"/>
      <c r="E93" s="36"/>
      <c r="F93" s="27" t="str">
        <f>E17</f>
        <v>UK KaM</v>
      </c>
      <c r="G93" s="36"/>
      <c r="H93" s="36"/>
      <c r="I93" s="29" t="s">
        <v>30</v>
      </c>
      <c r="J93" s="32" t="str">
        <f>E23</f>
        <v>Ing. Jaroslav Brychta, CSc.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29" t="s">
        <v>33</v>
      </c>
      <c r="J94" s="32" t="str">
        <f>E26</f>
        <v>Jan Petr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109</v>
      </c>
      <c r="D96" s="150"/>
      <c r="E96" s="150"/>
      <c r="F96" s="150"/>
      <c r="G96" s="150"/>
      <c r="H96" s="150"/>
      <c r="I96" s="150"/>
      <c r="J96" s="151" t="s">
        <v>110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111</v>
      </c>
      <c r="D98" s="36"/>
      <c r="E98" s="36"/>
      <c r="F98" s="36"/>
      <c r="G98" s="36"/>
      <c r="H98" s="36"/>
      <c r="I98" s="36"/>
      <c r="J98" s="84">
        <f>J140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112</v>
      </c>
    </row>
    <row r="99" spans="2:12" s="9" customFormat="1" ht="24.95" customHeight="1">
      <c r="B99" s="153"/>
      <c r="C99" s="154"/>
      <c r="D99" s="155" t="s">
        <v>113</v>
      </c>
      <c r="E99" s="156"/>
      <c r="F99" s="156"/>
      <c r="G99" s="156"/>
      <c r="H99" s="156"/>
      <c r="I99" s="156"/>
      <c r="J99" s="157">
        <f>J141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114</v>
      </c>
      <c r="E100" s="161"/>
      <c r="F100" s="161"/>
      <c r="G100" s="161"/>
      <c r="H100" s="161"/>
      <c r="I100" s="161"/>
      <c r="J100" s="162">
        <f>J142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115</v>
      </c>
      <c r="E101" s="161"/>
      <c r="F101" s="161"/>
      <c r="G101" s="161"/>
      <c r="H101" s="161"/>
      <c r="I101" s="161"/>
      <c r="J101" s="162">
        <f>J147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116</v>
      </c>
      <c r="E102" s="161"/>
      <c r="F102" s="161"/>
      <c r="G102" s="161"/>
      <c r="H102" s="161"/>
      <c r="I102" s="161"/>
      <c r="J102" s="162">
        <f>J158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117</v>
      </c>
      <c r="E103" s="161"/>
      <c r="F103" s="161"/>
      <c r="G103" s="161"/>
      <c r="H103" s="161"/>
      <c r="I103" s="161"/>
      <c r="J103" s="162">
        <f>J164</f>
        <v>0</v>
      </c>
      <c r="K103" s="104"/>
      <c r="L103" s="163"/>
    </row>
    <row r="104" spans="2:12" s="9" customFormat="1" ht="24.95" customHeight="1">
      <c r="B104" s="153"/>
      <c r="C104" s="154"/>
      <c r="D104" s="155" t="s">
        <v>118</v>
      </c>
      <c r="E104" s="156"/>
      <c r="F104" s="156"/>
      <c r="G104" s="156"/>
      <c r="H104" s="156"/>
      <c r="I104" s="156"/>
      <c r="J104" s="157">
        <f>J166</f>
        <v>0</v>
      </c>
      <c r="K104" s="154"/>
      <c r="L104" s="158"/>
    </row>
    <row r="105" spans="2:12" s="10" customFormat="1" ht="19.9" customHeight="1">
      <c r="B105" s="159"/>
      <c r="C105" s="104"/>
      <c r="D105" s="160" t="s">
        <v>119</v>
      </c>
      <c r="E105" s="161"/>
      <c r="F105" s="161"/>
      <c r="G105" s="161"/>
      <c r="H105" s="161"/>
      <c r="I105" s="161"/>
      <c r="J105" s="162">
        <f>J167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121</v>
      </c>
      <c r="E106" s="161"/>
      <c r="F106" s="161"/>
      <c r="G106" s="161"/>
      <c r="H106" s="161"/>
      <c r="I106" s="161"/>
      <c r="J106" s="162">
        <f>J193</f>
        <v>0</v>
      </c>
      <c r="K106" s="104"/>
      <c r="L106" s="163"/>
    </row>
    <row r="107" spans="2:12" s="10" customFormat="1" ht="19.9" customHeight="1">
      <c r="B107" s="159"/>
      <c r="C107" s="104"/>
      <c r="D107" s="160" t="s">
        <v>122</v>
      </c>
      <c r="E107" s="161"/>
      <c r="F107" s="161"/>
      <c r="G107" s="161"/>
      <c r="H107" s="161"/>
      <c r="I107" s="161"/>
      <c r="J107" s="162">
        <f>J198</f>
        <v>0</v>
      </c>
      <c r="K107" s="104"/>
      <c r="L107" s="163"/>
    </row>
    <row r="108" spans="2:12" s="10" customFormat="1" ht="19.9" customHeight="1">
      <c r="B108" s="159"/>
      <c r="C108" s="104"/>
      <c r="D108" s="160" t="s">
        <v>123</v>
      </c>
      <c r="E108" s="161"/>
      <c r="F108" s="161"/>
      <c r="G108" s="161"/>
      <c r="H108" s="161"/>
      <c r="I108" s="161"/>
      <c r="J108" s="162">
        <f>J204</f>
        <v>0</v>
      </c>
      <c r="K108" s="104"/>
      <c r="L108" s="163"/>
    </row>
    <row r="109" spans="2:12" s="10" customFormat="1" ht="19.9" customHeight="1">
      <c r="B109" s="159"/>
      <c r="C109" s="104"/>
      <c r="D109" s="160" t="s">
        <v>124</v>
      </c>
      <c r="E109" s="161"/>
      <c r="F109" s="161"/>
      <c r="G109" s="161"/>
      <c r="H109" s="161"/>
      <c r="I109" s="161"/>
      <c r="J109" s="162">
        <f>J208</f>
        <v>0</v>
      </c>
      <c r="K109" s="104"/>
      <c r="L109" s="163"/>
    </row>
    <row r="110" spans="2:12" s="10" customFormat="1" ht="19.9" customHeight="1">
      <c r="B110" s="159"/>
      <c r="C110" s="104"/>
      <c r="D110" s="160" t="s">
        <v>125</v>
      </c>
      <c r="E110" s="161"/>
      <c r="F110" s="161"/>
      <c r="G110" s="161"/>
      <c r="H110" s="161"/>
      <c r="I110" s="161"/>
      <c r="J110" s="162">
        <f>J219</f>
        <v>0</v>
      </c>
      <c r="K110" s="104"/>
      <c r="L110" s="163"/>
    </row>
    <row r="111" spans="2:12" s="10" customFormat="1" ht="19.9" customHeight="1">
      <c r="B111" s="159"/>
      <c r="C111" s="104"/>
      <c r="D111" s="160" t="s">
        <v>126</v>
      </c>
      <c r="E111" s="161"/>
      <c r="F111" s="161"/>
      <c r="G111" s="161"/>
      <c r="H111" s="161"/>
      <c r="I111" s="161"/>
      <c r="J111" s="162">
        <f>J223</f>
        <v>0</v>
      </c>
      <c r="K111" s="104"/>
      <c r="L111" s="163"/>
    </row>
    <row r="112" spans="2:12" s="9" customFormat="1" ht="24.95" customHeight="1">
      <c r="B112" s="153"/>
      <c r="C112" s="154"/>
      <c r="D112" s="155" t="s">
        <v>127</v>
      </c>
      <c r="E112" s="156"/>
      <c r="F112" s="156"/>
      <c r="G112" s="156"/>
      <c r="H112" s="156"/>
      <c r="I112" s="156"/>
      <c r="J112" s="157">
        <f>J226</f>
        <v>0</v>
      </c>
      <c r="K112" s="154"/>
      <c r="L112" s="158"/>
    </row>
    <row r="113" spans="2:12" s="10" customFormat="1" ht="19.9" customHeight="1">
      <c r="B113" s="159"/>
      <c r="C113" s="104"/>
      <c r="D113" s="160" t="s">
        <v>128</v>
      </c>
      <c r="E113" s="161"/>
      <c r="F113" s="161"/>
      <c r="G113" s="161"/>
      <c r="H113" s="161"/>
      <c r="I113" s="161"/>
      <c r="J113" s="162">
        <f>J227</f>
        <v>0</v>
      </c>
      <c r="K113" s="104"/>
      <c r="L113" s="163"/>
    </row>
    <row r="114" spans="2:12" s="9" customFormat="1" ht="24.95" customHeight="1">
      <c r="B114" s="153"/>
      <c r="C114" s="154"/>
      <c r="D114" s="155" t="s">
        <v>129</v>
      </c>
      <c r="E114" s="156"/>
      <c r="F114" s="156"/>
      <c r="G114" s="156"/>
      <c r="H114" s="156"/>
      <c r="I114" s="156"/>
      <c r="J114" s="157">
        <f>J229</f>
        <v>0</v>
      </c>
      <c r="K114" s="154"/>
      <c r="L114" s="158"/>
    </row>
    <row r="115" spans="2:12" s="10" customFormat="1" ht="19.9" customHeight="1">
      <c r="B115" s="159"/>
      <c r="C115" s="104"/>
      <c r="D115" s="160" t="s">
        <v>130</v>
      </c>
      <c r="E115" s="161"/>
      <c r="F115" s="161"/>
      <c r="G115" s="161"/>
      <c r="H115" s="161"/>
      <c r="I115" s="161"/>
      <c r="J115" s="162">
        <f>J230</f>
        <v>0</v>
      </c>
      <c r="K115" s="104"/>
      <c r="L115" s="163"/>
    </row>
    <row r="116" spans="2:12" s="10" customFormat="1" ht="19.9" customHeight="1">
      <c r="B116" s="159"/>
      <c r="C116" s="104"/>
      <c r="D116" s="160" t="s">
        <v>131</v>
      </c>
      <c r="E116" s="161"/>
      <c r="F116" s="161"/>
      <c r="G116" s="161"/>
      <c r="H116" s="161"/>
      <c r="I116" s="161"/>
      <c r="J116" s="162">
        <f>J232</f>
        <v>0</v>
      </c>
      <c r="K116" s="104"/>
      <c r="L116" s="163"/>
    </row>
    <row r="117" spans="2:12" s="10" customFormat="1" ht="19.9" customHeight="1">
      <c r="B117" s="159"/>
      <c r="C117" s="104"/>
      <c r="D117" s="160" t="s">
        <v>132</v>
      </c>
      <c r="E117" s="161"/>
      <c r="F117" s="161"/>
      <c r="G117" s="161"/>
      <c r="H117" s="161"/>
      <c r="I117" s="161"/>
      <c r="J117" s="162">
        <f>J235</f>
        <v>0</v>
      </c>
      <c r="K117" s="104"/>
      <c r="L117" s="163"/>
    </row>
    <row r="118" spans="2:12" s="10" customFormat="1" ht="19.9" customHeight="1">
      <c r="B118" s="159"/>
      <c r="C118" s="104"/>
      <c r="D118" s="160" t="s">
        <v>133</v>
      </c>
      <c r="E118" s="161"/>
      <c r="F118" s="161"/>
      <c r="G118" s="161"/>
      <c r="H118" s="161"/>
      <c r="I118" s="161"/>
      <c r="J118" s="162">
        <f>J237</f>
        <v>0</v>
      </c>
      <c r="K118" s="104"/>
      <c r="L118" s="163"/>
    </row>
    <row r="119" spans="1:31" s="2" customFormat="1" ht="21.7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4" spans="1:31" s="2" customFormat="1" ht="6.95" customHeight="1">
      <c r="A124" s="34"/>
      <c r="B124" s="56"/>
      <c r="C124" s="57"/>
      <c r="D124" s="57"/>
      <c r="E124" s="57"/>
      <c r="F124" s="57"/>
      <c r="G124" s="57"/>
      <c r="H124" s="57"/>
      <c r="I124" s="57"/>
      <c r="J124" s="57"/>
      <c r="K124" s="57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4.95" customHeight="1">
      <c r="A125" s="34"/>
      <c r="B125" s="35"/>
      <c r="C125" s="23" t="s">
        <v>134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16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26.25" customHeight="1">
      <c r="A128" s="34"/>
      <c r="B128" s="35"/>
      <c r="C128" s="36"/>
      <c r="D128" s="36"/>
      <c r="E128" s="308" t="str">
        <f>E7</f>
        <v>UK - KaM - Rekonstrukce  a oprava střech kolejí Na Kotli v Hradci Králové-opakování</v>
      </c>
      <c r="F128" s="309"/>
      <c r="G128" s="309"/>
      <c r="H128" s="309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2:12" s="1" customFormat="1" ht="12" customHeight="1">
      <c r="B129" s="21"/>
      <c r="C129" s="29" t="s">
        <v>104</v>
      </c>
      <c r="D129" s="22"/>
      <c r="E129" s="22"/>
      <c r="F129" s="22"/>
      <c r="G129" s="22"/>
      <c r="H129" s="22"/>
      <c r="I129" s="22"/>
      <c r="J129" s="22"/>
      <c r="K129" s="22"/>
      <c r="L129" s="20"/>
    </row>
    <row r="130" spans="1:31" s="2" customFormat="1" ht="16.5" customHeight="1">
      <c r="A130" s="34"/>
      <c r="B130" s="35"/>
      <c r="C130" s="36"/>
      <c r="D130" s="36"/>
      <c r="E130" s="308" t="s">
        <v>665</v>
      </c>
      <c r="F130" s="310"/>
      <c r="G130" s="310"/>
      <c r="H130" s="310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2" customHeight="1">
      <c r="A131" s="34"/>
      <c r="B131" s="35"/>
      <c r="C131" s="29" t="s">
        <v>106</v>
      </c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6.5" customHeight="1">
      <c r="A132" s="34"/>
      <c r="B132" s="35"/>
      <c r="C132" s="36"/>
      <c r="D132" s="36"/>
      <c r="E132" s="256" t="str">
        <f>E11</f>
        <v>NEINV 02 - Objekt A2</v>
      </c>
      <c r="F132" s="310"/>
      <c r="G132" s="310"/>
      <c r="H132" s="310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6.9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2" customHeight="1">
      <c r="A134" s="34"/>
      <c r="B134" s="35"/>
      <c r="C134" s="29" t="s">
        <v>20</v>
      </c>
      <c r="D134" s="36"/>
      <c r="E134" s="36"/>
      <c r="F134" s="27" t="str">
        <f>F14</f>
        <v>vysokoškolské koleje Univerzity Karlovy</v>
      </c>
      <c r="G134" s="36"/>
      <c r="H134" s="36"/>
      <c r="I134" s="29" t="s">
        <v>22</v>
      </c>
      <c r="J134" s="66" t="str">
        <f>IF(J14="","",J14)</f>
        <v>31. 3. 2021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6.95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25.7" customHeight="1">
      <c r="A136" s="34"/>
      <c r="B136" s="35"/>
      <c r="C136" s="29" t="s">
        <v>24</v>
      </c>
      <c r="D136" s="36"/>
      <c r="E136" s="36"/>
      <c r="F136" s="27" t="str">
        <f>E17</f>
        <v>UK KaM</v>
      </c>
      <c r="G136" s="36"/>
      <c r="H136" s="36"/>
      <c r="I136" s="29" t="s">
        <v>30</v>
      </c>
      <c r="J136" s="32" t="str">
        <f>E23</f>
        <v>Ing. Jaroslav Brychta, CSc.</v>
      </c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31" s="2" customFormat="1" ht="15.2" customHeight="1">
      <c r="A137" s="34"/>
      <c r="B137" s="35"/>
      <c r="C137" s="29" t="s">
        <v>28</v>
      </c>
      <c r="D137" s="36"/>
      <c r="E137" s="36"/>
      <c r="F137" s="27" t="str">
        <f>IF(E20="","",E20)</f>
        <v>Vyplň údaj</v>
      </c>
      <c r="G137" s="36"/>
      <c r="H137" s="36"/>
      <c r="I137" s="29" t="s">
        <v>33</v>
      </c>
      <c r="J137" s="32" t="str">
        <f>E26</f>
        <v>Jan Petr</v>
      </c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31" s="2" customFormat="1" ht="10.35" customHeight="1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11" customFormat="1" ht="29.25" customHeight="1">
      <c r="A139" s="164"/>
      <c r="B139" s="165"/>
      <c r="C139" s="166" t="s">
        <v>135</v>
      </c>
      <c r="D139" s="167" t="s">
        <v>63</v>
      </c>
      <c r="E139" s="167" t="s">
        <v>59</v>
      </c>
      <c r="F139" s="167" t="s">
        <v>60</v>
      </c>
      <c r="G139" s="167" t="s">
        <v>136</v>
      </c>
      <c r="H139" s="167" t="s">
        <v>137</v>
      </c>
      <c r="I139" s="167" t="s">
        <v>138</v>
      </c>
      <c r="J139" s="167" t="s">
        <v>110</v>
      </c>
      <c r="K139" s="168" t="s">
        <v>139</v>
      </c>
      <c r="L139" s="169"/>
      <c r="M139" s="75" t="s">
        <v>1</v>
      </c>
      <c r="N139" s="76" t="s">
        <v>42</v>
      </c>
      <c r="O139" s="76" t="s">
        <v>140</v>
      </c>
      <c r="P139" s="76" t="s">
        <v>141</v>
      </c>
      <c r="Q139" s="76" t="s">
        <v>142</v>
      </c>
      <c r="R139" s="76" t="s">
        <v>143</v>
      </c>
      <c r="S139" s="76" t="s">
        <v>144</v>
      </c>
      <c r="T139" s="77" t="s">
        <v>145</v>
      </c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</row>
    <row r="140" spans="1:63" s="2" customFormat="1" ht="22.9" customHeight="1">
      <c r="A140" s="34"/>
      <c r="B140" s="35"/>
      <c r="C140" s="82" t="s">
        <v>146</v>
      </c>
      <c r="D140" s="36"/>
      <c r="E140" s="36"/>
      <c r="F140" s="36"/>
      <c r="G140" s="36"/>
      <c r="H140" s="36"/>
      <c r="I140" s="36"/>
      <c r="J140" s="170">
        <f>BK140</f>
        <v>0</v>
      </c>
      <c r="K140" s="36"/>
      <c r="L140" s="39"/>
      <c r="M140" s="78"/>
      <c r="N140" s="171"/>
      <c r="O140" s="79"/>
      <c r="P140" s="172">
        <f>P141+P166+P226+P229</f>
        <v>0</v>
      </c>
      <c r="Q140" s="79"/>
      <c r="R140" s="172">
        <f>R141+R166+R226+R229</f>
        <v>6.361069699999999</v>
      </c>
      <c r="S140" s="79"/>
      <c r="T140" s="173">
        <f>T141+T166+T226+T229</f>
        <v>1.8702100000000002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77</v>
      </c>
      <c r="AU140" s="17" t="s">
        <v>112</v>
      </c>
      <c r="BK140" s="174">
        <f>BK141+BK166+BK226+BK229</f>
        <v>0</v>
      </c>
    </row>
    <row r="141" spans="2:63" s="12" customFormat="1" ht="25.9" customHeight="1">
      <c r="B141" s="175"/>
      <c r="C141" s="176"/>
      <c r="D141" s="177" t="s">
        <v>77</v>
      </c>
      <c r="E141" s="178" t="s">
        <v>147</v>
      </c>
      <c r="F141" s="178" t="s">
        <v>148</v>
      </c>
      <c r="G141" s="176"/>
      <c r="H141" s="176"/>
      <c r="I141" s="179"/>
      <c r="J141" s="180">
        <f>BK141</f>
        <v>0</v>
      </c>
      <c r="K141" s="176"/>
      <c r="L141" s="181"/>
      <c r="M141" s="182"/>
      <c r="N141" s="183"/>
      <c r="O141" s="183"/>
      <c r="P141" s="184">
        <f>P142+P147+P158+P164</f>
        <v>0</v>
      </c>
      <c r="Q141" s="183"/>
      <c r="R141" s="184">
        <f>R142+R147+R158+R164</f>
        <v>1.3476000000000001</v>
      </c>
      <c r="S141" s="183"/>
      <c r="T141" s="185">
        <f>T142+T147+T158+T164</f>
        <v>1.6</v>
      </c>
      <c r="AR141" s="186" t="s">
        <v>82</v>
      </c>
      <c r="AT141" s="187" t="s">
        <v>77</v>
      </c>
      <c r="AU141" s="187" t="s">
        <v>78</v>
      </c>
      <c r="AY141" s="186" t="s">
        <v>149</v>
      </c>
      <c r="BK141" s="188">
        <f>BK142+BK147+BK158+BK164</f>
        <v>0</v>
      </c>
    </row>
    <row r="142" spans="2:63" s="12" customFormat="1" ht="22.9" customHeight="1">
      <c r="B142" s="175"/>
      <c r="C142" s="176"/>
      <c r="D142" s="177" t="s">
        <v>77</v>
      </c>
      <c r="E142" s="189" t="s">
        <v>150</v>
      </c>
      <c r="F142" s="189" t="s">
        <v>151</v>
      </c>
      <c r="G142" s="176"/>
      <c r="H142" s="176"/>
      <c r="I142" s="179"/>
      <c r="J142" s="190">
        <f>BK142</f>
        <v>0</v>
      </c>
      <c r="K142" s="176"/>
      <c r="L142" s="181"/>
      <c r="M142" s="182"/>
      <c r="N142" s="183"/>
      <c r="O142" s="183"/>
      <c r="P142" s="184">
        <f>SUM(P143:P146)</f>
        <v>0</v>
      </c>
      <c r="Q142" s="183"/>
      <c r="R142" s="184">
        <f>SUM(R143:R146)</f>
        <v>1.332</v>
      </c>
      <c r="S142" s="183"/>
      <c r="T142" s="185">
        <f>SUM(T143:T146)</f>
        <v>0</v>
      </c>
      <c r="AR142" s="186" t="s">
        <v>82</v>
      </c>
      <c r="AT142" s="187" t="s">
        <v>77</v>
      </c>
      <c r="AU142" s="187" t="s">
        <v>82</v>
      </c>
      <c r="AY142" s="186" t="s">
        <v>149</v>
      </c>
      <c r="BK142" s="188">
        <f>SUM(BK143:BK146)</f>
        <v>0</v>
      </c>
    </row>
    <row r="143" spans="1:65" s="2" customFormat="1" ht="24.2" customHeight="1">
      <c r="A143" s="34"/>
      <c r="B143" s="35"/>
      <c r="C143" s="191" t="s">
        <v>82</v>
      </c>
      <c r="D143" s="191" t="s">
        <v>152</v>
      </c>
      <c r="E143" s="192" t="s">
        <v>153</v>
      </c>
      <c r="F143" s="193" t="s">
        <v>154</v>
      </c>
      <c r="G143" s="194" t="s">
        <v>155</v>
      </c>
      <c r="H143" s="195">
        <v>100</v>
      </c>
      <c r="I143" s="196"/>
      <c r="J143" s="197">
        <f>ROUND(I143*H143,2)</f>
        <v>0</v>
      </c>
      <c r="K143" s="193" t="s">
        <v>156</v>
      </c>
      <c r="L143" s="39"/>
      <c r="M143" s="198" t="s">
        <v>1</v>
      </c>
      <c r="N143" s="199" t="s">
        <v>43</v>
      </c>
      <c r="O143" s="71"/>
      <c r="P143" s="200">
        <f>O143*H143</f>
        <v>0</v>
      </c>
      <c r="Q143" s="200">
        <v>0.01332</v>
      </c>
      <c r="R143" s="200">
        <f>Q143*H143</f>
        <v>1.332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157</v>
      </c>
      <c r="AT143" s="202" t="s">
        <v>152</v>
      </c>
      <c r="AU143" s="202" t="s">
        <v>86</v>
      </c>
      <c r="AY143" s="17" t="s">
        <v>149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82</v>
      </c>
      <c r="BK143" s="203">
        <f>ROUND(I143*H143,2)</f>
        <v>0</v>
      </c>
      <c r="BL143" s="17" t="s">
        <v>157</v>
      </c>
      <c r="BM143" s="202" t="s">
        <v>727</v>
      </c>
    </row>
    <row r="144" spans="2:51" s="13" customFormat="1" ht="11.25">
      <c r="B144" s="204"/>
      <c r="C144" s="205"/>
      <c r="D144" s="206" t="s">
        <v>159</v>
      </c>
      <c r="E144" s="207" t="s">
        <v>1</v>
      </c>
      <c r="F144" s="208" t="s">
        <v>160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159</v>
      </c>
      <c r="AU144" s="214" t="s">
        <v>86</v>
      </c>
      <c r="AV144" s="13" t="s">
        <v>82</v>
      </c>
      <c r="AW144" s="13" t="s">
        <v>32</v>
      </c>
      <c r="AX144" s="13" t="s">
        <v>78</v>
      </c>
      <c r="AY144" s="214" t="s">
        <v>149</v>
      </c>
    </row>
    <row r="145" spans="2:51" s="14" customFormat="1" ht="11.25">
      <c r="B145" s="215"/>
      <c r="C145" s="216"/>
      <c r="D145" s="206" t="s">
        <v>159</v>
      </c>
      <c r="E145" s="217" t="s">
        <v>1</v>
      </c>
      <c r="F145" s="218" t="s">
        <v>161</v>
      </c>
      <c r="G145" s="216"/>
      <c r="H145" s="219">
        <v>100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159</v>
      </c>
      <c r="AU145" s="225" t="s">
        <v>86</v>
      </c>
      <c r="AV145" s="14" t="s">
        <v>86</v>
      </c>
      <c r="AW145" s="14" t="s">
        <v>32</v>
      </c>
      <c r="AX145" s="14" t="s">
        <v>78</v>
      </c>
      <c r="AY145" s="225" t="s">
        <v>149</v>
      </c>
    </row>
    <row r="146" spans="2:51" s="15" customFormat="1" ht="11.25">
      <c r="B146" s="226"/>
      <c r="C146" s="227"/>
      <c r="D146" s="206" t="s">
        <v>159</v>
      </c>
      <c r="E146" s="228" t="s">
        <v>1</v>
      </c>
      <c r="F146" s="229" t="s">
        <v>162</v>
      </c>
      <c r="G146" s="227"/>
      <c r="H146" s="230">
        <v>100</v>
      </c>
      <c r="I146" s="231"/>
      <c r="J146" s="227"/>
      <c r="K146" s="227"/>
      <c r="L146" s="232"/>
      <c r="M146" s="233"/>
      <c r="N146" s="234"/>
      <c r="O146" s="234"/>
      <c r="P146" s="234"/>
      <c r="Q146" s="234"/>
      <c r="R146" s="234"/>
      <c r="S146" s="234"/>
      <c r="T146" s="235"/>
      <c r="AT146" s="236" t="s">
        <v>159</v>
      </c>
      <c r="AU146" s="236" t="s">
        <v>86</v>
      </c>
      <c r="AV146" s="15" t="s">
        <v>157</v>
      </c>
      <c r="AW146" s="15" t="s">
        <v>32</v>
      </c>
      <c r="AX146" s="15" t="s">
        <v>82</v>
      </c>
      <c r="AY146" s="236" t="s">
        <v>149</v>
      </c>
    </row>
    <row r="147" spans="2:63" s="12" customFormat="1" ht="22.9" customHeight="1">
      <c r="B147" s="175"/>
      <c r="C147" s="176"/>
      <c r="D147" s="177" t="s">
        <v>77</v>
      </c>
      <c r="E147" s="189" t="s">
        <v>163</v>
      </c>
      <c r="F147" s="189" t="s">
        <v>164</v>
      </c>
      <c r="G147" s="176"/>
      <c r="H147" s="176"/>
      <c r="I147" s="179"/>
      <c r="J147" s="190">
        <f>BK147</f>
        <v>0</v>
      </c>
      <c r="K147" s="176"/>
      <c r="L147" s="181"/>
      <c r="M147" s="182"/>
      <c r="N147" s="183"/>
      <c r="O147" s="183"/>
      <c r="P147" s="184">
        <f>SUM(P148:P157)</f>
        <v>0</v>
      </c>
      <c r="Q147" s="183"/>
      <c r="R147" s="184">
        <f>SUM(R148:R157)</f>
        <v>0.0156</v>
      </c>
      <c r="S147" s="183"/>
      <c r="T147" s="185">
        <f>SUM(T148:T157)</f>
        <v>1.6</v>
      </c>
      <c r="AR147" s="186" t="s">
        <v>82</v>
      </c>
      <c r="AT147" s="187" t="s">
        <v>77</v>
      </c>
      <c r="AU147" s="187" t="s">
        <v>82</v>
      </c>
      <c r="AY147" s="186" t="s">
        <v>149</v>
      </c>
      <c r="BK147" s="188">
        <f>SUM(BK148:BK157)</f>
        <v>0</v>
      </c>
    </row>
    <row r="148" spans="1:65" s="2" customFormat="1" ht="14.45" customHeight="1">
      <c r="A148" s="34"/>
      <c r="B148" s="35"/>
      <c r="C148" s="191" t="s">
        <v>86</v>
      </c>
      <c r="D148" s="191" t="s">
        <v>152</v>
      </c>
      <c r="E148" s="192" t="s">
        <v>165</v>
      </c>
      <c r="F148" s="193" t="s">
        <v>166</v>
      </c>
      <c r="G148" s="194" t="s">
        <v>167</v>
      </c>
      <c r="H148" s="195">
        <v>3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43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157</v>
      </c>
      <c r="AT148" s="202" t="s">
        <v>152</v>
      </c>
      <c r="AU148" s="202" t="s">
        <v>86</v>
      </c>
      <c r="AY148" s="17" t="s">
        <v>149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157</v>
      </c>
      <c r="BM148" s="202" t="s">
        <v>728</v>
      </c>
    </row>
    <row r="149" spans="1:65" s="2" customFormat="1" ht="24.2" customHeight="1">
      <c r="A149" s="34"/>
      <c r="B149" s="35"/>
      <c r="C149" s="191" t="s">
        <v>169</v>
      </c>
      <c r="D149" s="191" t="s">
        <v>152</v>
      </c>
      <c r="E149" s="192" t="s">
        <v>170</v>
      </c>
      <c r="F149" s="193" t="s">
        <v>171</v>
      </c>
      <c r="G149" s="194" t="s">
        <v>155</v>
      </c>
      <c r="H149" s="195">
        <v>120</v>
      </c>
      <c r="I149" s="196"/>
      <c r="J149" s="197">
        <f>ROUND(I149*H149,2)</f>
        <v>0</v>
      </c>
      <c r="K149" s="193" t="s">
        <v>156</v>
      </c>
      <c r="L149" s="39"/>
      <c r="M149" s="198" t="s">
        <v>1</v>
      </c>
      <c r="N149" s="199" t="s">
        <v>43</v>
      </c>
      <c r="O149" s="71"/>
      <c r="P149" s="200">
        <f>O149*H149</f>
        <v>0</v>
      </c>
      <c r="Q149" s="200">
        <v>0.00013</v>
      </c>
      <c r="R149" s="200">
        <f>Q149*H149</f>
        <v>0.0156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157</v>
      </c>
      <c r="AT149" s="202" t="s">
        <v>152</v>
      </c>
      <c r="AU149" s="202" t="s">
        <v>86</v>
      </c>
      <c r="AY149" s="17" t="s">
        <v>149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157</v>
      </c>
      <c r="BM149" s="202" t="s">
        <v>729</v>
      </c>
    </row>
    <row r="150" spans="2:51" s="13" customFormat="1" ht="11.25">
      <c r="B150" s="204"/>
      <c r="C150" s="205"/>
      <c r="D150" s="206" t="s">
        <v>159</v>
      </c>
      <c r="E150" s="207" t="s">
        <v>1</v>
      </c>
      <c r="F150" s="208" t="s">
        <v>160</v>
      </c>
      <c r="G150" s="205"/>
      <c r="H150" s="207" t="s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159</v>
      </c>
      <c r="AU150" s="214" t="s">
        <v>86</v>
      </c>
      <c r="AV150" s="13" t="s">
        <v>82</v>
      </c>
      <c r="AW150" s="13" t="s">
        <v>32</v>
      </c>
      <c r="AX150" s="13" t="s">
        <v>78</v>
      </c>
      <c r="AY150" s="214" t="s">
        <v>149</v>
      </c>
    </row>
    <row r="151" spans="2:51" s="14" customFormat="1" ht="11.25">
      <c r="B151" s="215"/>
      <c r="C151" s="216"/>
      <c r="D151" s="206" t="s">
        <v>159</v>
      </c>
      <c r="E151" s="217" t="s">
        <v>1</v>
      </c>
      <c r="F151" s="218" t="s">
        <v>173</v>
      </c>
      <c r="G151" s="216"/>
      <c r="H151" s="219">
        <v>120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159</v>
      </c>
      <c r="AU151" s="225" t="s">
        <v>86</v>
      </c>
      <c r="AV151" s="14" t="s">
        <v>86</v>
      </c>
      <c r="AW151" s="14" t="s">
        <v>32</v>
      </c>
      <c r="AX151" s="14" t="s">
        <v>78</v>
      </c>
      <c r="AY151" s="225" t="s">
        <v>149</v>
      </c>
    </row>
    <row r="152" spans="2:51" s="15" customFormat="1" ht="11.25">
      <c r="B152" s="226"/>
      <c r="C152" s="227"/>
      <c r="D152" s="206" t="s">
        <v>159</v>
      </c>
      <c r="E152" s="228" t="s">
        <v>1</v>
      </c>
      <c r="F152" s="229" t="s">
        <v>162</v>
      </c>
      <c r="G152" s="227"/>
      <c r="H152" s="230">
        <v>120</v>
      </c>
      <c r="I152" s="231"/>
      <c r="J152" s="227"/>
      <c r="K152" s="227"/>
      <c r="L152" s="232"/>
      <c r="M152" s="233"/>
      <c r="N152" s="234"/>
      <c r="O152" s="234"/>
      <c r="P152" s="234"/>
      <c r="Q152" s="234"/>
      <c r="R152" s="234"/>
      <c r="S152" s="234"/>
      <c r="T152" s="235"/>
      <c r="AT152" s="236" t="s">
        <v>159</v>
      </c>
      <c r="AU152" s="236" t="s">
        <v>86</v>
      </c>
      <c r="AV152" s="15" t="s">
        <v>157</v>
      </c>
      <c r="AW152" s="15" t="s">
        <v>32</v>
      </c>
      <c r="AX152" s="15" t="s">
        <v>82</v>
      </c>
      <c r="AY152" s="236" t="s">
        <v>149</v>
      </c>
    </row>
    <row r="153" spans="1:65" s="2" customFormat="1" ht="14.45" customHeight="1">
      <c r="A153" s="34"/>
      <c r="B153" s="35"/>
      <c r="C153" s="191" t="s">
        <v>157</v>
      </c>
      <c r="D153" s="191" t="s">
        <v>152</v>
      </c>
      <c r="E153" s="192" t="s">
        <v>174</v>
      </c>
      <c r="F153" s="193" t="s">
        <v>175</v>
      </c>
      <c r="G153" s="194" t="s">
        <v>176</v>
      </c>
      <c r="H153" s="195">
        <v>5</v>
      </c>
      <c r="I153" s="196"/>
      <c r="J153" s="197">
        <f>ROUND(I153*H153,2)</f>
        <v>0</v>
      </c>
      <c r="K153" s="193" t="s">
        <v>156</v>
      </c>
      <c r="L153" s="39"/>
      <c r="M153" s="198" t="s">
        <v>1</v>
      </c>
      <c r="N153" s="199" t="s">
        <v>43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157</v>
      </c>
      <c r="AT153" s="202" t="s">
        <v>152</v>
      </c>
      <c r="AU153" s="202" t="s">
        <v>86</v>
      </c>
      <c r="AY153" s="17" t="s">
        <v>149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157</v>
      </c>
      <c r="BM153" s="202" t="s">
        <v>730</v>
      </c>
    </row>
    <row r="154" spans="1:65" s="2" customFormat="1" ht="37.9" customHeight="1">
      <c r="A154" s="34"/>
      <c r="B154" s="35"/>
      <c r="C154" s="191" t="s">
        <v>178</v>
      </c>
      <c r="D154" s="191" t="s">
        <v>152</v>
      </c>
      <c r="E154" s="192" t="s">
        <v>179</v>
      </c>
      <c r="F154" s="193" t="s">
        <v>180</v>
      </c>
      <c r="G154" s="194" t="s">
        <v>155</v>
      </c>
      <c r="H154" s="195">
        <v>100</v>
      </c>
      <c r="I154" s="196"/>
      <c r="J154" s="197">
        <f>ROUND(I154*H154,2)</f>
        <v>0</v>
      </c>
      <c r="K154" s="193" t="s">
        <v>156</v>
      </c>
      <c r="L154" s="39"/>
      <c r="M154" s="198" t="s">
        <v>1</v>
      </c>
      <c r="N154" s="199" t="s">
        <v>43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0.016</v>
      </c>
      <c r="T154" s="201">
        <f>S154*H154</f>
        <v>1.6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157</v>
      </c>
      <c r="AT154" s="202" t="s">
        <v>152</v>
      </c>
      <c r="AU154" s="202" t="s">
        <v>86</v>
      </c>
      <c r="AY154" s="17" t="s">
        <v>149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157</v>
      </c>
      <c r="BM154" s="202" t="s">
        <v>731</v>
      </c>
    </row>
    <row r="155" spans="2:51" s="13" customFormat="1" ht="11.25">
      <c r="B155" s="204"/>
      <c r="C155" s="205"/>
      <c r="D155" s="206" t="s">
        <v>159</v>
      </c>
      <c r="E155" s="207" t="s">
        <v>1</v>
      </c>
      <c r="F155" s="208" t="s">
        <v>160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159</v>
      </c>
      <c r="AU155" s="214" t="s">
        <v>86</v>
      </c>
      <c r="AV155" s="13" t="s">
        <v>82</v>
      </c>
      <c r="AW155" s="13" t="s">
        <v>32</v>
      </c>
      <c r="AX155" s="13" t="s">
        <v>78</v>
      </c>
      <c r="AY155" s="214" t="s">
        <v>149</v>
      </c>
    </row>
    <row r="156" spans="2:51" s="14" customFormat="1" ht="11.25">
      <c r="B156" s="215"/>
      <c r="C156" s="216"/>
      <c r="D156" s="206" t="s">
        <v>159</v>
      </c>
      <c r="E156" s="217" t="s">
        <v>1</v>
      </c>
      <c r="F156" s="218" t="s">
        <v>161</v>
      </c>
      <c r="G156" s="216"/>
      <c r="H156" s="219">
        <v>100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159</v>
      </c>
      <c r="AU156" s="225" t="s">
        <v>86</v>
      </c>
      <c r="AV156" s="14" t="s">
        <v>86</v>
      </c>
      <c r="AW156" s="14" t="s">
        <v>32</v>
      </c>
      <c r="AX156" s="14" t="s">
        <v>78</v>
      </c>
      <c r="AY156" s="225" t="s">
        <v>149</v>
      </c>
    </row>
    <row r="157" spans="2:51" s="15" customFormat="1" ht="11.25">
      <c r="B157" s="226"/>
      <c r="C157" s="227"/>
      <c r="D157" s="206" t="s">
        <v>159</v>
      </c>
      <c r="E157" s="228" t="s">
        <v>1</v>
      </c>
      <c r="F157" s="229" t="s">
        <v>162</v>
      </c>
      <c r="G157" s="227"/>
      <c r="H157" s="230">
        <v>100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AT157" s="236" t="s">
        <v>159</v>
      </c>
      <c r="AU157" s="236" t="s">
        <v>86</v>
      </c>
      <c r="AV157" s="15" t="s">
        <v>157</v>
      </c>
      <c r="AW157" s="15" t="s">
        <v>32</v>
      </c>
      <c r="AX157" s="15" t="s">
        <v>82</v>
      </c>
      <c r="AY157" s="236" t="s">
        <v>149</v>
      </c>
    </row>
    <row r="158" spans="2:63" s="12" customFormat="1" ht="22.9" customHeight="1">
      <c r="B158" s="175"/>
      <c r="C158" s="176"/>
      <c r="D158" s="177" t="s">
        <v>77</v>
      </c>
      <c r="E158" s="189" t="s">
        <v>182</v>
      </c>
      <c r="F158" s="189" t="s">
        <v>183</v>
      </c>
      <c r="G158" s="176"/>
      <c r="H158" s="176"/>
      <c r="I158" s="179"/>
      <c r="J158" s="190">
        <f>BK158</f>
        <v>0</v>
      </c>
      <c r="K158" s="176"/>
      <c r="L158" s="181"/>
      <c r="M158" s="182"/>
      <c r="N158" s="183"/>
      <c r="O158" s="183"/>
      <c r="P158" s="184">
        <f>SUM(P159:P163)</f>
        <v>0</v>
      </c>
      <c r="Q158" s="183"/>
      <c r="R158" s="184">
        <f>SUM(R159:R163)</f>
        <v>0</v>
      </c>
      <c r="S158" s="183"/>
      <c r="T158" s="185">
        <f>SUM(T159:T163)</f>
        <v>0</v>
      </c>
      <c r="AR158" s="186" t="s">
        <v>82</v>
      </c>
      <c r="AT158" s="187" t="s">
        <v>77</v>
      </c>
      <c r="AU158" s="187" t="s">
        <v>82</v>
      </c>
      <c r="AY158" s="186" t="s">
        <v>149</v>
      </c>
      <c r="BK158" s="188">
        <f>SUM(BK159:BK163)</f>
        <v>0</v>
      </c>
    </row>
    <row r="159" spans="1:65" s="2" customFormat="1" ht="24.2" customHeight="1">
      <c r="A159" s="34"/>
      <c r="B159" s="35"/>
      <c r="C159" s="191" t="s">
        <v>150</v>
      </c>
      <c r="D159" s="191" t="s">
        <v>152</v>
      </c>
      <c r="E159" s="192" t="s">
        <v>184</v>
      </c>
      <c r="F159" s="193" t="s">
        <v>185</v>
      </c>
      <c r="G159" s="194" t="s">
        <v>186</v>
      </c>
      <c r="H159" s="195">
        <v>1.87</v>
      </c>
      <c r="I159" s="196"/>
      <c r="J159" s="197">
        <f>ROUND(I159*H159,2)</f>
        <v>0</v>
      </c>
      <c r="K159" s="193" t="s">
        <v>156</v>
      </c>
      <c r="L159" s="39"/>
      <c r="M159" s="198" t="s">
        <v>1</v>
      </c>
      <c r="N159" s="199" t="s">
        <v>43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157</v>
      </c>
      <c r="AT159" s="202" t="s">
        <v>152</v>
      </c>
      <c r="AU159" s="202" t="s">
        <v>86</v>
      </c>
      <c r="AY159" s="17" t="s">
        <v>149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157</v>
      </c>
      <c r="BM159" s="202" t="s">
        <v>732</v>
      </c>
    </row>
    <row r="160" spans="1:65" s="2" customFormat="1" ht="24.2" customHeight="1">
      <c r="A160" s="34"/>
      <c r="B160" s="35"/>
      <c r="C160" s="191" t="s">
        <v>188</v>
      </c>
      <c r="D160" s="191" t="s">
        <v>152</v>
      </c>
      <c r="E160" s="192" t="s">
        <v>189</v>
      </c>
      <c r="F160" s="193" t="s">
        <v>190</v>
      </c>
      <c r="G160" s="194" t="s">
        <v>186</v>
      </c>
      <c r="H160" s="195">
        <v>56.1</v>
      </c>
      <c r="I160" s="196"/>
      <c r="J160" s="197">
        <f>ROUND(I160*H160,2)</f>
        <v>0</v>
      </c>
      <c r="K160" s="193" t="s">
        <v>156</v>
      </c>
      <c r="L160" s="39"/>
      <c r="M160" s="198" t="s">
        <v>1</v>
      </c>
      <c r="N160" s="199" t="s">
        <v>43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157</v>
      </c>
      <c r="AT160" s="202" t="s">
        <v>152</v>
      </c>
      <c r="AU160" s="202" t="s">
        <v>86</v>
      </c>
      <c r="AY160" s="17" t="s">
        <v>149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157</v>
      </c>
      <c r="BM160" s="202" t="s">
        <v>733</v>
      </c>
    </row>
    <row r="161" spans="2:51" s="14" customFormat="1" ht="11.25">
      <c r="B161" s="215"/>
      <c r="C161" s="216"/>
      <c r="D161" s="206" t="s">
        <v>159</v>
      </c>
      <c r="E161" s="216"/>
      <c r="F161" s="218" t="s">
        <v>674</v>
      </c>
      <c r="G161" s="216"/>
      <c r="H161" s="219">
        <v>56.1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159</v>
      </c>
      <c r="AU161" s="225" t="s">
        <v>86</v>
      </c>
      <c r="AV161" s="14" t="s">
        <v>86</v>
      </c>
      <c r="AW161" s="14" t="s">
        <v>4</v>
      </c>
      <c r="AX161" s="14" t="s">
        <v>82</v>
      </c>
      <c r="AY161" s="225" t="s">
        <v>149</v>
      </c>
    </row>
    <row r="162" spans="1:65" s="2" customFormat="1" ht="24.2" customHeight="1">
      <c r="A162" s="34"/>
      <c r="B162" s="35"/>
      <c r="C162" s="191" t="s">
        <v>193</v>
      </c>
      <c r="D162" s="191" t="s">
        <v>152</v>
      </c>
      <c r="E162" s="192" t="s">
        <v>194</v>
      </c>
      <c r="F162" s="193" t="s">
        <v>195</v>
      </c>
      <c r="G162" s="194" t="s">
        <v>186</v>
      </c>
      <c r="H162" s="195">
        <v>1.87</v>
      </c>
      <c r="I162" s="196"/>
      <c r="J162" s="197">
        <f>ROUND(I162*H162,2)</f>
        <v>0</v>
      </c>
      <c r="K162" s="193" t="s">
        <v>156</v>
      </c>
      <c r="L162" s="39"/>
      <c r="M162" s="198" t="s">
        <v>1</v>
      </c>
      <c r="N162" s="199" t="s">
        <v>43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157</v>
      </c>
      <c r="AT162" s="202" t="s">
        <v>152</v>
      </c>
      <c r="AU162" s="202" t="s">
        <v>86</v>
      </c>
      <c r="AY162" s="17" t="s">
        <v>149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157</v>
      </c>
      <c r="BM162" s="202" t="s">
        <v>734</v>
      </c>
    </row>
    <row r="163" spans="1:65" s="2" customFormat="1" ht="24.2" customHeight="1">
      <c r="A163" s="34"/>
      <c r="B163" s="35"/>
      <c r="C163" s="191" t="s">
        <v>163</v>
      </c>
      <c r="D163" s="191" t="s">
        <v>152</v>
      </c>
      <c r="E163" s="192" t="s">
        <v>197</v>
      </c>
      <c r="F163" s="193" t="s">
        <v>198</v>
      </c>
      <c r="G163" s="194" t="s">
        <v>186</v>
      </c>
      <c r="H163" s="195">
        <v>1.87</v>
      </c>
      <c r="I163" s="196"/>
      <c r="J163" s="197">
        <f>ROUND(I163*H163,2)</f>
        <v>0</v>
      </c>
      <c r="K163" s="193" t="s">
        <v>156</v>
      </c>
      <c r="L163" s="39"/>
      <c r="M163" s="198" t="s">
        <v>1</v>
      </c>
      <c r="N163" s="199" t="s">
        <v>43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157</v>
      </c>
      <c r="AT163" s="202" t="s">
        <v>152</v>
      </c>
      <c r="AU163" s="202" t="s">
        <v>86</v>
      </c>
      <c r="AY163" s="17" t="s">
        <v>149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157</v>
      </c>
      <c r="BM163" s="202" t="s">
        <v>735</v>
      </c>
    </row>
    <row r="164" spans="2:63" s="12" customFormat="1" ht="22.9" customHeight="1">
      <c r="B164" s="175"/>
      <c r="C164" s="176"/>
      <c r="D164" s="177" t="s">
        <v>77</v>
      </c>
      <c r="E164" s="189" t="s">
        <v>200</v>
      </c>
      <c r="F164" s="189" t="s">
        <v>201</v>
      </c>
      <c r="G164" s="176"/>
      <c r="H164" s="176"/>
      <c r="I164" s="179"/>
      <c r="J164" s="190">
        <f>BK164</f>
        <v>0</v>
      </c>
      <c r="K164" s="176"/>
      <c r="L164" s="181"/>
      <c r="M164" s="182"/>
      <c r="N164" s="183"/>
      <c r="O164" s="183"/>
      <c r="P164" s="184">
        <f>P165</f>
        <v>0</v>
      </c>
      <c r="Q164" s="183"/>
      <c r="R164" s="184">
        <f>R165</f>
        <v>0</v>
      </c>
      <c r="S164" s="183"/>
      <c r="T164" s="185">
        <f>T165</f>
        <v>0</v>
      </c>
      <c r="AR164" s="186" t="s">
        <v>82</v>
      </c>
      <c r="AT164" s="187" t="s">
        <v>77</v>
      </c>
      <c r="AU164" s="187" t="s">
        <v>82</v>
      </c>
      <c r="AY164" s="186" t="s">
        <v>149</v>
      </c>
      <c r="BK164" s="188">
        <f>BK165</f>
        <v>0</v>
      </c>
    </row>
    <row r="165" spans="1:65" s="2" customFormat="1" ht="24.2" customHeight="1">
      <c r="A165" s="34"/>
      <c r="B165" s="35"/>
      <c r="C165" s="191" t="s">
        <v>202</v>
      </c>
      <c r="D165" s="191" t="s">
        <v>152</v>
      </c>
      <c r="E165" s="192" t="s">
        <v>203</v>
      </c>
      <c r="F165" s="193" t="s">
        <v>204</v>
      </c>
      <c r="G165" s="194" t="s">
        <v>186</v>
      </c>
      <c r="H165" s="195">
        <v>1.356</v>
      </c>
      <c r="I165" s="196"/>
      <c r="J165" s="197">
        <f>ROUND(I165*H165,2)</f>
        <v>0</v>
      </c>
      <c r="K165" s="193" t="s">
        <v>156</v>
      </c>
      <c r="L165" s="39"/>
      <c r="M165" s="198" t="s">
        <v>1</v>
      </c>
      <c r="N165" s="199" t="s">
        <v>43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157</v>
      </c>
      <c r="AT165" s="202" t="s">
        <v>152</v>
      </c>
      <c r="AU165" s="202" t="s">
        <v>86</v>
      </c>
      <c r="AY165" s="17" t="s">
        <v>149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82</v>
      </c>
      <c r="BK165" s="203">
        <f>ROUND(I165*H165,2)</f>
        <v>0</v>
      </c>
      <c r="BL165" s="17" t="s">
        <v>157</v>
      </c>
      <c r="BM165" s="202" t="s">
        <v>736</v>
      </c>
    </row>
    <row r="166" spans="2:63" s="12" customFormat="1" ht="25.9" customHeight="1">
      <c r="B166" s="175"/>
      <c r="C166" s="176"/>
      <c r="D166" s="177" t="s">
        <v>77</v>
      </c>
      <c r="E166" s="178" t="s">
        <v>206</v>
      </c>
      <c r="F166" s="178" t="s">
        <v>207</v>
      </c>
      <c r="G166" s="176"/>
      <c r="H166" s="176"/>
      <c r="I166" s="179"/>
      <c r="J166" s="180">
        <f>BK166</f>
        <v>0</v>
      </c>
      <c r="K166" s="176"/>
      <c r="L166" s="181"/>
      <c r="M166" s="182"/>
      <c r="N166" s="183"/>
      <c r="O166" s="183"/>
      <c r="P166" s="184">
        <f>P167+P193+P198+P204+P208+P219+P223</f>
        <v>0</v>
      </c>
      <c r="Q166" s="183"/>
      <c r="R166" s="184">
        <f>R167+R193+R198+R204+R208+R219+R223</f>
        <v>5.013469699999999</v>
      </c>
      <c r="S166" s="183"/>
      <c r="T166" s="185">
        <f>T167+T193+T198+T204+T208+T219+T223</f>
        <v>0.27020999999999995</v>
      </c>
      <c r="AR166" s="186" t="s">
        <v>86</v>
      </c>
      <c r="AT166" s="187" t="s">
        <v>77</v>
      </c>
      <c r="AU166" s="187" t="s">
        <v>78</v>
      </c>
      <c r="AY166" s="186" t="s">
        <v>149</v>
      </c>
      <c r="BK166" s="188">
        <f>BK167+BK193+BK198+BK204+BK208+BK219+BK223</f>
        <v>0</v>
      </c>
    </row>
    <row r="167" spans="2:63" s="12" customFormat="1" ht="22.9" customHeight="1">
      <c r="B167" s="175"/>
      <c r="C167" s="176"/>
      <c r="D167" s="177" t="s">
        <v>77</v>
      </c>
      <c r="E167" s="189" t="s">
        <v>208</v>
      </c>
      <c r="F167" s="189" t="s">
        <v>209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SUM(P168:P192)</f>
        <v>0</v>
      </c>
      <c r="Q167" s="183"/>
      <c r="R167" s="184">
        <f>SUM(R168:R192)</f>
        <v>4.2656477</v>
      </c>
      <c r="S167" s="183"/>
      <c r="T167" s="185">
        <f>SUM(T168:T192)</f>
        <v>0.105</v>
      </c>
      <c r="AR167" s="186" t="s">
        <v>86</v>
      </c>
      <c r="AT167" s="187" t="s">
        <v>77</v>
      </c>
      <c r="AU167" s="187" t="s">
        <v>82</v>
      </c>
      <c r="AY167" s="186" t="s">
        <v>149</v>
      </c>
      <c r="BK167" s="188">
        <f>SUM(BK168:BK192)</f>
        <v>0</v>
      </c>
    </row>
    <row r="168" spans="1:65" s="2" customFormat="1" ht="14.45" customHeight="1">
      <c r="A168" s="34"/>
      <c r="B168" s="35"/>
      <c r="C168" s="191" t="s">
        <v>210</v>
      </c>
      <c r="D168" s="191" t="s">
        <v>152</v>
      </c>
      <c r="E168" s="192" t="s">
        <v>211</v>
      </c>
      <c r="F168" s="193" t="s">
        <v>212</v>
      </c>
      <c r="G168" s="194" t="s">
        <v>155</v>
      </c>
      <c r="H168" s="195">
        <v>9</v>
      </c>
      <c r="I168" s="196"/>
      <c r="J168" s="197">
        <f>ROUND(I168*H168,2)</f>
        <v>0</v>
      </c>
      <c r="K168" s="193" t="s">
        <v>156</v>
      </c>
      <c r="L168" s="39"/>
      <c r="M168" s="198" t="s">
        <v>1</v>
      </c>
      <c r="N168" s="199" t="s">
        <v>43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0.006</v>
      </c>
      <c r="T168" s="201">
        <f>S168*H168</f>
        <v>0.054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213</v>
      </c>
      <c r="AT168" s="202" t="s">
        <v>152</v>
      </c>
      <c r="AU168" s="202" t="s">
        <v>86</v>
      </c>
      <c r="AY168" s="17" t="s">
        <v>149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213</v>
      </c>
      <c r="BM168" s="202" t="s">
        <v>737</v>
      </c>
    </row>
    <row r="169" spans="2:51" s="13" customFormat="1" ht="11.25">
      <c r="B169" s="204"/>
      <c r="C169" s="205"/>
      <c r="D169" s="206" t="s">
        <v>159</v>
      </c>
      <c r="E169" s="207" t="s">
        <v>1</v>
      </c>
      <c r="F169" s="208" t="s">
        <v>215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159</v>
      </c>
      <c r="AU169" s="214" t="s">
        <v>86</v>
      </c>
      <c r="AV169" s="13" t="s">
        <v>82</v>
      </c>
      <c r="AW169" s="13" t="s">
        <v>32</v>
      </c>
      <c r="AX169" s="13" t="s">
        <v>78</v>
      </c>
      <c r="AY169" s="214" t="s">
        <v>149</v>
      </c>
    </row>
    <row r="170" spans="2:51" s="14" customFormat="1" ht="11.25">
      <c r="B170" s="215"/>
      <c r="C170" s="216"/>
      <c r="D170" s="206" t="s">
        <v>159</v>
      </c>
      <c r="E170" s="217" t="s">
        <v>1</v>
      </c>
      <c r="F170" s="218" t="s">
        <v>216</v>
      </c>
      <c r="G170" s="216"/>
      <c r="H170" s="219">
        <v>9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159</v>
      </c>
      <c r="AU170" s="225" t="s">
        <v>86</v>
      </c>
      <c r="AV170" s="14" t="s">
        <v>86</v>
      </c>
      <c r="AW170" s="14" t="s">
        <v>32</v>
      </c>
      <c r="AX170" s="14" t="s">
        <v>78</v>
      </c>
      <c r="AY170" s="225" t="s">
        <v>149</v>
      </c>
    </row>
    <row r="171" spans="2:51" s="15" customFormat="1" ht="11.25">
      <c r="B171" s="226"/>
      <c r="C171" s="227"/>
      <c r="D171" s="206" t="s">
        <v>159</v>
      </c>
      <c r="E171" s="228" t="s">
        <v>1</v>
      </c>
      <c r="F171" s="229" t="s">
        <v>162</v>
      </c>
      <c r="G171" s="227"/>
      <c r="H171" s="230">
        <v>9</v>
      </c>
      <c r="I171" s="231"/>
      <c r="J171" s="227"/>
      <c r="K171" s="227"/>
      <c r="L171" s="232"/>
      <c r="M171" s="233"/>
      <c r="N171" s="234"/>
      <c r="O171" s="234"/>
      <c r="P171" s="234"/>
      <c r="Q171" s="234"/>
      <c r="R171" s="234"/>
      <c r="S171" s="234"/>
      <c r="T171" s="235"/>
      <c r="AT171" s="236" t="s">
        <v>159</v>
      </c>
      <c r="AU171" s="236" t="s">
        <v>86</v>
      </c>
      <c r="AV171" s="15" t="s">
        <v>157</v>
      </c>
      <c r="AW171" s="15" t="s">
        <v>32</v>
      </c>
      <c r="AX171" s="15" t="s">
        <v>82</v>
      </c>
      <c r="AY171" s="236" t="s">
        <v>149</v>
      </c>
    </row>
    <row r="172" spans="1:65" s="2" customFormat="1" ht="14.45" customHeight="1">
      <c r="A172" s="34"/>
      <c r="B172" s="35"/>
      <c r="C172" s="191" t="s">
        <v>217</v>
      </c>
      <c r="D172" s="191" t="s">
        <v>152</v>
      </c>
      <c r="E172" s="192" t="s">
        <v>222</v>
      </c>
      <c r="F172" s="193" t="s">
        <v>223</v>
      </c>
      <c r="G172" s="194" t="s">
        <v>224</v>
      </c>
      <c r="H172" s="195">
        <v>30</v>
      </c>
      <c r="I172" s="196"/>
      <c r="J172" s="197">
        <f>ROUND(I172*H172,2)</f>
        <v>0</v>
      </c>
      <c r="K172" s="193" t="s">
        <v>156</v>
      </c>
      <c r="L172" s="39"/>
      <c r="M172" s="198" t="s">
        <v>1</v>
      </c>
      <c r="N172" s="199" t="s">
        <v>43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0.0017</v>
      </c>
      <c r="T172" s="201">
        <f>S172*H172</f>
        <v>0.051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213</v>
      </c>
      <c r="AT172" s="202" t="s">
        <v>152</v>
      </c>
      <c r="AU172" s="202" t="s">
        <v>86</v>
      </c>
      <c r="AY172" s="17" t="s">
        <v>149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213</v>
      </c>
      <c r="BM172" s="202" t="s">
        <v>738</v>
      </c>
    </row>
    <row r="173" spans="1:65" s="2" customFormat="1" ht="24.2" customHeight="1">
      <c r="A173" s="34"/>
      <c r="B173" s="35"/>
      <c r="C173" s="191" t="s">
        <v>221</v>
      </c>
      <c r="D173" s="191" t="s">
        <v>152</v>
      </c>
      <c r="E173" s="192" t="s">
        <v>227</v>
      </c>
      <c r="F173" s="193" t="s">
        <v>228</v>
      </c>
      <c r="G173" s="194" t="s">
        <v>155</v>
      </c>
      <c r="H173" s="195">
        <v>9</v>
      </c>
      <c r="I173" s="196"/>
      <c r="J173" s="197">
        <f>ROUND(I173*H173,2)</f>
        <v>0</v>
      </c>
      <c r="K173" s="193" t="s">
        <v>156</v>
      </c>
      <c r="L173" s="39"/>
      <c r="M173" s="198" t="s">
        <v>1</v>
      </c>
      <c r="N173" s="199" t="s">
        <v>43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213</v>
      </c>
      <c r="AT173" s="202" t="s">
        <v>152</v>
      </c>
      <c r="AU173" s="202" t="s">
        <v>86</v>
      </c>
      <c r="AY173" s="17" t="s">
        <v>149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213</v>
      </c>
      <c r="BM173" s="202" t="s">
        <v>739</v>
      </c>
    </row>
    <row r="174" spans="2:51" s="13" customFormat="1" ht="11.25">
      <c r="B174" s="204"/>
      <c r="C174" s="205"/>
      <c r="D174" s="206" t="s">
        <v>159</v>
      </c>
      <c r="E174" s="207" t="s">
        <v>1</v>
      </c>
      <c r="F174" s="208" t="s">
        <v>230</v>
      </c>
      <c r="G174" s="205"/>
      <c r="H174" s="207" t="s">
        <v>1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159</v>
      </c>
      <c r="AU174" s="214" t="s">
        <v>86</v>
      </c>
      <c r="AV174" s="13" t="s">
        <v>82</v>
      </c>
      <c r="AW174" s="13" t="s">
        <v>32</v>
      </c>
      <c r="AX174" s="13" t="s">
        <v>78</v>
      </c>
      <c r="AY174" s="214" t="s">
        <v>149</v>
      </c>
    </row>
    <row r="175" spans="2:51" s="14" customFormat="1" ht="11.25">
      <c r="B175" s="215"/>
      <c r="C175" s="216"/>
      <c r="D175" s="206" t="s">
        <v>159</v>
      </c>
      <c r="E175" s="217" t="s">
        <v>1</v>
      </c>
      <c r="F175" s="218" t="s">
        <v>216</v>
      </c>
      <c r="G175" s="216"/>
      <c r="H175" s="219">
        <v>9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159</v>
      </c>
      <c r="AU175" s="225" t="s">
        <v>86</v>
      </c>
      <c r="AV175" s="14" t="s">
        <v>86</v>
      </c>
      <c r="AW175" s="14" t="s">
        <v>32</v>
      </c>
      <c r="AX175" s="14" t="s">
        <v>78</v>
      </c>
      <c r="AY175" s="225" t="s">
        <v>149</v>
      </c>
    </row>
    <row r="176" spans="2:51" s="15" customFormat="1" ht="11.25">
      <c r="B176" s="226"/>
      <c r="C176" s="227"/>
      <c r="D176" s="206" t="s">
        <v>159</v>
      </c>
      <c r="E176" s="228" t="s">
        <v>1</v>
      </c>
      <c r="F176" s="229" t="s">
        <v>162</v>
      </c>
      <c r="G176" s="227"/>
      <c r="H176" s="230">
        <v>9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159</v>
      </c>
      <c r="AU176" s="236" t="s">
        <v>86</v>
      </c>
      <c r="AV176" s="15" t="s">
        <v>157</v>
      </c>
      <c r="AW176" s="15" t="s">
        <v>32</v>
      </c>
      <c r="AX176" s="15" t="s">
        <v>82</v>
      </c>
      <c r="AY176" s="236" t="s">
        <v>149</v>
      </c>
    </row>
    <row r="177" spans="1:65" s="2" customFormat="1" ht="14.45" customHeight="1">
      <c r="A177" s="34"/>
      <c r="B177" s="35"/>
      <c r="C177" s="237" t="s">
        <v>226</v>
      </c>
      <c r="D177" s="237" t="s">
        <v>231</v>
      </c>
      <c r="E177" s="238" t="s">
        <v>232</v>
      </c>
      <c r="F177" s="239" t="s">
        <v>233</v>
      </c>
      <c r="G177" s="240" t="s">
        <v>186</v>
      </c>
      <c r="H177" s="241">
        <v>0.003</v>
      </c>
      <c r="I177" s="242"/>
      <c r="J177" s="243">
        <f>ROUND(I177*H177,2)</f>
        <v>0</v>
      </c>
      <c r="K177" s="239" t="s">
        <v>156</v>
      </c>
      <c r="L177" s="244"/>
      <c r="M177" s="245" t="s">
        <v>1</v>
      </c>
      <c r="N177" s="246" t="s">
        <v>43</v>
      </c>
      <c r="O177" s="71"/>
      <c r="P177" s="200">
        <f>O177*H177</f>
        <v>0</v>
      </c>
      <c r="Q177" s="200">
        <v>1</v>
      </c>
      <c r="R177" s="200">
        <f>Q177*H177</f>
        <v>0.003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234</v>
      </c>
      <c r="AT177" s="202" t="s">
        <v>231</v>
      </c>
      <c r="AU177" s="202" t="s">
        <v>86</v>
      </c>
      <c r="AY177" s="17" t="s">
        <v>149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82</v>
      </c>
      <c r="BK177" s="203">
        <f>ROUND(I177*H177,2)</f>
        <v>0</v>
      </c>
      <c r="BL177" s="17" t="s">
        <v>213</v>
      </c>
      <c r="BM177" s="202" t="s">
        <v>740</v>
      </c>
    </row>
    <row r="178" spans="2:51" s="14" customFormat="1" ht="11.25">
      <c r="B178" s="215"/>
      <c r="C178" s="216"/>
      <c r="D178" s="206" t="s">
        <v>159</v>
      </c>
      <c r="E178" s="216"/>
      <c r="F178" s="218" t="s">
        <v>236</v>
      </c>
      <c r="G178" s="216"/>
      <c r="H178" s="219">
        <v>0.003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159</v>
      </c>
      <c r="AU178" s="225" t="s">
        <v>86</v>
      </c>
      <c r="AV178" s="14" t="s">
        <v>86</v>
      </c>
      <c r="AW178" s="14" t="s">
        <v>4</v>
      </c>
      <c r="AX178" s="14" t="s">
        <v>82</v>
      </c>
      <c r="AY178" s="225" t="s">
        <v>149</v>
      </c>
    </row>
    <row r="179" spans="1:65" s="2" customFormat="1" ht="24.2" customHeight="1">
      <c r="A179" s="34"/>
      <c r="B179" s="35"/>
      <c r="C179" s="191" t="s">
        <v>8</v>
      </c>
      <c r="D179" s="191" t="s">
        <v>152</v>
      </c>
      <c r="E179" s="192" t="s">
        <v>741</v>
      </c>
      <c r="F179" s="193" t="s">
        <v>742</v>
      </c>
      <c r="G179" s="194" t="s">
        <v>155</v>
      </c>
      <c r="H179" s="195">
        <v>718</v>
      </c>
      <c r="I179" s="196"/>
      <c r="J179" s="197">
        <f>ROUND(I179*H179,2)</f>
        <v>0</v>
      </c>
      <c r="K179" s="193" t="s">
        <v>1</v>
      </c>
      <c r="L179" s="39"/>
      <c r="M179" s="198" t="s">
        <v>1</v>
      </c>
      <c r="N179" s="199" t="s">
        <v>43</v>
      </c>
      <c r="O179" s="7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213</v>
      </c>
      <c r="AT179" s="202" t="s">
        <v>152</v>
      </c>
      <c r="AU179" s="202" t="s">
        <v>86</v>
      </c>
      <c r="AY179" s="17" t="s">
        <v>149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213</v>
      </c>
      <c r="BM179" s="202" t="s">
        <v>743</v>
      </c>
    </row>
    <row r="180" spans="1:47" s="2" customFormat="1" ht="243.75">
      <c r="A180" s="34"/>
      <c r="B180" s="35"/>
      <c r="C180" s="36"/>
      <c r="D180" s="206" t="s">
        <v>309</v>
      </c>
      <c r="E180" s="36"/>
      <c r="F180" s="247" t="s">
        <v>685</v>
      </c>
      <c r="G180" s="36"/>
      <c r="H180" s="36"/>
      <c r="I180" s="248"/>
      <c r="J180" s="36"/>
      <c r="K180" s="36"/>
      <c r="L180" s="39"/>
      <c r="M180" s="249"/>
      <c r="N180" s="250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309</v>
      </c>
      <c r="AU180" s="17" t="s">
        <v>86</v>
      </c>
    </row>
    <row r="181" spans="2:51" s="13" customFormat="1" ht="33.75">
      <c r="B181" s="204"/>
      <c r="C181" s="205"/>
      <c r="D181" s="206" t="s">
        <v>159</v>
      </c>
      <c r="E181" s="207" t="s">
        <v>1</v>
      </c>
      <c r="F181" s="208" t="s">
        <v>744</v>
      </c>
      <c r="G181" s="205"/>
      <c r="H181" s="207" t="s">
        <v>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159</v>
      </c>
      <c r="AU181" s="214" t="s">
        <v>86</v>
      </c>
      <c r="AV181" s="13" t="s">
        <v>82</v>
      </c>
      <c r="AW181" s="13" t="s">
        <v>32</v>
      </c>
      <c r="AX181" s="13" t="s">
        <v>78</v>
      </c>
      <c r="AY181" s="214" t="s">
        <v>149</v>
      </c>
    </row>
    <row r="182" spans="2:51" s="14" customFormat="1" ht="11.25">
      <c r="B182" s="215"/>
      <c r="C182" s="216"/>
      <c r="D182" s="206" t="s">
        <v>159</v>
      </c>
      <c r="E182" s="217" t="s">
        <v>1</v>
      </c>
      <c r="F182" s="218" t="s">
        <v>745</v>
      </c>
      <c r="G182" s="216"/>
      <c r="H182" s="219">
        <v>718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159</v>
      </c>
      <c r="AU182" s="225" t="s">
        <v>86</v>
      </c>
      <c r="AV182" s="14" t="s">
        <v>86</v>
      </c>
      <c r="AW182" s="14" t="s">
        <v>32</v>
      </c>
      <c r="AX182" s="14" t="s">
        <v>78</v>
      </c>
      <c r="AY182" s="225" t="s">
        <v>149</v>
      </c>
    </row>
    <row r="183" spans="2:51" s="15" customFormat="1" ht="11.25">
      <c r="B183" s="226"/>
      <c r="C183" s="227"/>
      <c r="D183" s="206" t="s">
        <v>159</v>
      </c>
      <c r="E183" s="228" t="s">
        <v>1</v>
      </c>
      <c r="F183" s="229" t="s">
        <v>162</v>
      </c>
      <c r="G183" s="227"/>
      <c r="H183" s="230">
        <v>718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AT183" s="236" t="s">
        <v>159</v>
      </c>
      <c r="AU183" s="236" t="s">
        <v>86</v>
      </c>
      <c r="AV183" s="15" t="s">
        <v>157</v>
      </c>
      <c r="AW183" s="15" t="s">
        <v>32</v>
      </c>
      <c r="AX183" s="15" t="s">
        <v>82</v>
      </c>
      <c r="AY183" s="236" t="s">
        <v>149</v>
      </c>
    </row>
    <row r="184" spans="1:65" s="2" customFormat="1" ht="37.9" customHeight="1">
      <c r="A184" s="34"/>
      <c r="B184" s="35"/>
      <c r="C184" s="237" t="s">
        <v>213</v>
      </c>
      <c r="D184" s="237" t="s">
        <v>231</v>
      </c>
      <c r="E184" s="238" t="s">
        <v>686</v>
      </c>
      <c r="F184" s="239" t="s">
        <v>687</v>
      </c>
      <c r="G184" s="240" t="s">
        <v>155</v>
      </c>
      <c r="H184" s="241">
        <v>836.829</v>
      </c>
      <c r="I184" s="242"/>
      <c r="J184" s="243">
        <f>ROUND(I184*H184,2)</f>
        <v>0</v>
      </c>
      <c r="K184" s="239" t="s">
        <v>1</v>
      </c>
      <c r="L184" s="244"/>
      <c r="M184" s="245" t="s">
        <v>1</v>
      </c>
      <c r="N184" s="246" t="s">
        <v>43</v>
      </c>
      <c r="O184" s="71"/>
      <c r="P184" s="200">
        <f>O184*H184</f>
        <v>0</v>
      </c>
      <c r="Q184" s="200">
        <v>0.0048</v>
      </c>
      <c r="R184" s="200">
        <f>Q184*H184</f>
        <v>4.016779199999999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234</v>
      </c>
      <c r="AT184" s="202" t="s">
        <v>231</v>
      </c>
      <c r="AU184" s="202" t="s">
        <v>86</v>
      </c>
      <c r="AY184" s="17" t="s">
        <v>149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213</v>
      </c>
      <c r="BM184" s="202" t="s">
        <v>746</v>
      </c>
    </row>
    <row r="185" spans="2:51" s="14" customFormat="1" ht="11.25">
      <c r="B185" s="215"/>
      <c r="C185" s="216"/>
      <c r="D185" s="206" t="s">
        <v>159</v>
      </c>
      <c r="E185" s="216"/>
      <c r="F185" s="218" t="s">
        <v>244</v>
      </c>
      <c r="G185" s="216"/>
      <c r="H185" s="219">
        <v>836.829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159</v>
      </c>
      <c r="AU185" s="225" t="s">
        <v>86</v>
      </c>
      <c r="AV185" s="14" t="s">
        <v>86</v>
      </c>
      <c r="AW185" s="14" t="s">
        <v>4</v>
      </c>
      <c r="AX185" s="14" t="s">
        <v>82</v>
      </c>
      <c r="AY185" s="225" t="s">
        <v>149</v>
      </c>
    </row>
    <row r="186" spans="1:65" s="2" customFormat="1" ht="24.2" customHeight="1">
      <c r="A186" s="34"/>
      <c r="B186" s="35"/>
      <c r="C186" s="191" t="s">
        <v>240</v>
      </c>
      <c r="D186" s="191" t="s">
        <v>152</v>
      </c>
      <c r="E186" s="192" t="s">
        <v>246</v>
      </c>
      <c r="F186" s="193" t="s">
        <v>247</v>
      </c>
      <c r="G186" s="194" t="s">
        <v>155</v>
      </c>
      <c r="H186" s="195">
        <v>35</v>
      </c>
      <c r="I186" s="196"/>
      <c r="J186" s="197">
        <f>ROUND(I186*H186,2)</f>
        <v>0</v>
      </c>
      <c r="K186" s="193" t="s">
        <v>156</v>
      </c>
      <c r="L186" s="39"/>
      <c r="M186" s="198" t="s">
        <v>1</v>
      </c>
      <c r="N186" s="199" t="s">
        <v>43</v>
      </c>
      <c r="O186" s="71"/>
      <c r="P186" s="200">
        <f>O186*H186</f>
        <v>0</v>
      </c>
      <c r="Q186" s="200">
        <v>0.00088</v>
      </c>
      <c r="R186" s="200">
        <f>Q186*H186</f>
        <v>0.0308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213</v>
      </c>
      <c r="AT186" s="202" t="s">
        <v>152</v>
      </c>
      <c r="AU186" s="202" t="s">
        <v>86</v>
      </c>
      <c r="AY186" s="17" t="s">
        <v>149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213</v>
      </c>
      <c r="BM186" s="202" t="s">
        <v>747</v>
      </c>
    </row>
    <row r="187" spans="1:65" s="2" customFormat="1" ht="37.9" customHeight="1">
      <c r="A187" s="34"/>
      <c r="B187" s="35"/>
      <c r="C187" s="237" t="s">
        <v>245</v>
      </c>
      <c r="D187" s="237" t="s">
        <v>231</v>
      </c>
      <c r="E187" s="238" t="s">
        <v>250</v>
      </c>
      <c r="F187" s="239" t="s">
        <v>251</v>
      </c>
      <c r="G187" s="240" t="s">
        <v>155</v>
      </c>
      <c r="H187" s="241">
        <v>40.793</v>
      </c>
      <c r="I187" s="242"/>
      <c r="J187" s="243">
        <f>ROUND(I187*H187,2)</f>
        <v>0</v>
      </c>
      <c r="K187" s="239" t="s">
        <v>156</v>
      </c>
      <c r="L187" s="244"/>
      <c r="M187" s="245" t="s">
        <v>1</v>
      </c>
      <c r="N187" s="246" t="s">
        <v>43</v>
      </c>
      <c r="O187" s="71"/>
      <c r="P187" s="200">
        <f>O187*H187</f>
        <v>0</v>
      </c>
      <c r="Q187" s="200">
        <v>0.0045</v>
      </c>
      <c r="R187" s="200">
        <f>Q187*H187</f>
        <v>0.1835685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234</v>
      </c>
      <c r="AT187" s="202" t="s">
        <v>231</v>
      </c>
      <c r="AU187" s="202" t="s">
        <v>86</v>
      </c>
      <c r="AY187" s="17" t="s">
        <v>149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82</v>
      </c>
      <c r="BK187" s="203">
        <f>ROUND(I187*H187,2)</f>
        <v>0</v>
      </c>
      <c r="BL187" s="17" t="s">
        <v>213</v>
      </c>
      <c r="BM187" s="202" t="s">
        <v>748</v>
      </c>
    </row>
    <row r="188" spans="2:51" s="14" customFormat="1" ht="11.25">
      <c r="B188" s="215"/>
      <c r="C188" s="216"/>
      <c r="D188" s="206" t="s">
        <v>159</v>
      </c>
      <c r="E188" s="216"/>
      <c r="F188" s="218" t="s">
        <v>253</v>
      </c>
      <c r="G188" s="216"/>
      <c r="H188" s="219">
        <v>40.793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159</v>
      </c>
      <c r="AU188" s="225" t="s">
        <v>86</v>
      </c>
      <c r="AV188" s="14" t="s">
        <v>86</v>
      </c>
      <c r="AW188" s="14" t="s">
        <v>4</v>
      </c>
      <c r="AX188" s="14" t="s">
        <v>82</v>
      </c>
      <c r="AY188" s="225" t="s">
        <v>149</v>
      </c>
    </row>
    <row r="189" spans="1:65" s="2" customFormat="1" ht="37.9" customHeight="1">
      <c r="A189" s="34"/>
      <c r="B189" s="35"/>
      <c r="C189" s="191" t="s">
        <v>249</v>
      </c>
      <c r="D189" s="191" t="s">
        <v>152</v>
      </c>
      <c r="E189" s="192" t="s">
        <v>691</v>
      </c>
      <c r="F189" s="193" t="s">
        <v>692</v>
      </c>
      <c r="G189" s="194" t="s">
        <v>167</v>
      </c>
      <c r="H189" s="195">
        <v>20</v>
      </c>
      <c r="I189" s="196"/>
      <c r="J189" s="197">
        <f>ROUND(I189*H189,2)</f>
        <v>0</v>
      </c>
      <c r="K189" s="193" t="s">
        <v>1</v>
      </c>
      <c r="L189" s="39"/>
      <c r="M189" s="198" t="s">
        <v>1</v>
      </c>
      <c r="N189" s="199" t="s">
        <v>43</v>
      </c>
      <c r="O189" s="71"/>
      <c r="P189" s="200">
        <f>O189*H189</f>
        <v>0</v>
      </c>
      <c r="Q189" s="200">
        <v>0.00108</v>
      </c>
      <c r="R189" s="200">
        <f>Q189*H189</f>
        <v>0.0216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213</v>
      </c>
      <c r="AT189" s="202" t="s">
        <v>152</v>
      </c>
      <c r="AU189" s="202" t="s">
        <v>86</v>
      </c>
      <c r="AY189" s="17" t="s">
        <v>149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82</v>
      </c>
      <c r="BK189" s="203">
        <f>ROUND(I189*H189,2)</f>
        <v>0</v>
      </c>
      <c r="BL189" s="17" t="s">
        <v>213</v>
      </c>
      <c r="BM189" s="202" t="s">
        <v>749</v>
      </c>
    </row>
    <row r="190" spans="1:65" s="2" customFormat="1" ht="37.9" customHeight="1">
      <c r="A190" s="34"/>
      <c r="B190" s="35"/>
      <c r="C190" s="191" t="s">
        <v>254</v>
      </c>
      <c r="D190" s="191" t="s">
        <v>152</v>
      </c>
      <c r="E190" s="192" t="s">
        <v>270</v>
      </c>
      <c r="F190" s="193" t="s">
        <v>271</v>
      </c>
      <c r="G190" s="194" t="s">
        <v>224</v>
      </c>
      <c r="H190" s="195">
        <v>6.6</v>
      </c>
      <c r="I190" s="196"/>
      <c r="J190" s="197">
        <f>ROUND(I190*H190,2)</f>
        <v>0</v>
      </c>
      <c r="K190" s="193" t="s">
        <v>156</v>
      </c>
      <c r="L190" s="39"/>
      <c r="M190" s="198" t="s">
        <v>1</v>
      </c>
      <c r="N190" s="199" t="s">
        <v>43</v>
      </c>
      <c r="O190" s="71"/>
      <c r="P190" s="200">
        <f>O190*H190</f>
        <v>0</v>
      </c>
      <c r="Q190" s="200">
        <v>0.0015</v>
      </c>
      <c r="R190" s="200">
        <f>Q190*H190</f>
        <v>0.009899999999999999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213</v>
      </c>
      <c r="AT190" s="202" t="s">
        <v>152</v>
      </c>
      <c r="AU190" s="202" t="s">
        <v>86</v>
      </c>
      <c r="AY190" s="17" t="s">
        <v>149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213</v>
      </c>
      <c r="BM190" s="202" t="s">
        <v>750</v>
      </c>
    </row>
    <row r="191" spans="1:65" s="2" customFormat="1" ht="14.45" customHeight="1">
      <c r="A191" s="34"/>
      <c r="B191" s="35"/>
      <c r="C191" s="191" t="s">
        <v>7</v>
      </c>
      <c r="D191" s="191" t="s">
        <v>152</v>
      </c>
      <c r="E191" s="192" t="s">
        <v>274</v>
      </c>
      <c r="F191" s="193" t="s">
        <v>275</v>
      </c>
      <c r="G191" s="194" t="s">
        <v>224</v>
      </c>
      <c r="H191" s="195">
        <v>30</v>
      </c>
      <c r="I191" s="196"/>
      <c r="J191" s="197">
        <f>ROUND(I191*H191,2)</f>
        <v>0</v>
      </c>
      <c r="K191" s="193" t="s">
        <v>1</v>
      </c>
      <c r="L191" s="39"/>
      <c r="M191" s="198" t="s">
        <v>1</v>
      </c>
      <c r="N191" s="199" t="s">
        <v>43</v>
      </c>
      <c r="O191" s="71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213</v>
      </c>
      <c r="AT191" s="202" t="s">
        <v>152</v>
      </c>
      <c r="AU191" s="202" t="s">
        <v>86</v>
      </c>
      <c r="AY191" s="17" t="s">
        <v>149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213</v>
      </c>
      <c r="BM191" s="202" t="s">
        <v>751</v>
      </c>
    </row>
    <row r="192" spans="1:65" s="2" customFormat="1" ht="24.2" customHeight="1">
      <c r="A192" s="34"/>
      <c r="B192" s="35"/>
      <c r="C192" s="191" t="s">
        <v>262</v>
      </c>
      <c r="D192" s="191" t="s">
        <v>152</v>
      </c>
      <c r="E192" s="192" t="s">
        <v>278</v>
      </c>
      <c r="F192" s="193" t="s">
        <v>279</v>
      </c>
      <c r="G192" s="194" t="s">
        <v>186</v>
      </c>
      <c r="H192" s="195">
        <v>4.266</v>
      </c>
      <c r="I192" s="196"/>
      <c r="J192" s="197">
        <f>ROUND(I192*H192,2)</f>
        <v>0</v>
      </c>
      <c r="K192" s="193" t="s">
        <v>156</v>
      </c>
      <c r="L192" s="39"/>
      <c r="M192" s="198" t="s">
        <v>1</v>
      </c>
      <c r="N192" s="199" t="s">
        <v>43</v>
      </c>
      <c r="O192" s="71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213</v>
      </c>
      <c r="AT192" s="202" t="s">
        <v>152</v>
      </c>
      <c r="AU192" s="202" t="s">
        <v>86</v>
      </c>
      <c r="AY192" s="17" t="s">
        <v>149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82</v>
      </c>
      <c r="BK192" s="203">
        <f>ROUND(I192*H192,2)</f>
        <v>0</v>
      </c>
      <c r="BL192" s="17" t="s">
        <v>213</v>
      </c>
      <c r="BM192" s="202" t="s">
        <v>752</v>
      </c>
    </row>
    <row r="193" spans="2:63" s="12" customFormat="1" ht="22.9" customHeight="1">
      <c r="B193" s="175"/>
      <c r="C193" s="176"/>
      <c r="D193" s="177" t="s">
        <v>77</v>
      </c>
      <c r="E193" s="189" t="s">
        <v>300</v>
      </c>
      <c r="F193" s="189" t="s">
        <v>301</v>
      </c>
      <c r="G193" s="176"/>
      <c r="H193" s="176"/>
      <c r="I193" s="179"/>
      <c r="J193" s="190">
        <f>BK193</f>
        <v>0</v>
      </c>
      <c r="K193" s="176"/>
      <c r="L193" s="181"/>
      <c r="M193" s="182"/>
      <c r="N193" s="183"/>
      <c r="O193" s="183"/>
      <c r="P193" s="184">
        <f>SUM(P194:P197)</f>
        <v>0</v>
      </c>
      <c r="Q193" s="183"/>
      <c r="R193" s="184">
        <f>SUM(R194:R197)</f>
        <v>0.00801</v>
      </c>
      <c r="S193" s="183"/>
      <c r="T193" s="185">
        <f>SUM(T194:T197)</f>
        <v>0.06921</v>
      </c>
      <c r="AR193" s="186" t="s">
        <v>86</v>
      </c>
      <c r="AT193" s="187" t="s">
        <v>77</v>
      </c>
      <c r="AU193" s="187" t="s">
        <v>82</v>
      </c>
      <c r="AY193" s="186" t="s">
        <v>149</v>
      </c>
      <c r="BK193" s="188">
        <f>SUM(BK194:BK197)</f>
        <v>0</v>
      </c>
    </row>
    <row r="194" spans="1:65" s="2" customFormat="1" ht="14.45" customHeight="1">
      <c r="A194" s="34"/>
      <c r="B194" s="35"/>
      <c r="C194" s="191" t="s">
        <v>265</v>
      </c>
      <c r="D194" s="191" t="s">
        <v>152</v>
      </c>
      <c r="E194" s="192" t="s">
        <v>303</v>
      </c>
      <c r="F194" s="193" t="s">
        <v>304</v>
      </c>
      <c r="G194" s="194" t="s">
        <v>167</v>
      </c>
      <c r="H194" s="195">
        <v>3</v>
      </c>
      <c r="I194" s="196"/>
      <c r="J194" s="197">
        <f>ROUND(I194*H194,2)</f>
        <v>0</v>
      </c>
      <c r="K194" s="193" t="s">
        <v>156</v>
      </c>
      <c r="L194" s="39"/>
      <c r="M194" s="198" t="s">
        <v>1</v>
      </c>
      <c r="N194" s="199" t="s">
        <v>43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0.02307</v>
      </c>
      <c r="T194" s="201">
        <f>S194*H194</f>
        <v>0.06921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213</v>
      </c>
      <c r="AT194" s="202" t="s">
        <v>152</v>
      </c>
      <c r="AU194" s="202" t="s">
        <v>86</v>
      </c>
      <c r="AY194" s="17" t="s">
        <v>149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213</v>
      </c>
      <c r="BM194" s="202" t="s">
        <v>753</v>
      </c>
    </row>
    <row r="195" spans="1:65" s="2" customFormat="1" ht="24.2" customHeight="1">
      <c r="A195" s="34"/>
      <c r="B195" s="35"/>
      <c r="C195" s="191" t="s">
        <v>269</v>
      </c>
      <c r="D195" s="191" t="s">
        <v>152</v>
      </c>
      <c r="E195" s="192" t="s">
        <v>306</v>
      </c>
      <c r="F195" s="193" t="s">
        <v>307</v>
      </c>
      <c r="G195" s="194" t="s">
        <v>167</v>
      </c>
      <c r="H195" s="195">
        <v>3</v>
      </c>
      <c r="I195" s="196"/>
      <c r="J195" s="197">
        <f>ROUND(I195*H195,2)</f>
        <v>0</v>
      </c>
      <c r="K195" s="193" t="s">
        <v>156</v>
      </c>
      <c r="L195" s="39"/>
      <c r="M195" s="198" t="s">
        <v>1</v>
      </c>
      <c r="N195" s="199" t="s">
        <v>43</v>
      </c>
      <c r="O195" s="71"/>
      <c r="P195" s="200">
        <f>O195*H195</f>
        <v>0</v>
      </c>
      <c r="Q195" s="200">
        <v>0.00267</v>
      </c>
      <c r="R195" s="200">
        <f>Q195*H195</f>
        <v>0.00801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157</v>
      </c>
      <c r="AT195" s="202" t="s">
        <v>152</v>
      </c>
      <c r="AU195" s="202" t="s">
        <v>86</v>
      </c>
      <c r="AY195" s="17" t="s">
        <v>149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82</v>
      </c>
      <c r="BK195" s="203">
        <f>ROUND(I195*H195,2)</f>
        <v>0</v>
      </c>
      <c r="BL195" s="17" t="s">
        <v>157</v>
      </c>
      <c r="BM195" s="202" t="s">
        <v>754</v>
      </c>
    </row>
    <row r="196" spans="1:47" s="2" customFormat="1" ht="19.5">
      <c r="A196" s="34"/>
      <c r="B196" s="35"/>
      <c r="C196" s="36"/>
      <c r="D196" s="206" t="s">
        <v>309</v>
      </c>
      <c r="E196" s="36"/>
      <c r="F196" s="247" t="s">
        <v>310</v>
      </c>
      <c r="G196" s="36"/>
      <c r="H196" s="36"/>
      <c r="I196" s="248"/>
      <c r="J196" s="36"/>
      <c r="K196" s="36"/>
      <c r="L196" s="39"/>
      <c r="M196" s="249"/>
      <c r="N196" s="250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309</v>
      </c>
      <c r="AU196" s="17" t="s">
        <v>86</v>
      </c>
    </row>
    <row r="197" spans="1:65" s="2" customFormat="1" ht="24.2" customHeight="1">
      <c r="A197" s="34"/>
      <c r="B197" s="35"/>
      <c r="C197" s="191" t="s">
        <v>273</v>
      </c>
      <c r="D197" s="191" t="s">
        <v>152</v>
      </c>
      <c r="E197" s="192" t="s">
        <v>312</v>
      </c>
      <c r="F197" s="193" t="s">
        <v>313</v>
      </c>
      <c r="G197" s="194" t="s">
        <v>186</v>
      </c>
      <c r="H197" s="195">
        <v>0.008</v>
      </c>
      <c r="I197" s="196"/>
      <c r="J197" s="197">
        <f>ROUND(I197*H197,2)</f>
        <v>0</v>
      </c>
      <c r="K197" s="193" t="s">
        <v>156</v>
      </c>
      <c r="L197" s="39"/>
      <c r="M197" s="198" t="s">
        <v>1</v>
      </c>
      <c r="N197" s="199" t="s">
        <v>43</v>
      </c>
      <c r="O197" s="71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213</v>
      </c>
      <c r="AT197" s="202" t="s">
        <v>152</v>
      </c>
      <c r="AU197" s="202" t="s">
        <v>86</v>
      </c>
      <c r="AY197" s="17" t="s">
        <v>149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82</v>
      </c>
      <c r="BK197" s="203">
        <f>ROUND(I197*H197,2)</f>
        <v>0</v>
      </c>
      <c r="BL197" s="17" t="s">
        <v>213</v>
      </c>
      <c r="BM197" s="202" t="s">
        <v>755</v>
      </c>
    </row>
    <row r="198" spans="2:63" s="12" customFormat="1" ht="22.9" customHeight="1">
      <c r="B198" s="175"/>
      <c r="C198" s="176"/>
      <c r="D198" s="177" t="s">
        <v>77</v>
      </c>
      <c r="E198" s="189" t="s">
        <v>315</v>
      </c>
      <c r="F198" s="189" t="s">
        <v>316</v>
      </c>
      <c r="G198" s="176"/>
      <c r="H198" s="176"/>
      <c r="I198" s="179"/>
      <c r="J198" s="190">
        <f>BK198</f>
        <v>0</v>
      </c>
      <c r="K198" s="176"/>
      <c r="L198" s="181"/>
      <c r="M198" s="182"/>
      <c r="N198" s="183"/>
      <c r="O198" s="183"/>
      <c r="P198" s="184">
        <f>SUM(P199:P203)</f>
        <v>0</v>
      </c>
      <c r="Q198" s="183"/>
      <c r="R198" s="184">
        <f>SUM(R199:R203)</f>
        <v>0.22440000000000002</v>
      </c>
      <c r="S198" s="183"/>
      <c r="T198" s="185">
        <f>SUM(T199:T203)</f>
        <v>0.096</v>
      </c>
      <c r="AR198" s="186" t="s">
        <v>86</v>
      </c>
      <c r="AT198" s="187" t="s">
        <v>77</v>
      </c>
      <c r="AU198" s="187" t="s">
        <v>82</v>
      </c>
      <c r="AY198" s="186" t="s">
        <v>149</v>
      </c>
      <c r="BK198" s="188">
        <f>SUM(BK199:BK203)</f>
        <v>0</v>
      </c>
    </row>
    <row r="199" spans="1:65" s="2" customFormat="1" ht="24.2" customHeight="1">
      <c r="A199" s="34"/>
      <c r="B199" s="35"/>
      <c r="C199" s="191" t="s">
        <v>277</v>
      </c>
      <c r="D199" s="191" t="s">
        <v>152</v>
      </c>
      <c r="E199" s="192" t="s">
        <v>318</v>
      </c>
      <c r="F199" s="193" t="s">
        <v>319</v>
      </c>
      <c r="G199" s="194" t="s">
        <v>224</v>
      </c>
      <c r="H199" s="195">
        <v>204</v>
      </c>
      <c r="I199" s="196"/>
      <c r="J199" s="197">
        <f>ROUND(I199*H199,2)</f>
        <v>0</v>
      </c>
      <c r="K199" s="193" t="s">
        <v>156</v>
      </c>
      <c r="L199" s="39"/>
      <c r="M199" s="198" t="s">
        <v>1</v>
      </c>
      <c r="N199" s="199" t="s">
        <v>43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320</v>
      </c>
      <c r="AT199" s="202" t="s">
        <v>152</v>
      </c>
      <c r="AU199" s="202" t="s">
        <v>86</v>
      </c>
      <c r="AY199" s="17" t="s">
        <v>149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82</v>
      </c>
      <c r="BK199" s="203">
        <f>ROUND(I199*H199,2)</f>
        <v>0</v>
      </c>
      <c r="BL199" s="17" t="s">
        <v>320</v>
      </c>
      <c r="BM199" s="202" t="s">
        <v>756</v>
      </c>
    </row>
    <row r="200" spans="1:65" s="2" customFormat="1" ht="14.45" customHeight="1">
      <c r="A200" s="34"/>
      <c r="B200" s="35"/>
      <c r="C200" s="237" t="s">
        <v>283</v>
      </c>
      <c r="D200" s="237" t="s">
        <v>231</v>
      </c>
      <c r="E200" s="238" t="s">
        <v>323</v>
      </c>
      <c r="F200" s="239" t="s">
        <v>324</v>
      </c>
      <c r="G200" s="240" t="s">
        <v>224</v>
      </c>
      <c r="H200" s="241">
        <v>224.4</v>
      </c>
      <c r="I200" s="242"/>
      <c r="J200" s="243">
        <f>ROUND(I200*H200,2)</f>
        <v>0</v>
      </c>
      <c r="K200" s="239" t="s">
        <v>156</v>
      </c>
      <c r="L200" s="244"/>
      <c r="M200" s="245" t="s">
        <v>1</v>
      </c>
      <c r="N200" s="246" t="s">
        <v>43</v>
      </c>
      <c r="O200" s="71"/>
      <c r="P200" s="200">
        <f>O200*H200</f>
        <v>0</v>
      </c>
      <c r="Q200" s="200">
        <v>0.001</v>
      </c>
      <c r="R200" s="200">
        <f>Q200*H200</f>
        <v>0.22440000000000002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325</v>
      </c>
      <c r="AT200" s="202" t="s">
        <v>231</v>
      </c>
      <c r="AU200" s="202" t="s">
        <v>86</v>
      </c>
      <c r="AY200" s="17" t="s">
        <v>149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82</v>
      </c>
      <c r="BK200" s="203">
        <f>ROUND(I200*H200,2)</f>
        <v>0</v>
      </c>
      <c r="BL200" s="17" t="s">
        <v>325</v>
      </c>
      <c r="BM200" s="202" t="s">
        <v>757</v>
      </c>
    </row>
    <row r="201" spans="2:51" s="14" customFormat="1" ht="11.25">
      <c r="B201" s="215"/>
      <c r="C201" s="216"/>
      <c r="D201" s="206" t="s">
        <v>159</v>
      </c>
      <c r="E201" s="216"/>
      <c r="F201" s="218" t="s">
        <v>327</v>
      </c>
      <c r="G201" s="216"/>
      <c r="H201" s="219">
        <v>224.4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159</v>
      </c>
      <c r="AU201" s="225" t="s">
        <v>86</v>
      </c>
      <c r="AV201" s="14" t="s">
        <v>86</v>
      </c>
      <c r="AW201" s="14" t="s">
        <v>4</v>
      </c>
      <c r="AX201" s="14" t="s">
        <v>82</v>
      </c>
      <c r="AY201" s="225" t="s">
        <v>149</v>
      </c>
    </row>
    <row r="202" spans="1:65" s="2" customFormat="1" ht="24.2" customHeight="1">
      <c r="A202" s="34"/>
      <c r="B202" s="35"/>
      <c r="C202" s="191" t="s">
        <v>287</v>
      </c>
      <c r="D202" s="191" t="s">
        <v>152</v>
      </c>
      <c r="E202" s="192" t="s">
        <v>329</v>
      </c>
      <c r="F202" s="193" t="s">
        <v>330</v>
      </c>
      <c r="G202" s="194" t="s">
        <v>224</v>
      </c>
      <c r="H202" s="195">
        <v>240</v>
      </c>
      <c r="I202" s="196"/>
      <c r="J202" s="197">
        <f>ROUND(I202*H202,2)</f>
        <v>0</v>
      </c>
      <c r="K202" s="193" t="s">
        <v>156</v>
      </c>
      <c r="L202" s="39"/>
      <c r="M202" s="198" t="s">
        <v>1</v>
      </c>
      <c r="N202" s="199" t="s">
        <v>43</v>
      </c>
      <c r="O202" s="71"/>
      <c r="P202" s="200">
        <f>O202*H202</f>
        <v>0</v>
      </c>
      <c r="Q202" s="200">
        <v>0</v>
      </c>
      <c r="R202" s="200">
        <f>Q202*H202</f>
        <v>0</v>
      </c>
      <c r="S202" s="200">
        <v>0.0004</v>
      </c>
      <c r="T202" s="201">
        <f>S202*H202</f>
        <v>0.096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213</v>
      </c>
      <c r="AT202" s="202" t="s">
        <v>152</v>
      </c>
      <c r="AU202" s="202" t="s">
        <v>86</v>
      </c>
      <c r="AY202" s="17" t="s">
        <v>149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82</v>
      </c>
      <c r="BK202" s="203">
        <f>ROUND(I202*H202,2)</f>
        <v>0</v>
      </c>
      <c r="BL202" s="17" t="s">
        <v>213</v>
      </c>
      <c r="BM202" s="202" t="s">
        <v>758</v>
      </c>
    </row>
    <row r="203" spans="1:65" s="2" customFormat="1" ht="24.2" customHeight="1">
      <c r="A203" s="34"/>
      <c r="B203" s="35"/>
      <c r="C203" s="191" t="s">
        <v>291</v>
      </c>
      <c r="D203" s="191" t="s">
        <v>152</v>
      </c>
      <c r="E203" s="192" t="s">
        <v>333</v>
      </c>
      <c r="F203" s="193" t="s">
        <v>334</v>
      </c>
      <c r="G203" s="194" t="s">
        <v>186</v>
      </c>
      <c r="H203" s="195">
        <v>0.224</v>
      </c>
      <c r="I203" s="196"/>
      <c r="J203" s="197">
        <f>ROUND(I203*H203,2)</f>
        <v>0</v>
      </c>
      <c r="K203" s="193" t="s">
        <v>156</v>
      </c>
      <c r="L203" s="39"/>
      <c r="M203" s="198" t="s">
        <v>1</v>
      </c>
      <c r="N203" s="199" t="s">
        <v>43</v>
      </c>
      <c r="O203" s="7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213</v>
      </c>
      <c r="AT203" s="202" t="s">
        <v>152</v>
      </c>
      <c r="AU203" s="202" t="s">
        <v>86</v>
      </c>
      <c r="AY203" s="17" t="s">
        <v>149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82</v>
      </c>
      <c r="BK203" s="203">
        <f>ROUND(I203*H203,2)</f>
        <v>0</v>
      </c>
      <c r="BL203" s="17" t="s">
        <v>213</v>
      </c>
      <c r="BM203" s="202" t="s">
        <v>759</v>
      </c>
    </row>
    <row r="204" spans="2:63" s="12" customFormat="1" ht="22.9" customHeight="1">
      <c r="B204" s="175"/>
      <c r="C204" s="176"/>
      <c r="D204" s="177" t="s">
        <v>77</v>
      </c>
      <c r="E204" s="189" t="s">
        <v>336</v>
      </c>
      <c r="F204" s="189" t="s">
        <v>337</v>
      </c>
      <c r="G204" s="176"/>
      <c r="H204" s="176"/>
      <c r="I204" s="179"/>
      <c r="J204" s="190">
        <f>BK204</f>
        <v>0</v>
      </c>
      <c r="K204" s="176"/>
      <c r="L204" s="181"/>
      <c r="M204" s="182"/>
      <c r="N204" s="183"/>
      <c r="O204" s="183"/>
      <c r="P204" s="184">
        <f>SUM(P205:P207)</f>
        <v>0</v>
      </c>
      <c r="Q204" s="183"/>
      <c r="R204" s="184">
        <f>SUM(R205:R207)</f>
        <v>0.04</v>
      </c>
      <c r="S204" s="183"/>
      <c r="T204" s="185">
        <f>SUM(T205:T207)</f>
        <v>0</v>
      </c>
      <c r="AR204" s="186" t="s">
        <v>86</v>
      </c>
      <c r="AT204" s="187" t="s">
        <v>77</v>
      </c>
      <c r="AU204" s="187" t="s">
        <v>82</v>
      </c>
      <c r="AY204" s="186" t="s">
        <v>149</v>
      </c>
      <c r="BK204" s="188">
        <f>SUM(BK205:BK207)</f>
        <v>0</v>
      </c>
    </row>
    <row r="205" spans="1:65" s="2" customFormat="1" ht="24.2" customHeight="1">
      <c r="A205" s="34"/>
      <c r="B205" s="35"/>
      <c r="C205" s="191" t="s">
        <v>296</v>
      </c>
      <c r="D205" s="191" t="s">
        <v>152</v>
      </c>
      <c r="E205" s="192" t="s">
        <v>339</v>
      </c>
      <c r="F205" s="193" t="s">
        <v>340</v>
      </c>
      <c r="G205" s="194" t="s">
        <v>167</v>
      </c>
      <c r="H205" s="195">
        <v>1</v>
      </c>
      <c r="I205" s="196"/>
      <c r="J205" s="197">
        <f>ROUND(I205*H205,2)</f>
        <v>0</v>
      </c>
      <c r="K205" s="193" t="s">
        <v>156</v>
      </c>
      <c r="L205" s="39"/>
      <c r="M205" s="198" t="s">
        <v>1</v>
      </c>
      <c r="N205" s="199" t="s">
        <v>43</v>
      </c>
      <c r="O205" s="71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213</v>
      </c>
      <c r="AT205" s="202" t="s">
        <v>152</v>
      </c>
      <c r="AU205" s="202" t="s">
        <v>86</v>
      </c>
      <c r="AY205" s="17" t="s">
        <v>149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82</v>
      </c>
      <c r="BK205" s="203">
        <f>ROUND(I205*H205,2)</f>
        <v>0</v>
      </c>
      <c r="BL205" s="17" t="s">
        <v>213</v>
      </c>
      <c r="BM205" s="202" t="s">
        <v>760</v>
      </c>
    </row>
    <row r="206" spans="1:65" s="2" customFormat="1" ht="14.45" customHeight="1">
      <c r="A206" s="34"/>
      <c r="B206" s="35"/>
      <c r="C206" s="237" t="s">
        <v>302</v>
      </c>
      <c r="D206" s="237" t="s">
        <v>231</v>
      </c>
      <c r="E206" s="238" t="s">
        <v>343</v>
      </c>
      <c r="F206" s="239" t="s">
        <v>344</v>
      </c>
      <c r="G206" s="240" t="s">
        <v>167</v>
      </c>
      <c r="H206" s="241">
        <v>1</v>
      </c>
      <c r="I206" s="242"/>
      <c r="J206" s="243">
        <f>ROUND(I206*H206,2)</f>
        <v>0</v>
      </c>
      <c r="K206" s="239" t="s">
        <v>1</v>
      </c>
      <c r="L206" s="244"/>
      <c r="M206" s="245" t="s">
        <v>1</v>
      </c>
      <c r="N206" s="246" t="s">
        <v>43</v>
      </c>
      <c r="O206" s="71"/>
      <c r="P206" s="200">
        <f>O206*H206</f>
        <v>0</v>
      </c>
      <c r="Q206" s="200">
        <v>0.04</v>
      </c>
      <c r="R206" s="200">
        <f>Q206*H206</f>
        <v>0.04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234</v>
      </c>
      <c r="AT206" s="202" t="s">
        <v>231</v>
      </c>
      <c r="AU206" s="202" t="s">
        <v>86</v>
      </c>
      <c r="AY206" s="17" t="s">
        <v>149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82</v>
      </c>
      <c r="BK206" s="203">
        <f>ROUND(I206*H206,2)</f>
        <v>0</v>
      </c>
      <c r="BL206" s="17" t="s">
        <v>213</v>
      </c>
      <c r="BM206" s="202" t="s">
        <v>761</v>
      </c>
    </row>
    <row r="207" spans="1:65" s="2" customFormat="1" ht="24.2" customHeight="1">
      <c r="A207" s="34"/>
      <c r="B207" s="35"/>
      <c r="C207" s="191" t="s">
        <v>234</v>
      </c>
      <c r="D207" s="191" t="s">
        <v>152</v>
      </c>
      <c r="E207" s="192" t="s">
        <v>347</v>
      </c>
      <c r="F207" s="193" t="s">
        <v>348</v>
      </c>
      <c r="G207" s="194" t="s">
        <v>186</v>
      </c>
      <c r="H207" s="195">
        <v>0.04</v>
      </c>
      <c r="I207" s="196"/>
      <c r="J207" s="197">
        <f>ROUND(I207*H207,2)</f>
        <v>0</v>
      </c>
      <c r="K207" s="193" t="s">
        <v>156</v>
      </c>
      <c r="L207" s="39"/>
      <c r="M207" s="198" t="s">
        <v>1</v>
      </c>
      <c r="N207" s="199" t="s">
        <v>43</v>
      </c>
      <c r="O207" s="7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213</v>
      </c>
      <c r="AT207" s="202" t="s">
        <v>152</v>
      </c>
      <c r="AU207" s="202" t="s">
        <v>86</v>
      </c>
      <c r="AY207" s="17" t="s">
        <v>149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82</v>
      </c>
      <c r="BK207" s="203">
        <f>ROUND(I207*H207,2)</f>
        <v>0</v>
      </c>
      <c r="BL207" s="17" t="s">
        <v>213</v>
      </c>
      <c r="BM207" s="202" t="s">
        <v>762</v>
      </c>
    </row>
    <row r="208" spans="2:63" s="12" customFormat="1" ht="22.9" customHeight="1">
      <c r="B208" s="175"/>
      <c r="C208" s="176"/>
      <c r="D208" s="177" t="s">
        <v>77</v>
      </c>
      <c r="E208" s="189" t="s">
        <v>350</v>
      </c>
      <c r="F208" s="189" t="s">
        <v>351</v>
      </c>
      <c r="G208" s="176"/>
      <c r="H208" s="176"/>
      <c r="I208" s="179"/>
      <c r="J208" s="190">
        <f>BK208</f>
        <v>0</v>
      </c>
      <c r="K208" s="176"/>
      <c r="L208" s="181"/>
      <c r="M208" s="182"/>
      <c r="N208" s="183"/>
      <c r="O208" s="183"/>
      <c r="P208" s="184">
        <f>SUM(P209:P218)</f>
        <v>0</v>
      </c>
      <c r="Q208" s="183"/>
      <c r="R208" s="184">
        <f>SUM(R209:R218)</f>
        <v>0.370362</v>
      </c>
      <c r="S208" s="183"/>
      <c r="T208" s="185">
        <f>SUM(T209:T218)</f>
        <v>0</v>
      </c>
      <c r="AR208" s="186" t="s">
        <v>86</v>
      </c>
      <c r="AT208" s="187" t="s">
        <v>77</v>
      </c>
      <c r="AU208" s="187" t="s">
        <v>82</v>
      </c>
      <c r="AY208" s="186" t="s">
        <v>149</v>
      </c>
      <c r="BK208" s="188">
        <f>SUM(BK209:BK218)</f>
        <v>0</v>
      </c>
    </row>
    <row r="209" spans="1:65" s="2" customFormat="1" ht="24.2" customHeight="1">
      <c r="A209" s="34"/>
      <c r="B209" s="35"/>
      <c r="C209" s="191" t="s">
        <v>311</v>
      </c>
      <c r="D209" s="191" t="s">
        <v>152</v>
      </c>
      <c r="E209" s="192" t="s">
        <v>353</v>
      </c>
      <c r="F209" s="193" t="s">
        <v>354</v>
      </c>
      <c r="G209" s="194" t="s">
        <v>224</v>
      </c>
      <c r="H209" s="195">
        <v>160</v>
      </c>
      <c r="I209" s="196"/>
      <c r="J209" s="197">
        <f>ROUND(I209*H209,2)</f>
        <v>0</v>
      </c>
      <c r="K209" s="193" t="s">
        <v>156</v>
      </c>
      <c r="L209" s="39"/>
      <c r="M209" s="198" t="s">
        <v>1</v>
      </c>
      <c r="N209" s="199" t="s">
        <v>43</v>
      </c>
      <c r="O209" s="71"/>
      <c r="P209" s="200">
        <f>O209*H209</f>
        <v>0</v>
      </c>
      <c r="Q209" s="200">
        <v>0.00218</v>
      </c>
      <c r="R209" s="200">
        <f>Q209*H209</f>
        <v>0.3488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213</v>
      </c>
      <c r="AT209" s="202" t="s">
        <v>152</v>
      </c>
      <c r="AU209" s="202" t="s">
        <v>86</v>
      </c>
      <c r="AY209" s="17" t="s">
        <v>149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82</v>
      </c>
      <c r="BK209" s="203">
        <f>ROUND(I209*H209,2)</f>
        <v>0</v>
      </c>
      <c r="BL209" s="17" t="s">
        <v>213</v>
      </c>
      <c r="BM209" s="202" t="s">
        <v>763</v>
      </c>
    </row>
    <row r="210" spans="2:51" s="13" customFormat="1" ht="11.25">
      <c r="B210" s="204"/>
      <c r="C210" s="205"/>
      <c r="D210" s="206" t="s">
        <v>159</v>
      </c>
      <c r="E210" s="207" t="s">
        <v>1</v>
      </c>
      <c r="F210" s="208" t="s">
        <v>356</v>
      </c>
      <c r="G210" s="205"/>
      <c r="H210" s="207" t="s">
        <v>1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159</v>
      </c>
      <c r="AU210" s="214" t="s">
        <v>86</v>
      </c>
      <c r="AV210" s="13" t="s">
        <v>82</v>
      </c>
      <c r="AW210" s="13" t="s">
        <v>32</v>
      </c>
      <c r="AX210" s="13" t="s">
        <v>78</v>
      </c>
      <c r="AY210" s="214" t="s">
        <v>149</v>
      </c>
    </row>
    <row r="211" spans="2:51" s="14" customFormat="1" ht="11.25">
      <c r="B211" s="215"/>
      <c r="C211" s="216"/>
      <c r="D211" s="206" t="s">
        <v>159</v>
      </c>
      <c r="E211" s="217" t="s">
        <v>1</v>
      </c>
      <c r="F211" s="218" t="s">
        <v>708</v>
      </c>
      <c r="G211" s="216"/>
      <c r="H211" s="219">
        <v>160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159</v>
      </c>
      <c r="AU211" s="225" t="s">
        <v>86</v>
      </c>
      <c r="AV211" s="14" t="s">
        <v>86</v>
      </c>
      <c r="AW211" s="14" t="s">
        <v>32</v>
      </c>
      <c r="AX211" s="14" t="s">
        <v>78</v>
      </c>
      <c r="AY211" s="225" t="s">
        <v>149</v>
      </c>
    </row>
    <row r="212" spans="2:51" s="15" customFormat="1" ht="11.25">
      <c r="B212" s="226"/>
      <c r="C212" s="227"/>
      <c r="D212" s="206" t="s">
        <v>159</v>
      </c>
      <c r="E212" s="228" t="s">
        <v>1</v>
      </c>
      <c r="F212" s="229" t="s">
        <v>162</v>
      </c>
      <c r="G212" s="227"/>
      <c r="H212" s="230">
        <v>160</v>
      </c>
      <c r="I212" s="231"/>
      <c r="J212" s="227"/>
      <c r="K212" s="227"/>
      <c r="L212" s="232"/>
      <c r="M212" s="233"/>
      <c r="N212" s="234"/>
      <c r="O212" s="234"/>
      <c r="P212" s="234"/>
      <c r="Q212" s="234"/>
      <c r="R212" s="234"/>
      <c r="S212" s="234"/>
      <c r="T212" s="235"/>
      <c r="AT212" s="236" t="s">
        <v>159</v>
      </c>
      <c r="AU212" s="236" t="s">
        <v>86</v>
      </c>
      <c r="AV212" s="15" t="s">
        <v>157</v>
      </c>
      <c r="AW212" s="15" t="s">
        <v>32</v>
      </c>
      <c r="AX212" s="15" t="s">
        <v>82</v>
      </c>
      <c r="AY212" s="236" t="s">
        <v>149</v>
      </c>
    </row>
    <row r="213" spans="1:65" s="2" customFormat="1" ht="24.2" customHeight="1">
      <c r="A213" s="34"/>
      <c r="B213" s="35"/>
      <c r="C213" s="191" t="s">
        <v>317</v>
      </c>
      <c r="D213" s="191" t="s">
        <v>152</v>
      </c>
      <c r="E213" s="192" t="s">
        <v>362</v>
      </c>
      <c r="F213" s="193" t="s">
        <v>363</v>
      </c>
      <c r="G213" s="194" t="s">
        <v>224</v>
      </c>
      <c r="H213" s="195">
        <v>6.6</v>
      </c>
      <c r="I213" s="196"/>
      <c r="J213" s="197">
        <f aca="true" t="shared" si="0" ref="J213:J218">ROUND(I213*H213,2)</f>
        <v>0</v>
      </c>
      <c r="K213" s="193" t="s">
        <v>156</v>
      </c>
      <c r="L213" s="39"/>
      <c r="M213" s="198" t="s">
        <v>1</v>
      </c>
      <c r="N213" s="199" t="s">
        <v>43</v>
      </c>
      <c r="O213" s="71"/>
      <c r="P213" s="200">
        <f aca="true" t="shared" si="1" ref="P213:P218">O213*H213</f>
        <v>0</v>
      </c>
      <c r="Q213" s="200">
        <v>0.00169</v>
      </c>
      <c r="R213" s="200">
        <f aca="true" t="shared" si="2" ref="R213:R218">Q213*H213</f>
        <v>0.011154</v>
      </c>
      <c r="S213" s="200">
        <v>0</v>
      </c>
      <c r="T213" s="201">
        <f aca="true" t="shared" si="3" ref="T213:T218"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213</v>
      </c>
      <c r="AT213" s="202" t="s">
        <v>152</v>
      </c>
      <c r="AU213" s="202" t="s">
        <v>86</v>
      </c>
      <c r="AY213" s="17" t="s">
        <v>149</v>
      </c>
      <c r="BE213" s="203">
        <f aca="true" t="shared" si="4" ref="BE213:BE218">IF(N213="základní",J213,0)</f>
        <v>0</v>
      </c>
      <c r="BF213" s="203">
        <f aca="true" t="shared" si="5" ref="BF213:BF218">IF(N213="snížená",J213,0)</f>
        <v>0</v>
      </c>
      <c r="BG213" s="203">
        <f aca="true" t="shared" si="6" ref="BG213:BG218">IF(N213="zákl. přenesená",J213,0)</f>
        <v>0</v>
      </c>
      <c r="BH213" s="203">
        <f aca="true" t="shared" si="7" ref="BH213:BH218">IF(N213="sníž. přenesená",J213,0)</f>
        <v>0</v>
      </c>
      <c r="BI213" s="203">
        <f aca="true" t="shared" si="8" ref="BI213:BI218">IF(N213="nulová",J213,0)</f>
        <v>0</v>
      </c>
      <c r="BJ213" s="17" t="s">
        <v>82</v>
      </c>
      <c r="BK213" s="203">
        <f aca="true" t="shared" si="9" ref="BK213:BK218">ROUND(I213*H213,2)</f>
        <v>0</v>
      </c>
      <c r="BL213" s="17" t="s">
        <v>213</v>
      </c>
      <c r="BM213" s="202" t="s">
        <v>764</v>
      </c>
    </row>
    <row r="214" spans="1:65" s="2" customFormat="1" ht="24.2" customHeight="1">
      <c r="A214" s="34"/>
      <c r="B214" s="35"/>
      <c r="C214" s="191" t="s">
        <v>322</v>
      </c>
      <c r="D214" s="191" t="s">
        <v>152</v>
      </c>
      <c r="E214" s="192" t="s">
        <v>366</v>
      </c>
      <c r="F214" s="193" t="s">
        <v>367</v>
      </c>
      <c r="G214" s="194" t="s">
        <v>167</v>
      </c>
      <c r="H214" s="195">
        <v>2</v>
      </c>
      <c r="I214" s="196"/>
      <c r="J214" s="197">
        <f t="shared" si="0"/>
        <v>0</v>
      </c>
      <c r="K214" s="193" t="s">
        <v>156</v>
      </c>
      <c r="L214" s="39"/>
      <c r="M214" s="198" t="s">
        <v>1</v>
      </c>
      <c r="N214" s="199" t="s">
        <v>43</v>
      </c>
      <c r="O214" s="71"/>
      <c r="P214" s="200">
        <f t="shared" si="1"/>
        <v>0</v>
      </c>
      <c r="Q214" s="200">
        <v>0.00025</v>
      </c>
      <c r="R214" s="200">
        <f t="shared" si="2"/>
        <v>0.0005</v>
      </c>
      <c r="S214" s="200">
        <v>0</v>
      </c>
      <c r="T214" s="201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213</v>
      </c>
      <c r="AT214" s="202" t="s">
        <v>152</v>
      </c>
      <c r="AU214" s="202" t="s">
        <v>86</v>
      </c>
      <c r="AY214" s="17" t="s">
        <v>149</v>
      </c>
      <c r="BE214" s="203">
        <f t="shared" si="4"/>
        <v>0</v>
      </c>
      <c r="BF214" s="203">
        <f t="shared" si="5"/>
        <v>0</v>
      </c>
      <c r="BG214" s="203">
        <f t="shared" si="6"/>
        <v>0</v>
      </c>
      <c r="BH214" s="203">
        <f t="shared" si="7"/>
        <v>0</v>
      </c>
      <c r="BI214" s="203">
        <f t="shared" si="8"/>
        <v>0</v>
      </c>
      <c r="BJ214" s="17" t="s">
        <v>82</v>
      </c>
      <c r="BK214" s="203">
        <f t="shared" si="9"/>
        <v>0</v>
      </c>
      <c r="BL214" s="17" t="s">
        <v>213</v>
      </c>
      <c r="BM214" s="202" t="s">
        <v>765</v>
      </c>
    </row>
    <row r="215" spans="1:65" s="2" customFormat="1" ht="24.2" customHeight="1">
      <c r="A215" s="34"/>
      <c r="B215" s="35"/>
      <c r="C215" s="191" t="s">
        <v>328</v>
      </c>
      <c r="D215" s="191" t="s">
        <v>152</v>
      </c>
      <c r="E215" s="192" t="s">
        <v>370</v>
      </c>
      <c r="F215" s="193" t="s">
        <v>371</v>
      </c>
      <c r="G215" s="194" t="s">
        <v>167</v>
      </c>
      <c r="H215" s="195">
        <v>1</v>
      </c>
      <c r="I215" s="196"/>
      <c r="J215" s="197">
        <f t="shared" si="0"/>
        <v>0</v>
      </c>
      <c r="K215" s="193" t="s">
        <v>156</v>
      </c>
      <c r="L215" s="39"/>
      <c r="M215" s="198" t="s">
        <v>1</v>
      </c>
      <c r="N215" s="199" t="s">
        <v>43</v>
      </c>
      <c r="O215" s="71"/>
      <c r="P215" s="200">
        <f t="shared" si="1"/>
        <v>0</v>
      </c>
      <c r="Q215" s="200">
        <v>0.00036</v>
      </c>
      <c r="R215" s="200">
        <f t="shared" si="2"/>
        <v>0.00036</v>
      </c>
      <c r="S215" s="200">
        <v>0</v>
      </c>
      <c r="T215" s="201">
        <f t="shared" si="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213</v>
      </c>
      <c r="AT215" s="202" t="s">
        <v>152</v>
      </c>
      <c r="AU215" s="202" t="s">
        <v>86</v>
      </c>
      <c r="AY215" s="17" t="s">
        <v>149</v>
      </c>
      <c r="BE215" s="203">
        <f t="shared" si="4"/>
        <v>0</v>
      </c>
      <c r="BF215" s="203">
        <f t="shared" si="5"/>
        <v>0</v>
      </c>
      <c r="BG215" s="203">
        <f t="shared" si="6"/>
        <v>0</v>
      </c>
      <c r="BH215" s="203">
        <f t="shared" si="7"/>
        <v>0</v>
      </c>
      <c r="BI215" s="203">
        <f t="shared" si="8"/>
        <v>0</v>
      </c>
      <c r="BJ215" s="17" t="s">
        <v>82</v>
      </c>
      <c r="BK215" s="203">
        <f t="shared" si="9"/>
        <v>0</v>
      </c>
      <c r="BL215" s="17" t="s">
        <v>213</v>
      </c>
      <c r="BM215" s="202" t="s">
        <v>766</v>
      </c>
    </row>
    <row r="216" spans="1:65" s="2" customFormat="1" ht="24.2" customHeight="1">
      <c r="A216" s="34"/>
      <c r="B216" s="35"/>
      <c r="C216" s="191" t="s">
        <v>332</v>
      </c>
      <c r="D216" s="191" t="s">
        <v>152</v>
      </c>
      <c r="E216" s="192" t="s">
        <v>374</v>
      </c>
      <c r="F216" s="193" t="s">
        <v>375</v>
      </c>
      <c r="G216" s="194" t="s">
        <v>224</v>
      </c>
      <c r="H216" s="195">
        <v>4.4</v>
      </c>
      <c r="I216" s="196"/>
      <c r="J216" s="197">
        <f t="shared" si="0"/>
        <v>0</v>
      </c>
      <c r="K216" s="193" t="s">
        <v>156</v>
      </c>
      <c r="L216" s="39"/>
      <c r="M216" s="198" t="s">
        <v>1</v>
      </c>
      <c r="N216" s="199" t="s">
        <v>43</v>
      </c>
      <c r="O216" s="71"/>
      <c r="P216" s="200">
        <f t="shared" si="1"/>
        <v>0</v>
      </c>
      <c r="Q216" s="200">
        <v>0.00217</v>
      </c>
      <c r="R216" s="200">
        <f t="shared" si="2"/>
        <v>0.009548000000000001</v>
      </c>
      <c r="S216" s="200">
        <v>0</v>
      </c>
      <c r="T216" s="201">
        <f t="shared" si="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213</v>
      </c>
      <c r="AT216" s="202" t="s">
        <v>152</v>
      </c>
      <c r="AU216" s="202" t="s">
        <v>86</v>
      </c>
      <c r="AY216" s="17" t="s">
        <v>149</v>
      </c>
      <c r="BE216" s="203">
        <f t="shared" si="4"/>
        <v>0</v>
      </c>
      <c r="BF216" s="203">
        <f t="shared" si="5"/>
        <v>0</v>
      </c>
      <c r="BG216" s="203">
        <f t="shared" si="6"/>
        <v>0</v>
      </c>
      <c r="BH216" s="203">
        <f t="shared" si="7"/>
        <v>0</v>
      </c>
      <c r="BI216" s="203">
        <f t="shared" si="8"/>
        <v>0</v>
      </c>
      <c r="BJ216" s="17" t="s">
        <v>82</v>
      </c>
      <c r="BK216" s="203">
        <f t="shared" si="9"/>
        <v>0</v>
      </c>
      <c r="BL216" s="17" t="s">
        <v>213</v>
      </c>
      <c r="BM216" s="202" t="s">
        <v>767</v>
      </c>
    </row>
    <row r="217" spans="1:65" s="2" customFormat="1" ht="14.45" customHeight="1">
      <c r="A217" s="34"/>
      <c r="B217" s="35"/>
      <c r="C217" s="191" t="s">
        <v>338</v>
      </c>
      <c r="D217" s="191" t="s">
        <v>152</v>
      </c>
      <c r="E217" s="192" t="s">
        <v>378</v>
      </c>
      <c r="F217" s="193" t="s">
        <v>379</v>
      </c>
      <c r="G217" s="194" t="s">
        <v>224</v>
      </c>
      <c r="H217" s="195">
        <v>50</v>
      </c>
      <c r="I217" s="196"/>
      <c r="J217" s="197">
        <f t="shared" si="0"/>
        <v>0</v>
      </c>
      <c r="K217" s="193" t="s">
        <v>1</v>
      </c>
      <c r="L217" s="39"/>
      <c r="M217" s="198" t="s">
        <v>1</v>
      </c>
      <c r="N217" s="199" t="s">
        <v>43</v>
      </c>
      <c r="O217" s="71"/>
      <c r="P217" s="200">
        <f t="shared" si="1"/>
        <v>0</v>
      </c>
      <c r="Q217" s="200">
        <v>0</v>
      </c>
      <c r="R217" s="200">
        <f t="shared" si="2"/>
        <v>0</v>
      </c>
      <c r="S217" s="200">
        <v>0</v>
      </c>
      <c r="T217" s="201">
        <f t="shared" si="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213</v>
      </c>
      <c r="AT217" s="202" t="s">
        <v>152</v>
      </c>
      <c r="AU217" s="202" t="s">
        <v>86</v>
      </c>
      <c r="AY217" s="17" t="s">
        <v>149</v>
      </c>
      <c r="BE217" s="203">
        <f t="shared" si="4"/>
        <v>0</v>
      </c>
      <c r="BF217" s="203">
        <f t="shared" si="5"/>
        <v>0</v>
      </c>
      <c r="BG217" s="203">
        <f t="shared" si="6"/>
        <v>0</v>
      </c>
      <c r="BH217" s="203">
        <f t="shared" si="7"/>
        <v>0</v>
      </c>
      <c r="BI217" s="203">
        <f t="shared" si="8"/>
        <v>0</v>
      </c>
      <c r="BJ217" s="17" t="s">
        <v>82</v>
      </c>
      <c r="BK217" s="203">
        <f t="shared" si="9"/>
        <v>0</v>
      </c>
      <c r="BL217" s="17" t="s">
        <v>213</v>
      </c>
      <c r="BM217" s="202" t="s">
        <v>768</v>
      </c>
    </row>
    <row r="218" spans="1:65" s="2" customFormat="1" ht="24.2" customHeight="1">
      <c r="A218" s="34"/>
      <c r="B218" s="35"/>
      <c r="C218" s="191" t="s">
        <v>342</v>
      </c>
      <c r="D218" s="191" t="s">
        <v>152</v>
      </c>
      <c r="E218" s="192" t="s">
        <v>382</v>
      </c>
      <c r="F218" s="193" t="s">
        <v>383</v>
      </c>
      <c r="G218" s="194" t="s">
        <v>186</v>
      </c>
      <c r="H218" s="195">
        <v>0.37</v>
      </c>
      <c r="I218" s="196"/>
      <c r="J218" s="197">
        <f t="shared" si="0"/>
        <v>0</v>
      </c>
      <c r="K218" s="193" t="s">
        <v>156</v>
      </c>
      <c r="L218" s="39"/>
      <c r="M218" s="198" t="s">
        <v>1</v>
      </c>
      <c r="N218" s="199" t="s">
        <v>43</v>
      </c>
      <c r="O218" s="71"/>
      <c r="P218" s="200">
        <f t="shared" si="1"/>
        <v>0</v>
      </c>
      <c r="Q218" s="200">
        <v>0</v>
      </c>
      <c r="R218" s="200">
        <f t="shared" si="2"/>
        <v>0</v>
      </c>
      <c r="S218" s="200">
        <v>0</v>
      </c>
      <c r="T218" s="201">
        <f t="shared" si="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213</v>
      </c>
      <c r="AT218" s="202" t="s">
        <v>152</v>
      </c>
      <c r="AU218" s="202" t="s">
        <v>86</v>
      </c>
      <c r="AY218" s="17" t="s">
        <v>149</v>
      </c>
      <c r="BE218" s="203">
        <f t="shared" si="4"/>
        <v>0</v>
      </c>
      <c r="BF218" s="203">
        <f t="shared" si="5"/>
        <v>0</v>
      </c>
      <c r="BG218" s="203">
        <f t="shared" si="6"/>
        <v>0</v>
      </c>
      <c r="BH218" s="203">
        <f t="shared" si="7"/>
        <v>0</v>
      </c>
      <c r="BI218" s="203">
        <f t="shared" si="8"/>
        <v>0</v>
      </c>
      <c r="BJ218" s="17" t="s">
        <v>82</v>
      </c>
      <c r="BK218" s="203">
        <f t="shared" si="9"/>
        <v>0</v>
      </c>
      <c r="BL218" s="17" t="s">
        <v>213</v>
      </c>
      <c r="BM218" s="202" t="s">
        <v>769</v>
      </c>
    </row>
    <row r="219" spans="2:63" s="12" customFormat="1" ht="22.9" customHeight="1">
      <c r="B219" s="175"/>
      <c r="C219" s="176"/>
      <c r="D219" s="177" t="s">
        <v>77</v>
      </c>
      <c r="E219" s="189" t="s">
        <v>385</v>
      </c>
      <c r="F219" s="189" t="s">
        <v>386</v>
      </c>
      <c r="G219" s="176"/>
      <c r="H219" s="176"/>
      <c r="I219" s="179"/>
      <c r="J219" s="190">
        <f>BK219</f>
        <v>0</v>
      </c>
      <c r="K219" s="176"/>
      <c r="L219" s="181"/>
      <c r="M219" s="182"/>
      <c r="N219" s="183"/>
      <c r="O219" s="183"/>
      <c r="P219" s="184">
        <f>SUM(P220:P222)</f>
        <v>0</v>
      </c>
      <c r="Q219" s="183"/>
      <c r="R219" s="184">
        <f>SUM(R220:R222)</f>
        <v>0.013049999999999999</v>
      </c>
      <c r="S219" s="183"/>
      <c r="T219" s="185">
        <f>SUM(T220:T222)</f>
        <v>0</v>
      </c>
      <c r="AR219" s="186" t="s">
        <v>86</v>
      </c>
      <c r="AT219" s="187" t="s">
        <v>77</v>
      </c>
      <c r="AU219" s="187" t="s">
        <v>82</v>
      </c>
      <c r="AY219" s="186" t="s">
        <v>149</v>
      </c>
      <c r="BK219" s="188">
        <f>SUM(BK220:BK222)</f>
        <v>0</v>
      </c>
    </row>
    <row r="220" spans="1:65" s="2" customFormat="1" ht="24.2" customHeight="1">
      <c r="A220" s="34"/>
      <c r="B220" s="35"/>
      <c r="C220" s="191" t="s">
        <v>346</v>
      </c>
      <c r="D220" s="191" t="s">
        <v>152</v>
      </c>
      <c r="E220" s="192" t="s">
        <v>388</v>
      </c>
      <c r="F220" s="193" t="s">
        <v>389</v>
      </c>
      <c r="G220" s="194" t="s">
        <v>224</v>
      </c>
      <c r="H220" s="195">
        <v>4.5</v>
      </c>
      <c r="I220" s="196"/>
      <c r="J220" s="197">
        <f>ROUND(I220*H220,2)</f>
        <v>0</v>
      </c>
      <c r="K220" s="193" t="s">
        <v>156</v>
      </c>
      <c r="L220" s="39"/>
      <c r="M220" s="198" t="s">
        <v>1</v>
      </c>
      <c r="N220" s="199" t="s">
        <v>43</v>
      </c>
      <c r="O220" s="7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213</v>
      </c>
      <c r="AT220" s="202" t="s">
        <v>152</v>
      </c>
      <c r="AU220" s="202" t="s">
        <v>86</v>
      </c>
      <c r="AY220" s="17" t="s">
        <v>149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82</v>
      </c>
      <c r="BK220" s="203">
        <f>ROUND(I220*H220,2)</f>
        <v>0</v>
      </c>
      <c r="BL220" s="17" t="s">
        <v>213</v>
      </c>
      <c r="BM220" s="202" t="s">
        <v>770</v>
      </c>
    </row>
    <row r="221" spans="1:65" s="2" customFormat="1" ht="14.45" customHeight="1">
      <c r="A221" s="34"/>
      <c r="B221" s="35"/>
      <c r="C221" s="237" t="s">
        <v>352</v>
      </c>
      <c r="D221" s="237" t="s">
        <v>231</v>
      </c>
      <c r="E221" s="238" t="s">
        <v>392</v>
      </c>
      <c r="F221" s="239" t="s">
        <v>393</v>
      </c>
      <c r="G221" s="240" t="s">
        <v>224</v>
      </c>
      <c r="H221" s="241">
        <v>4.5</v>
      </c>
      <c r="I221" s="242"/>
      <c r="J221" s="243">
        <f>ROUND(I221*H221,2)</f>
        <v>0</v>
      </c>
      <c r="K221" s="239" t="s">
        <v>156</v>
      </c>
      <c r="L221" s="244"/>
      <c r="M221" s="245" t="s">
        <v>1</v>
      </c>
      <c r="N221" s="246" t="s">
        <v>43</v>
      </c>
      <c r="O221" s="71"/>
      <c r="P221" s="200">
        <f>O221*H221</f>
        <v>0</v>
      </c>
      <c r="Q221" s="200">
        <v>0.0029</v>
      </c>
      <c r="R221" s="200">
        <f>Q221*H221</f>
        <v>0.013049999999999999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234</v>
      </c>
      <c r="AT221" s="202" t="s">
        <v>231</v>
      </c>
      <c r="AU221" s="202" t="s">
        <v>86</v>
      </c>
      <c r="AY221" s="17" t="s">
        <v>149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82</v>
      </c>
      <c r="BK221" s="203">
        <f>ROUND(I221*H221,2)</f>
        <v>0</v>
      </c>
      <c r="BL221" s="17" t="s">
        <v>213</v>
      </c>
      <c r="BM221" s="202" t="s">
        <v>771</v>
      </c>
    </row>
    <row r="222" spans="1:65" s="2" customFormat="1" ht="24.2" customHeight="1">
      <c r="A222" s="34"/>
      <c r="B222" s="35"/>
      <c r="C222" s="191" t="s">
        <v>357</v>
      </c>
      <c r="D222" s="191" t="s">
        <v>152</v>
      </c>
      <c r="E222" s="192" t="s">
        <v>396</v>
      </c>
      <c r="F222" s="193" t="s">
        <v>397</v>
      </c>
      <c r="G222" s="194" t="s">
        <v>186</v>
      </c>
      <c r="H222" s="195">
        <v>0.013</v>
      </c>
      <c r="I222" s="196"/>
      <c r="J222" s="197">
        <f>ROUND(I222*H222,2)</f>
        <v>0</v>
      </c>
      <c r="K222" s="193" t="s">
        <v>156</v>
      </c>
      <c r="L222" s="39"/>
      <c r="M222" s="198" t="s">
        <v>1</v>
      </c>
      <c r="N222" s="199" t="s">
        <v>43</v>
      </c>
      <c r="O222" s="71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213</v>
      </c>
      <c r="AT222" s="202" t="s">
        <v>152</v>
      </c>
      <c r="AU222" s="202" t="s">
        <v>86</v>
      </c>
      <c r="AY222" s="17" t="s">
        <v>149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82</v>
      </c>
      <c r="BK222" s="203">
        <f>ROUND(I222*H222,2)</f>
        <v>0</v>
      </c>
      <c r="BL222" s="17" t="s">
        <v>213</v>
      </c>
      <c r="BM222" s="202" t="s">
        <v>772</v>
      </c>
    </row>
    <row r="223" spans="2:63" s="12" customFormat="1" ht="22.9" customHeight="1">
      <c r="B223" s="175"/>
      <c r="C223" s="176"/>
      <c r="D223" s="177" t="s">
        <v>77</v>
      </c>
      <c r="E223" s="189" t="s">
        <v>399</v>
      </c>
      <c r="F223" s="189" t="s">
        <v>400</v>
      </c>
      <c r="G223" s="176"/>
      <c r="H223" s="176"/>
      <c r="I223" s="179"/>
      <c r="J223" s="190">
        <f>BK223</f>
        <v>0</v>
      </c>
      <c r="K223" s="176"/>
      <c r="L223" s="181"/>
      <c r="M223" s="182"/>
      <c r="N223" s="183"/>
      <c r="O223" s="183"/>
      <c r="P223" s="184">
        <f>SUM(P224:P225)</f>
        <v>0</v>
      </c>
      <c r="Q223" s="183"/>
      <c r="R223" s="184">
        <f>SUM(R224:R225)</f>
        <v>0.092</v>
      </c>
      <c r="S223" s="183"/>
      <c r="T223" s="185">
        <f>SUM(T224:T225)</f>
        <v>0</v>
      </c>
      <c r="AR223" s="186" t="s">
        <v>86</v>
      </c>
      <c r="AT223" s="187" t="s">
        <v>77</v>
      </c>
      <c r="AU223" s="187" t="s">
        <v>82</v>
      </c>
      <c r="AY223" s="186" t="s">
        <v>149</v>
      </c>
      <c r="BK223" s="188">
        <f>SUM(BK224:BK225)</f>
        <v>0</v>
      </c>
    </row>
    <row r="224" spans="1:65" s="2" customFormat="1" ht="24.2" customHeight="1">
      <c r="A224" s="34"/>
      <c r="B224" s="35"/>
      <c r="C224" s="191" t="s">
        <v>361</v>
      </c>
      <c r="D224" s="191" t="s">
        <v>152</v>
      </c>
      <c r="E224" s="192" t="s">
        <v>402</v>
      </c>
      <c r="F224" s="193" t="s">
        <v>403</v>
      </c>
      <c r="G224" s="194" t="s">
        <v>155</v>
      </c>
      <c r="H224" s="195">
        <v>100</v>
      </c>
      <c r="I224" s="196"/>
      <c r="J224" s="197">
        <f>ROUND(I224*H224,2)</f>
        <v>0</v>
      </c>
      <c r="K224" s="193" t="s">
        <v>156</v>
      </c>
      <c r="L224" s="39"/>
      <c r="M224" s="198" t="s">
        <v>1</v>
      </c>
      <c r="N224" s="199" t="s">
        <v>43</v>
      </c>
      <c r="O224" s="71"/>
      <c r="P224" s="200">
        <f>O224*H224</f>
        <v>0</v>
      </c>
      <c r="Q224" s="200">
        <v>0.00027</v>
      </c>
      <c r="R224" s="200">
        <f>Q224*H224</f>
        <v>0.027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213</v>
      </c>
      <c r="AT224" s="202" t="s">
        <v>152</v>
      </c>
      <c r="AU224" s="202" t="s">
        <v>86</v>
      </c>
      <c r="AY224" s="17" t="s">
        <v>149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82</v>
      </c>
      <c r="BK224" s="203">
        <f>ROUND(I224*H224,2)</f>
        <v>0</v>
      </c>
      <c r="BL224" s="17" t="s">
        <v>213</v>
      </c>
      <c r="BM224" s="202" t="s">
        <v>773</v>
      </c>
    </row>
    <row r="225" spans="1:65" s="2" customFormat="1" ht="24.2" customHeight="1">
      <c r="A225" s="34"/>
      <c r="B225" s="35"/>
      <c r="C225" s="191" t="s">
        <v>365</v>
      </c>
      <c r="D225" s="191" t="s">
        <v>152</v>
      </c>
      <c r="E225" s="192" t="s">
        <v>406</v>
      </c>
      <c r="F225" s="193" t="s">
        <v>407</v>
      </c>
      <c r="G225" s="194" t="s">
        <v>155</v>
      </c>
      <c r="H225" s="195">
        <v>100</v>
      </c>
      <c r="I225" s="196"/>
      <c r="J225" s="197">
        <f>ROUND(I225*H225,2)</f>
        <v>0</v>
      </c>
      <c r="K225" s="193" t="s">
        <v>156</v>
      </c>
      <c r="L225" s="39"/>
      <c r="M225" s="198" t="s">
        <v>1</v>
      </c>
      <c r="N225" s="199" t="s">
        <v>43</v>
      </c>
      <c r="O225" s="71"/>
      <c r="P225" s="200">
        <f>O225*H225</f>
        <v>0</v>
      </c>
      <c r="Q225" s="200">
        <v>0.00065</v>
      </c>
      <c r="R225" s="200">
        <f>Q225*H225</f>
        <v>0.065</v>
      </c>
      <c r="S225" s="200">
        <v>0</v>
      </c>
      <c r="T225" s="20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2" t="s">
        <v>213</v>
      </c>
      <c r="AT225" s="202" t="s">
        <v>152</v>
      </c>
      <c r="AU225" s="202" t="s">
        <v>86</v>
      </c>
      <c r="AY225" s="17" t="s">
        <v>149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7" t="s">
        <v>82</v>
      </c>
      <c r="BK225" s="203">
        <f>ROUND(I225*H225,2)</f>
        <v>0</v>
      </c>
      <c r="BL225" s="17" t="s">
        <v>213</v>
      </c>
      <c r="BM225" s="202" t="s">
        <v>774</v>
      </c>
    </row>
    <row r="226" spans="2:63" s="12" customFormat="1" ht="25.9" customHeight="1">
      <c r="B226" s="175"/>
      <c r="C226" s="176"/>
      <c r="D226" s="177" t="s">
        <v>77</v>
      </c>
      <c r="E226" s="178" t="s">
        <v>231</v>
      </c>
      <c r="F226" s="178" t="s">
        <v>409</v>
      </c>
      <c r="G226" s="176"/>
      <c r="H226" s="176"/>
      <c r="I226" s="179"/>
      <c r="J226" s="180">
        <f>BK226</f>
        <v>0</v>
      </c>
      <c r="K226" s="176"/>
      <c r="L226" s="181"/>
      <c r="M226" s="182"/>
      <c r="N226" s="183"/>
      <c r="O226" s="183"/>
      <c r="P226" s="184">
        <f>P227</f>
        <v>0</v>
      </c>
      <c r="Q226" s="183"/>
      <c r="R226" s="184">
        <f>R227</f>
        <v>0</v>
      </c>
      <c r="S226" s="183"/>
      <c r="T226" s="185">
        <f>T227</f>
        <v>0</v>
      </c>
      <c r="AR226" s="186" t="s">
        <v>169</v>
      </c>
      <c r="AT226" s="187" t="s">
        <v>77</v>
      </c>
      <c r="AU226" s="187" t="s">
        <v>78</v>
      </c>
      <c r="AY226" s="186" t="s">
        <v>149</v>
      </c>
      <c r="BK226" s="188">
        <f>BK227</f>
        <v>0</v>
      </c>
    </row>
    <row r="227" spans="2:63" s="12" customFormat="1" ht="22.9" customHeight="1">
      <c r="B227" s="175"/>
      <c r="C227" s="176"/>
      <c r="D227" s="177" t="s">
        <v>77</v>
      </c>
      <c r="E227" s="189" t="s">
        <v>410</v>
      </c>
      <c r="F227" s="189" t="s">
        <v>411</v>
      </c>
      <c r="G227" s="176"/>
      <c r="H227" s="176"/>
      <c r="I227" s="179"/>
      <c r="J227" s="190">
        <f>BK227</f>
        <v>0</v>
      </c>
      <c r="K227" s="176"/>
      <c r="L227" s="181"/>
      <c r="M227" s="182"/>
      <c r="N227" s="183"/>
      <c r="O227" s="183"/>
      <c r="P227" s="184">
        <f>P228</f>
        <v>0</v>
      </c>
      <c r="Q227" s="183"/>
      <c r="R227" s="184">
        <f>R228</f>
        <v>0</v>
      </c>
      <c r="S227" s="183"/>
      <c r="T227" s="185">
        <f>T228</f>
        <v>0</v>
      </c>
      <c r="AR227" s="186" t="s">
        <v>169</v>
      </c>
      <c r="AT227" s="187" t="s">
        <v>77</v>
      </c>
      <c r="AU227" s="187" t="s">
        <v>82</v>
      </c>
      <c r="AY227" s="186" t="s">
        <v>149</v>
      </c>
      <c r="BK227" s="188">
        <f>BK228</f>
        <v>0</v>
      </c>
    </row>
    <row r="228" spans="1:65" s="2" customFormat="1" ht="14.45" customHeight="1">
      <c r="A228" s="34"/>
      <c r="B228" s="35"/>
      <c r="C228" s="191" t="s">
        <v>369</v>
      </c>
      <c r="D228" s="191" t="s">
        <v>152</v>
      </c>
      <c r="E228" s="192" t="s">
        <v>413</v>
      </c>
      <c r="F228" s="193" t="s">
        <v>414</v>
      </c>
      <c r="G228" s="194" t="s">
        <v>167</v>
      </c>
      <c r="H228" s="195">
        <v>1</v>
      </c>
      <c r="I228" s="196"/>
      <c r="J228" s="197">
        <f>ROUND(I228*H228,2)</f>
        <v>0</v>
      </c>
      <c r="K228" s="193" t="s">
        <v>1</v>
      </c>
      <c r="L228" s="39"/>
      <c r="M228" s="198" t="s">
        <v>1</v>
      </c>
      <c r="N228" s="199" t="s">
        <v>43</v>
      </c>
      <c r="O228" s="71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320</v>
      </c>
      <c r="AT228" s="202" t="s">
        <v>152</v>
      </c>
      <c r="AU228" s="202" t="s">
        <v>86</v>
      </c>
      <c r="AY228" s="17" t="s">
        <v>149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82</v>
      </c>
      <c r="BK228" s="203">
        <f>ROUND(I228*H228,2)</f>
        <v>0</v>
      </c>
      <c r="BL228" s="17" t="s">
        <v>320</v>
      </c>
      <c r="BM228" s="202" t="s">
        <v>775</v>
      </c>
    </row>
    <row r="229" spans="2:63" s="12" customFormat="1" ht="25.9" customHeight="1">
      <c r="B229" s="175"/>
      <c r="C229" s="176"/>
      <c r="D229" s="177" t="s">
        <v>77</v>
      </c>
      <c r="E229" s="178" t="s">
        <v>416</v>
      </c>
      <c r="F229" s="178" t="s">
        <v>417</v>
      </c>
      <c r="G229" s="176"/>
      <c r="H229" s="176"/>
      <c r="I229" s="179"/>
      <c r="J229" s="180">
        <f>BK229</f>
        <v>0</v>
      </c>
      <c r="K229" s="176"/>
      <c r="L229" s="181"/>
      <c r="M229" s="182"/>
      <c r="N229" s="183"/>
      <c r="O229" s="183"/>
      <c r="P229" s="184">
        <f>P230+P232+P235+P237</f>
        <v>0</v>
      </c>
      <c r="Q229" s="183"/>
      <c r="R229" s="184">
        <f>R230+R232+R235+R237</f>
        <v>0</v>
      </c>
      <c r="S229" s="183"/>
      <c r="T229" s="185">
        <f>T230+T232+T235+T237</f>
        <v>0</v>
      </c>
      <c r="AR229" s="186" t="s">
        <v>178</v>
      </c>
      <c r="AT229" s="187" t="s">
        <v>77</v>
      </c>
      <c r="AU229" s="187" t="s">
        <v>78</v>
      </c>
      <c r="AY229" s="186" t="s">
        <v>149</v>
      </c>
      <c r="BK229" s="188">
        <f>BK230+BK232+BK235+BK237</f>
        <v>0</v>
      </c>
    </row>
    <row r="230" spans="2:63" s="12" customFormat="1" ht="22.9" customHeight="1">
      <c r="B230" s="175"/>
      <c r="C230" s="176"/>
      <c r="D230" s="177" t="s">
        <v>77</v>
      </c>
      <c r="E230" s="189" t="s">
        <v>418</v>
      </c>
      <c r="F230" s="189" t="s">
        <v>419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P231</f>
        <v>0</v>
      </c>
      <c r="Q230" s="183"/>
      <c r="R230" s="184">
        <f>R231</f>
        <v>0</v>
      </c>
      <c r="S230" s="183"/>
      <c r="T230" s="185">
        <f>T231</f>
        <v>0</v>
      </c>
      <c r="AR230" s="186" t="s">
        <v>178</v>
      </c>
      <c r="AT230" s="187" t="s">
        <v>77</v>
      </c>
      <c r="AU230" s="187" t="s">
        <v>82</v>
      </c>
      <c r="AY230" s="186" t="s">
        <v>149</v>
      </c>
      <c r="BK230" s="188">
        <f>BK231</f>
        <v>0</v>
      </c>
    </row>
    <row r="231" spans="1:65" s="2" customFormat="1" ht="14.45" customHeight="1">
      <c r="A231" s="34"/>
      <c r="B231" s="35"/>
      <c r="C231" s="191" t="s">
        <v>373</v>
      </c>
      <c r="D231" s="191" t="s">
        <v>152</v>
      </c>
      <c r="E231" s="192" t="s">
        <v>421</v>
      </c>
      <c r="F231" s="193" t="s">
        <v>422</v>
      </c>
      <c r="G231" s="194" t="s">
        <v>423</v>
      </c>
      <c r="H231" s="195">
        <v>1</v>
      </c>
      <c r="I231" s="196"/>
      <c r="J231" s="197">
        <f>ROUND(I231*H231,2)</f>
        <v>0</v>
      </c>
      <c r="K231" s="193" t="s">
        <v>156</v>
      </c>
      <c r="L231" s="39"/>
      <c r="M231" s="198" t="s">
        <v>1</v>
      </c>
      <c r="N231" s="199" t="s">
        <v>43</v>
      </c>
      <c r="O231" s="7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424</v>
      </c>
      <c r="AT231" s="202" t="s">
        <v>152</v>
      </c>
      <c r="AU231" s="202" t="s">
        <v>86</v>
      </c>
      <c r="AY231" s="17" t="s">
        <v>149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424</v>
      </c>
      <c r="BM231" s="202" t="s">
        <v>776</v>
      </c>
    </row>
    <row r="232" spans="2:63" s="12" customFormat="1" ht="22.9" customHeight="1">
      <c r="B232" s="175"/>
      <c r="C232" s="176"/>
      <c r="D232" s="177" t="s">
        <v>77</v>
      </c>
      <c r="E232" s="189" t="s">
        <v>426</v>
      </c>
      <c r="F232" s="189" t="s">
        <v>427</v>
      </c>
      <c r="G232" s="176"/>
      <c r="H232" s="176"/>
      <c r="I232" s="179"/>
      <c r="J232" s="190">
        <f>BK232</f>
        <v>0</v>
      </c>
      <c r="K232" s="176"/>
      <c r="L232" s="181"/>
      <c r="M232" s="182"/>
      <c r="N232" s="183"/>
      <c r="O232" s="183"/>
      <c r="P232" s="184">
        <f>SUM(P233:P234)</f>
        <v>0</v>
      </c>
      <c r="Q232" s="183"/>
      <c r="R232" s="184">
        <f>SUM(R233:R234)</f>
        <v>0</v>
      </c>
      <c r="S232" s="183"/>
      <c r="T232" s="185">
        <f>SUM(T233:T234)</f>
        <v>0</v>
      </c>
      <c r="AR232" s="186" t="s">
        <v>178</v>
      </c>
      <c r="AT232" s="187" t="s">
        <v>77</v>
      </c>
      <c r="AU232" s="187" t="s">
        <v>82</v>
      </c>
      <c r="AY232" s="186" t="s">
        <v>149</v>
      </c>
      <c r="BK232" s="188">
        <f>SUM(BK233:BK234)</f>
        <v>0</v>
      </c>
    </row>
    <row r="233" spans="1:65" s="2" customFormat="1" ht="14.45" customHeight="1">
      <c r="A233" s="34"/>
      <c r="B233" s="35"/>
      <c r="C233" s="191" t="s">
        <v>377</v>
      </c>
      <c r="D233" s="191" t="s">
        <v>152</v>
      </c>
      <c r="E233" s="192" t="s">
        <v>429</v>
      </c>
      <c r="F233" s="193" t="s">
        <v>427</v>
      </c>
      <c r="G233" s="194" t="s">
        <v>423</v>
      </c>
      <c r="H233" s="195">
        <v>1</v>
      </c>
      <c r="I233" s="196"/>
      <c r="J233" s="197">
        <f>ROUND(I233*H233,2)</f>
        <v>0</v>
      </c>
      <c r="K233" s="193" t="s">
        <v>156</v>
      </c>
      <c r="L233" s="39"/>
      <c r="M233" s="198" t="s">
        <v>1</v>
      </c>
      <c r="N233" s="199" t="s">
        <v>43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424</v>
      </c>
      <c r="AT233" s="202" t="s">
        <v>152</v>
      </c>
      <c r="AU233" s="202" t="s">
        <v>86</v>
      </c>
      <c r="AY233" s="17" t="s">
        <v>149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82</v>
      </c>
      <c r="BK233" s="203">
        <f>ROUND(I233*H233,2)</f>
        <v>0</v>
      </c>
      <c r="BL233" s="17" t="s">
        <v>424</v>
      </c>
      <c r="BM233" s="202" t="s">
        <v>777</v>
      </c>
    </row>
    <row r="234" spans="1:65" s="2" customFormat="1" ht="14.45" customHeight="1">
      <c r="A234" s="34"/>
      <c r="B234" s="35"/>
      <c r="C234" s="191" t="s">
        <v>381</v>
      </c>
      <c r="D234" s="191" t="s">
        <v>152</v>
      </c>
      <c r="E234" s="192" t="s">
        <v>432</v>
      </c>
      <c r="F234" s="193" t="s">
        <v>433</v>
      </c>
      <c r="G234" s="194" t="s">
        <v>423</v>
      </c>
      <c r="H234" s="195">
        <v>1</v>
      </c>
      <c r="I234" s="196"/>
      <c r="J234" s="197">
        <f>ROUND(I234*H234,2)</f>
        <v>0</v>
      </c>
      <c r="K234" s="193" t="s">
        <v>1</v>
      </c>
      <c r="L234" s="39"/>
      <c r="M234" s="198" t="s">
        <v>1</v>
      </c>
      <c r="N234" s="199" t="s">
        <v>43</v>
      </c>
      <c r="O234" s="7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424</v>
      </c>
      <c r="AT234" s="202" t="s">
        <v>152</v>
      </c>
      <c r="AU234" s="202" t="s">
        <v>86</v>
      </c>
      <c r="AY234" s="17" t="s">
        <v>149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82</v>
      </c>
      <c r="BK234" s="203">
        <f>ROUND(I234*H234,2)</f>
        <v>0</v>
      </c>
      <c r="BL234" s="17" t="s">
        <v>424</v>
      </c>
      <c r="BM234" s="202" t="s">
        <v>778</v>
      </c>
    </row>
    <row r="235" spans="2:63" s="12" customFormat="1" ht="22.9" customHeight="1">
      <c r="B235" s="175"/>
      <c r="C235" s="176"/>
      <c r="D235" s="177" t="s">
        <v>77</v>
      </c>
      <c r="E235" s="189" t="s">
        <v>435</v>
      </c>
      <c r="F235" s="189" t="s">
        <v>436</v>
      </c>
      <c r="G235" s="176"/>
      <c r="H235" s="176"/>
      <c r="I235" s="179"/>
      <c r="J235" s="190">
        <f>BK235</f>
        <v>0</v>
      </c>
      <c r="K235" s="176"/>
      <c r="L235" s="181"/>
      <c r="M235" s="182"/>
      <c r="N235" s="183"/>
      <c r="O235" s="183"/>
      <c r="P235" s="184">
        <f>P236</f>
        <v>0</v>
      </c>
      <c r="Q235" s="183"/>
      <c r="R235" s="184">
        <f>R236</f>
        <v>0</v>
      </c>
      <c r="S235" s="183"/>
      <c r="T235" s="185">
        <f>T236</f>
        <v>0</v>
      </c>
      <c r="AR235" s="186" t="s">
        <v>178</v>
      </c>
      <c r="AT235" s="187" t="s">
        <v>77</v>
      </c>
      <c r="AU235" s="187" t="s">
        <v>82</v>
      </c>
      <c r="AY235" s="186" t="s">
        <v>149</v>
      </c>
      <c r="BK235" s="188">
        <f>BK236</f>
        <v>0</v>
      </c>
    </row>
    <row r="236" spans="1:65" s="2" customFormat="1" ht="14.45" customHeight="1">
      <c r="A236" s="34"/>
      <c r="B236" s="35"/>
      <c r="C236" s="191" t="s">
        <v>387</v>
      </c>
      <c r="D236" s="191" t="s">
        <v>152</v>
      </c>
      <c r="E236" s="192" t="s">
        <v>438</v>
      </c>
      <c r="F236" s="193" t="s">
        <v>436</v>
      </c>
      <c r="G236" s="194" t="s">
        <v>423</v>
      </c>
      <c r="H236" s="195">
        <v>1</v>
      </c>
      <c r="I236" s="196"/>
      <c r="J236" s="197">
        <f>ROUND(I236*H236,2)</f>
        <v>0</v>
      </c>
      <c r="K236" s="193" t="s">
        <v>156</v>
      </c>
      <c r="L236" s="39"/>
      <c r="M236" s="198" t="s">
        <v>1</v>
      </c>
      <c r="N236" s="199" t="s">
        <v>43</v>
      </c>
      <c r="O236" s="7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424</v>
      </c>
      <c r="AT236" s="202" t="s">
        <v>152</v>
      </c>
      <c r="AU236" s="202" t="s">
        <v>86</v>
      </c>
      <c r="AY236" s="17" t="s">
        <v>149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424</v>
      </c>
      <c r="BM236" s="202" t="s">
        <v>779</v>
      </c>
    </row>
    <row r="237" spans="2:63" s="12" customFormat="1" ht="22.9" customHeight="1">
      <c r="B237" s="175"/>
      <c r="C237" s="176"/>
      <c r="D237" s="177" t="s">
        <v>77</v>
      </c>
      <c r="E237" s="189" t="s">
        <v>440</v>
      </c>
      <c r="F237" s="189" t="s">
        <v>441</v>
      </c>
      <c r="G237" s="176"/>
      <c r="H237" s="176"/>
      <c r="I237" s="179"/>
      <c r="J237" s="190">
        <f>BK237</f>
        <v>0</v>
      </c>
      <c r="K237" s="176"/>
      <c r="L237" s="181"/>
      <c r="M237" s="182"/>
      <c r="N237" s="183"/>
      <c r="O237" s="183"/>
      <c r="P237" s="184">
        <f>P238</f>
        <v>0</v>
      </c>
      <c r="Q237" s="183"/>
      <c r="R237" s="184">
        <f>R238</f>
        <v>0</v>
      </c>
      <c r="S237" s="183"/>
      <c r="T237" s="185">
        <f>T238</f>
        <v>0</v>
      </c>
      <c r="AR237" s="186" t="s">
        <v>178</v>
      </c>
      <c r="AT237" s="187" t="s">
        <v>77</v>
      </c>
      <c r="AU237" s="187" t="s">
        <v>82</v>
      </c>
      <c r="AY237" s="186" t="s">
        <v>149</v>
      </c>
      <c r="BK237" s="188">
        <f>BK238</f>
        <v>0</v>
      </c>
    </row>
    <row r="238" spans="1:65" s="2" customFormat="1" ht="14.45" customHeight="1">
      <c r="A238" s="34"/>
      <c r="B238" s="35"/>
      <c r="C238" s="191" t="s">
        <v>391</v>
      </c>
      <c r="D238" s="191" t="s">
        <v>152</v>
      </c>
      <c r="E238" s="192" t="s">
        <v>443</v>
      </c>
      <c r="F238" s="193" t="s">
        <v>441</v>
      </c>
      <c r="G238" s="194" t="s">
        <v>423</v>
      </c>
      <c r="H238" s="195">
        <v>1</v>
      </c>
      <c r="I238" s="196"/>
      <c r="J238" s="197">
        <f>ROUND(I238*H238,2)</f>
        <v>0</v>
      </c>
      <c r="K238" s="193" t="s">
        <v>156</v>
      </c>
      <c r="L238" s="39"/>
      <c r="M238" s="251" t="s">
        <v>1</v>
      </c>
      <c r="N238" s="252" t="s">
        <v>43</v>
      </c>
      <c r="O238" s="253"/>
      <c r="P238" s="254">
        <f>O238*H238</f>
        <v>0</v>
      </c>
      <c r="Q238" s="254">
        <v>0</v>
      </c>
      <c r="R238" s="254">
        <f>Q238*H238</f>
        <v>0</v>
      </c>
      <c r="S238" s="254">
        <v>0</v>
      </c>
      <c r="T238" s="25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2" t="s">
        <v>424</v>
      </c>
      <c r="AT238" s="202" t="s">
        <v>152</v>
      </c>
      <c r="AU238" s="202" t="s">
        <v>86</v>
      </c>
      <c r="AY238" s="17" t="s">
        <v>149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7" t="s">
        <v>82</v>
      </c>
      <c r="BK238" s="203">
        <f>ROUND(I238*H238,2)</f>
        <v>0</v>
      </c>
      <c r="BL238" s="17" t="s">
        <v>424</v>
      </c>
      <c r="BM238" s="202" t="s">
        <v>780</v>
      </c>
    </row>
    <row r="239" spans="1:31" s="2" customFormat="1" ht="6.95" customHeight="1">
      <c r="A239" s="34"/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8H0SlK4EKoyRdM+YFTJoyPaWpycoSJ4mFlg15BasVCgJi7JFuDJemo5/zhwtMu3qGfrsZtJyKrWLNI6RviA2pw==" saltValue="SpIToPiPoJrX3+BzIGyPwSymRyINqFDJkinj4+1+0E8le7TE8mRGrBQtFyTSOyemMxr/7hSsqgTftSCJ1u7U9Q==" spinCount="100000" sheet="1" objects="1" scenarios="1" formatColumns="0" formatRows="0" autoFilter="0"/>
  <autoFilter ref="C139:K238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Petr</dc:creator>
  <cp:keywords/>
  <dc:description/>
  <cp:lastModifiedBy>Vasilová Jana</cp:lastModifiedBy>
  <dcterms:created xsi:type="dcterms:W3CDTF">2021-05-07T06:34:12Z</dcterms:created>
  <dcterms:modified xsi:type="dcterms:W3CDTF">2021-05-10T07:30:27Z</dcterms:modified>
  <cp:category/>
  <cp:version/>
  <cp:contentType/>
  <cp:contentStatus/>
</cp:coreProperties>
</file>