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Rekapitulace stavby" sheetId="1" r:id="rId1"/>
    <sheet name="PHA 5 - SO-03-Vlastní obj..." sheetId="2" r:id="rId2"/>
  </sheets>
  <definedNames>
    <definedName name="_xlnm._FilterDatabase" localSheetId="1" hidden="1">'PHA 5 - SO-03-Vlastní obj...'!$C$144:$K$315</definedName>
    <definedName name="_xlnm.Print_Area" localSheetId="1">'PHA 5 - SO-03-Vlastní obj...'!$C$4:$J$76,'PHA 5 - SO-03-Vlastní obj...'!$C$82:$J$126,'PHA 5 - SO-03-Vlastní obj...'!$C$132:$K$315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'PHA 5 - SO-03-Vlastní obj...'!$144:$144</definedName>
  </definedNames>
  <calcPr calcId="162913"/>
</workbook>
</file>

<file path=xl/sharedStrings.xml><?xml version="1.0" encoding="utf-8"?>
<sst xmlns="http://schemas.openxmlformats.org/spreadsheetml/2006/main" count="2300" uniqueCount="625">
  <si>
    <t>Export Komplet</t>
  </si>
  <si>
    <t/>
  </si>
  <si>
    <t>2.0</t>
  </si>
  <si>
    <t>ZAMOK</t>
  </si>
  <si>
    <t>False</t>
  </si>
  <si>
    <t>{b8a69ace-83ed-4a20-8b83-cbf7effc2f3f}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</si>
  <si>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</si>
  <si>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</si>
  <si>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</si>
  <si>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</si>
  <si>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</si>
  <si>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</si>
  <si>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</si>
  <si>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</si>
  <si>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PHA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</si>
  <si>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</si>
  <si>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</si>
  <si>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objektu UK</t>
  </si>
  <si>
    <t>KSO:</t>
  </si>
  <si>
    <t>CC-CZ:</t>
  </si>
  <si>
    <t>Místo:</t>
  </si>
  <si>
    <t>Praha 1,Petrská 1180/3</t>
  </si>
  <si>
    <t>Datum:</t>
  </si>
  <si>
    <t>17. 1. 2020</t>
  </si>
  <si>
    <t>Zadavatel:</t>
  </si>
  <si>
    <t>IČ:</t>
  </si>
  <si>
    <t>Univerzita Karlova  Praha</t>
  </si>
  <si>
    <t>DIČ:</t>
  </si>
  <si>
    <t>Uchazeč:</t>
  </si>
  <si>
    <t>Vyplň údaj</t>
  </si>
  <si>
    <t>Projektant:</t>
  </si>
  <si>
    <t>Ing.arch. Ovčačík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</si>
  <si>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</si>
  <si>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</si>
  <si>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</si>
  <si>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</si>
  <si>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</si>
  <si>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</si>
  <si>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</si>
  <si>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</si>
  <si>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</si>
  <si>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</si>
  <si>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</si>
  <si>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</si>
  <si>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</si>
  <si>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</si>
  <si>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</si>
  <si>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</si>
  <si>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</si>
  <si>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</si>
  <si>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</si>
  <si>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</si>
  <si>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</si>
  <si>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</si>
  <si>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</si>
  <si>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</si>
  <si>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</si>
  <si>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</si>
  <si>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</si>
  <si>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</si>
  <si>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</si>
  <si>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</si>
  <si>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</si>
  <si>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</si>
  <si>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</si>
  <si>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</si>
  <si>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</si>
  <si>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</si>
  <si>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</si>
  <si>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</si>
  <si>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</si>
  <si>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</si>
  <si>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</si>
  <si>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</si>
  <si>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</si>
  <si>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</si>
  <si>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</si>
  <si>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</si>
  <si>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</si>
  <si>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</si>
  <si>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</si>
  <si>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PHA 5</t>
  </si>
  <si>
    <t>SO-03-Vlastní objekt -6NP -změna</t>
  </si>
  <si>
    <t>STA</t>
  </si>
  <si>
    <t>1</t>
  </si>
  <si>
    <t>{07f63927-934b-47ec-a7f9-a6487f5796e7}</t>
  </si>
  <si>
    <t>2</t>
  </si>
  <si>
    <t>KRYCÍ LIST SOUPISU PRACÍ</t>
  </si>
  <si>
    <t>Objekt:</t>
  </si>
  <si>
    <t>PHA 5 - SO-03-Vlastní objekt -6NP -změna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</si>
  <si>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</si>
  <si>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</si>
  <si>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</si>
  <si>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</si>
  <si>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</si>
  <si>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</si>
  <si>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</si>
  <si>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</si>
  <si>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</si>
  <si>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</si>
  <si>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</si>
  <si>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</si>
  <si>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</si>
  <si>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</si>
  <si>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</t>
  </si>
  <si>
    <t xml:space="preserve">    731 - Ústřední vytápění 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</si>
  <si>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</si>
  <si>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</si>
  <si>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</si>
  <si>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</si>
  <si>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</si>
  <si>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</si>
  <si>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</si>
  <si>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</si>
  <si>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</si>
  <si>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</si>
  <si>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</si>
  <si>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M</t>
  </si>
  <si>
    <t xml:space="preserve">    38-M - Měření a regulace 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</si>
  <si>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</si>
  <si>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</si>
  <si>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</si>
  <si>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</si>
  <si>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</si>
  <si>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</si>
  <si>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</si>
  <si>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</si>
  <si>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</si>
  <si>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</si>
  <si>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</si>
  <si>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</si>
  <si>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</si>
  <si>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</si>
  <si>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</si>
  <si>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</si>
  <si>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</si>
  <si>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</si>
  <si>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</si>
  <si>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</si>
  <si>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</si>
  <si>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</si>
  <si>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</si>
  <si>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</si>
  <si>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310239211</t>
  </si>
  <si>
    <t>Zazdívka otvorů pl do 4 m2 ve zdivu nadzákladovém cihlami pálenými na MVC</t>
  </si>
  <si>
    <t>m3</t>
  </si>
  <si>
    <t>CS ÚRS 2020 01</t>
  </si>
  <si>
    <t>4</t>
  </si>
  <si>
    <t>-1904842514</t>
  </si>
  <si>
    <t>VV</t>
  </si>
  <si>
    <t>0,57*2,3*0,64+1,515*2,3*0,45+0,65*0,49*2,3</t>
  </si>
  <si>
    <t>311272031</t>
  </si>
  <si>
    <t>Zdivo z pórobetonových tvárnic hladkých přes P2 do P4 přes 450 do 600 kg/m3 na tenkovrstvou maltu tl 200 mm</t>
  </si>
  <si>
    <t>m2</t>
  </si>
  <si>
    <t>-760839434</t>
  </si>
  <si>
    <t>1,33*2,3+1,44*2,3+1,7*2,7</t>
  </si>
  <si>
    <t>311272211</t>
  </si>
  <si>
    <t>Zdivo z pórobetonových tvárnic hladkých do P2 do 450 kg/m3 na tenkovrstvou maltu tl 300 mm</t>
  </si>
  <si>
    <t>-2030795035</t>
  </si>
  <si>
    <t>1,515*2,4+0,57*2,4+0,7*2,4</t>
  </si>
  <si>
    <t>317234410</t>
  </si>
  <si>
    <t>Vyzdívka mezi nosníky z cihel pálených na MC</t>
  </si>
  <si>
    <t>1175763604</t>
  </si>
  <si>
    <t>3,7*0,58*0,45</t>
  </si>
  <si>
    <t>5</t>
  </si>
  <si>
    <t>342272225</t>
  </si>
  <si>
    <t>Příčka z pórobetonových hladkých tvárnic na tenkovrstvou maltu tl 100 mm</t>
  </si>
  <si>
    <t>-1636001229</t>
  </si>
  <si>
    <t>1,7*4*2,7-0,6*1,97-0,7*1,97*3-0,8*1,97+1,65*2,7</t>
  </si>
  <si>
    <t>6</t>
  </si>
  <si>
    <t>342272245</t>
  </si>
  <si>
    <t>Příčka z pórobetonových hladkých tvárnic na tenkovrstvou maltu tl 150 mm</t>
  </si>
  <si>
    <t>1943473870</t>
  </si>
  <si>
    <t>7</t>
  </si>
  <si>
    <t>349231821</t>
  </si>
  <si>
    <t>Přizdívka ostění s ozubem z cihel tl do 300 mm</t>
  </si>
  <si>
    <t>1994627858</t>
  </si>
  <si>
    <t>0,68*2,3+0,64*2,3</t>
  </si>
  <si>
    <t>Úpravy povrchů, podlahy a osazování výplní</t>
  </si>
  <si>
    <t>8</t>
  </si>
  <si>
    <t>612142001</t>
  </si>
  <si>
    <t>Potažení vnitřních stěn sklovláknitým pletivem vtlačeným do tenkovrstvé hmoty</t>
  </si>
  <si>
    <t>-1768528380</t>
  </si>
  <si>
    <t>6,884*2+15,92*2+10,086*2</t>
  </si>
  <si>
    <t>9</t>
  </si>
  <si>
    <t>612311131</t>
  </si>
  <si>
    <t>Potažení vnitřních stěn vápenným štukem tloušťky do 3 mm</t>
  </si>
  <si>
    <t>-1914690206</t>
  </si>
  <si>
    <t>10</t>
  </si>
  <si>
    <t>612321141</t>
  </si>
  <si>
    <t>Vápenocementová omítka štuková dvouvrstvá vnitřních stěn nanášená ručně</t>
  </si>
  <si>
    <t>-325676504</t>
  </si>
  <si>
    <t>11</t>
  </si>
  <si>
    <t>612325422</t>
  </si>
  <si>
    <t>Oprava vnitřní vápenocementové štukové omítky stěn v rozsahu plochy do 30%</t>
  </si>
  <si>
    <t>-1517683451</t>
  </si>
  <si>
    <t>340,0</t>
  </si>
  <si>
    <t>12</t>
  </si>
  <si>
    <t>632441223</t>
  </si>
  <si>
    <t>Potěr anhydritový samonivelační litý C30 tl do 40 mm</t>
  </si>
  <si>
    <t>305137387</t>
  </si>
  <si>
    <t>56,89+125,69</t>
  </si>
  <si>
    <t>13</t>
  </si>
  <si>
    <t>632481213</t>
  </si>
  <si>
    <t>Separační vrstva z PE fólie</t>
  </si>
  <si>
    <t>975101853</t>
  </si>
  <si>
    <t>14</t>
  </si>
  <si>
    <t>634112113</t>
  </si>
  <si>
    <t>Obvodová dilatace podlahovým páskem z pěnového PE mezi stěnou a mazaninou nebo potěrem v 80 mm</t>
  </si>
  <si>
    <t>m</t>
  </si>
  <si>
    <t>1325833263</t>
  </si>
  <si>
    <t>182,58*1,05</t>
  </si>
  <si>
    <t>642942111</t>
  </si>
  <si>
    <t>Osazování zárubní nebo rámů dveřních kovových do 2,5 m2 na MC</t>
  </si>
  <si>
    <t>kus</t>
  </si>
  <si>
    <t>131190474</t>
  </si>
  <si>
    <t>16</t>
  </si>
  <si>
    <t>642945111</t>
  </si>
  <si>
    <t>Osazování protipožárních nebo protiplynových zárubní dveří jednokřídlových do 2,5 m2</t>
  </si>
  <si>
    <t>2030042217</t>
  </si>
  <si>
    <t>Ostatní konstrukce a práce, bourání</t>
  </si>
  <si>
    <t>17</t>
  </si>
  <si>
    <t>949101111</t>
  </si>
  <si>
    <t>Lešení pomocné pro objekty pozemních staveb s lešeňovou podlahou v do 1,9 m zatížení do 150 kg/m2</t>
  </si>
  <si>
    <t>503052108</t>
  </si>
  <si>
    <t>125,69+56,89</t>
  </si>
  <si>
    <t>18</t>
  </si>
  <si>
    <t>952901111</t>
  </si>
  <si>
    <t>Vyčištění budov bytové a občanské výstavby při výšce podlaží do 4 m</t>
  </si>
  <si>
    <t>872467840</t>
  </si>
  <si>
    <t>19</t>
  </si>
  <si>
    <t>962031132</t>
  </si>
  <si>
    <t>Bourání příček z cihel pálených na MVC tl do 100 mm</t>
  </si>
  <si>
    <t>1089088830</t>
  </si>
  <si>
    <t>64,044+36,91+14,477+127,63</t>
  </si>
  <si>
    <t>20</t>
  </si>
  <si>
    <t>962032314</t>
  </si>
  <si>
    <t>Bourání pilířů cihelných z dutých nebo plných cihel pálených i nepálených na jakoukoli maltu</t>
  </si>
  <si>
    <t>1366579933</t>
  </si>
  <si>
    <t>0,64*0,65*3,26+0,46*0,46*3,26+0,47*0,29*3,26</t>
  </si>
  <si>
    <t>965081213</t>
  </si>
  <si>
    <t>Bourání podlah z dlaždic keramických nebo xylolitových tl do 10 mm plochy přes 1 m2 vč. soklíků</t>
  </si>
  <si>
    <t>-504880978</t>
  </si>
  <si>
    <t>48,16*1,1+24,05*1,1</t>
  </si>
  <si>
    <t>22</t>
  </si>
  <si>
    <t>978013141</t>
  </si>
  <si>
    <t>Otlučení (osekání) vnitřní vápenné nebo vápenocementové omítky stěn v rozsahu do 30 %</t>
  </si>
  <si>
    <t>1799540440</t>
  </si>
  <si>
    <t>997</t>
  </si>
  <si>
    <t>Přesun sutě</t>
  </si>
  <si>
    <t>23</t>
  </si>
  <si>
    <t>997013154</t>
  </si>
  <si>
    <t>Vnitrostaveništní doprava suti a vybouraných hmot pro budovy v do 15 m s omezením mechanizace</t>
  </si>
  <si>
    <t>t</t>
  </si>
  <si>
    <t>-229425266</t>
  </si>
  <si>
    <t>42,503+0,457</t>
  </si>
  <si>
    <t>24</t>
  </si>
  <si>
    <t>997013501</t>
  </si>
  <si>
    <t>Odvoz suti a vybouraných hmot na skládku nebo meziskládku do 1 km se složením</t>
  </si>
  <si>
    <t>-1210530617</t>
  </si>
  <si>
    <t>25</t>
  </si>
  <si>
    <t>997013509</t>
  </si>
  <si>
    <t>Příplatek k odvozu suti a vybouraných hmot na skládku ZKD 1 km přes 1 km</t>
  </si>
  <si>
    <t>-1445734760</t>
  </si>
  <si>
    <t>42,96*19</t>
  </si>
  <si>
    <t>26</t>
  </si>
  <si>
    <t>997013631</t>
  </si>
  <si>
    <t>Poplatek za uložení na skládce (skládkovné) stavebního odpadu směsného kód odpadu 17 09 04</t>
  </si>
  <si>
    <t>754764098</t>
  </si>
  <si>
    <t>998</t>
  </si>
  <si>
    <t>Přesun hmot</t>
  </si>
  <si>
    <t>27</t>
  </si>
  <si>
    <t>998011003</t>
  </si>
  <si>
    <t>Přesun hmot pro budovy zděné v do 24 m</t>
  </si>
  <si>
    <t>400757566</t>
  </si>
  <si>
    <t>39,503+9,749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</si>
  <si>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</si>
  <si>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</si>
  <si>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</si>
  <si>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</si>
  <si>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</si>
  <si>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</si>
  <si>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 vč. dodávky</t>
  </si>
  <si>
    <t>763505587</t>
  </si>
  <si>
    <t>"vlhké provozy" (2,74+1,51+1,87+3,02+3,84+2,53+1,85)*1,3</t>
  </si>
  <si>
    <t>29</t>
  </si>
  <si>
    <t>998711203</t>
  </si>
  <si>
    <t>Přesun hmot procentní pro izolace proti vodě, vlhkosti a plynům v objektech v do 60 m</t>
  </si>
  <si>
    <t>%</t>
  </si>
  <si>
    <t>-1158781246</t>
  </si>
  <si>
    <t>713</t>
  </si>
  <si>
    <t>Izolace tepelné</t>
  </si>
  <si>
    <t>30</t>
  </si>
  <si>
    <t>713120821</t>
  </si>
  <si>
    <t>Odstranění tepelné izolace podlah volně kladené z polystyrenu suchého tl do 100 mm</t>
  </si>
  <si>
    <t>-1626977582</t>
  </si>
  <si>
    <t>48,16+24,05+110,73</t>
  </si>
  <si>
    <t>31</t>
  </si>
  <si>
    <t>713121111</t>
  </si>
  <si>
    <t>Montáž izolace tepelné podlah volně kladenými rohožemi, pásy, dílci, deskami 1 vrstva</t>
  </si>
  <si>
    <t>-1501616640</t>
  </si>
  <si>
    <t>32</t>
  </si>
  <si>
    <t>M</t>
  </si>
  <si>
    <t>28376360</t>
  </si>
  <si>
    <t>deska z polystyrénu XPS, hrana rovná a strukturovaný povrch λ=0,034 tl,30mm</t>
  </si>
  <si>
    <t>-1907530680</t>
  </si>
  <si>
    <t>182,94*1,02 'Přepočtené koeficientem množství</t>
  </si>
  <si>
    <t>33</t>
  </si>
  <si>
    <t>998713203</t>
  </si>
  <si>
    <t>Přesun hmot procentní pro izolace tepelné v objektech v do 24 m</t>
  </si>
  <si>
    <t>-898231154</t>
  </si>
  <si>
    <t>721</t>
  </si>
  <si>
    <t xml:space="preserve">Zdravotechnika </t>
  </si>
  <si>
    <t>34</t>
  </si>
  <si>
    <t>721001</t>
  </si>
  <si>
    <t>D+M rozvody vniřního vodovodu a kanalizace vč. zařizovacích předmětů</t>
  </si>
  <si>
    <t>kpl</t>
  </si>
  <si>
    <t>1518874377</t>
  </si>
  <si>
    <t>731</t>
  </si>
  <si>
    <t xml:space="preserve">Ústřední vytápění </t>
  </si>
  <si>
    <t>35</t>
  </si>
  <si>
    <t>731001</t>
  </si>
  <si>
    <t>ÚT-rozvody potrubí,otopná tělesa,armatury,izolace</t>
  </si>
  <si>
    <t>-1872562912</t>
  </si>
  <si>
    <t>741</t>
  </si>
  <si>
    <t>Elektroinstalace - silnoproud</t>
  </si>
  <si>
    <t>36</t>
  </si>
  <si>
    <t>741001</t>
  </si>
  <si>
    <t xml:space="preserve">D+M rozvody elektro vč. svítidel </t>
  </si>
  <si>
    <t>-1708919973</t>
  </si>
  <si>
    <t>742</t>
  </si>
  <si>
    <t>Elektroinstalace - slaboproud</t>
  </si>
  <si>
    <t>37</t>
  </si>
  <si>
    <t>742001</t>
  </si>
  <si>
    <t>D+M rozvody EPS,EZS,CCTV,EKV</t>
  </si>
  <si>
    <t>-772960087</t>
  </si>
  <si>
    <t>751</t>
  </si>
  <si>
    <t>Vzduchotechnika</t>
  </si>
  <si>
    <t>38</t>
  </si>
  <si>
    <t>751001</t>
  </si>
  <si>
    <t xml:space="preserve">D+M rozvody ,ventilace vč. chlazení </t>
  </si>
  <si>
    <t>1840547504</t>
  </si>
  <si>
    <t>763</t>
  </si>
  <si>
    <t>Konstrukce suché výstavby</t>
  </si>
  <si>
    <t>39</t>
  </si>
  <si>
    <t>763111314</t>
  </si>
  <si>
    <t>SDK příčka tl 100 mm profil CW+UW 75 desky 1xA 12,5 s izolací EI 30 Rw do 45 dB</t>
  </si>
  <si>
    <t>1627853432</t>
  </si>
  <si>
    <t>(0,61+2,7+0,56+1,2+0,6+7,8+5,4+0,6)*3,0</t>
  </si>
  <si>
    <t>40</t>
  </si>
  <si>
    <t>763111717</t>
  </si>
  <si>
    <t>SDK příčka základní penetrační nátěr (oboustranně)</t>
  </si>
  <si>
    <t>-1560755297</t>
  </si>
  <si>
    <t>58,41+1,68+1,83</t>
  </si>
  <si>
    <t>41</t>
  </si>
  <si>
    <t>763112312.KNF</t>
  </si>
  <si>
    <t>SDK příčka mezibytová W 115 tl 155 mm zdvojený profil CW+UW 50 desky 2xWHITE (A) 12,5 TI 40+40 mm 15 kg/m3 EI 60 Rw 62 dB</t>
  </si>
  <si>
    <t>-2051492421</t>
  </si>
  <si>
    <t>0,56*3,0</t>
  </si>
  <si>
    <t>42</t>
  </si>
  <si>
    <t>763112318</t>
  </si>
  <si>
    <t>SDK příčka mezibytová tl 255 mm zdvojený profil CW+UW 100 desky 2xA 12,5 s dvojitou izolací EI 60 Rw do 65 dB</t>
  </si>
  <si>
    <t>795319765</t>
  </si>
  <si>
    <t>0,61*3,0</t>
  </si>
  <si>
    <t>43</t>
  </si>
  <si>
    <t>763131411</t>
  </si>
  <si>
    <t>SDK podhled desky 1xA 12,5 bez izolace dvouvrstvá spodní kce profil CD+UD</t>
  </si>
  <si>
    <t>1554005116</t>
  </si>
  <si>
    <t>7,62+25,7+37,65+11,93+60,42+17,56</t>
  </si>
  <si>
    <t>44</t>
  </si>
  <si>
    <t>763131451</t>
  </si>
  <si>
    <t>SDK podhled deska 1xH2 12,5 bez izolace dvouvrstvá spodní kce profil CD+UD</t>
  </si>
  <si>
    <t>-2047070529</t>
  </si>
  <si>
    <t>2,74+1,51+1,87+3,02+2,53+1,85</t>
  </si>
  <si>
    <t>45</t>
  </si>
  <si>
    <t>763131714</t>
  </si>
  <si>
    <t>SDK podhled základní penetrační nátěr</t>
  </si>
  <si>
    <t>826869317</t>
  </si>
  <si>
    <t>160,88+13,52</t>
  </si>
  <si>
    <t>46</t>
  </si>
  <si>
    <t>763131761</t>
  </si>
  <si>
    <t>Příplatek k SDK podhledu za plochu do 3 m2 jednotlivě</t>
  </si>
  <si>
    <t>533605391</t>
  </si>
  <si>
    <t>2,74+1,51+1,87+2,53+1,85</t>
  </si>
  <si>
    <t>47</t>
  </si>
  <si>
    <t>998763403</t>
  </si>
  <si>
    <t>Přesun hmot procentní pro sádrokartonové konstrukce v objektech v do 24 m</t>
  </si>
  <si>
    <t>-1038785742</t>
  </si>
  <si>
    <t>766</t>
  </si>
  <si>
    <t>Konstrukce truhlářské</t>
  </si>
  <si>
    <t>48</t>
  </si>
  <si>
    <t>766001</t>
  </si>
  <si>
    <t>D+M dveře vnitřní dřevěné plné hladké vč. ocelové zárubně a samozavírače vč. kování 800/2000mm</t>
  </si>
  <si>
    <t>ks</t>
  </si>
  <si>
    <t>72045679</t>
  </si>
  <si>
    <t>"schema D2"  4</t>
  </si>
  <si>
    <t>49</t>
  </si>
  <si>
    <t>766002</t>
  </si>
  <si>
    <t>dtto,avšak 700/1970mm bez PO</t>
  </si>
  <si>
    <t>-1881256980</t>
  </si>
  <si>
    <t>"schema D3" 3</t>
  </si>
  <si>
    <t>50</t>
  </si>
  <si>
    <t>766004</t>
  </si>
  <si>
    <t>D+M dveře vnitřní dřevěné plné hladké s PO EI 30 DP vč. zárubně a kování 600/2000mm</t>
  </si>
  <si>
    <t>-1413352192</t>
  </si>
  <si>
    <t>"schema D4"  2</t>
  </si>
  <si>
    <t>51</t>
  </si>
  <si>
    <t>766005</t>
  </si>
  <si>
    <t>D+M recepční pult 1800/1200/1100mm DTD a černé lamino</t>
  </si>
  <si>
    <t>1020005366</t>
  </si>
  <si>
    <t>"schema T1"  1</t>
  </si>
  <si>
    <t>52</t>
  </si>
  <si>
    <t>998766203</t>
  </si>
  <si>
    <t>Přesun hmot procentní pro konstrukce truhlářské v objektech v do 24 m</t>
  </si>
  <si>
    <t>981736698</t>
  </si>
  <si>
    <t>767</t>
  </si>
  <si>
    <t>Konstrukce zámečnické</t>
  </si>
  <si>
    <t>53</t>
  </si>
  <si>
    <t>767001</t>
  </si>
  <si>
    <t xml:space="preserve">D+M dveře 1700/2250mm s PO EI 30DP3 bez prahu hliníkový rám vč. madla a samozavírače </t>
  </si>
  <si>
    <t>1718902783</t>
  </si>
  <si>
    <t>"schema  D1a"  2</t>
  </si>
  <si>
    <t>54</t>
  </si>
  <si>
    <t>767002</t>
  </si>
  <si>
    <t xml:space="preserve">D+M prosklená příčka 2300/2250mm s PO EW 45 hliníkový rám </t>
  </si>
  <si>
    <t>2106959372</t>
  </si>
  <si>
    <t>"schema D1b"  1</t>
  </si>
  <si>
    <t>55</t>
  </si>
  <si>
    <t>767003</t>
  </si>
  <si>
    <t>D+M překlad z L 200/200 se zákl. nátěrem vč. kotvení</t>
  </si>
  <si>
    <t>kg</t>
  </si>
  <si>
    <t>937642170</t>
  </si>
  <si>
    <t>56</t>
  </si>
  <si>
    <t>767004</t>
  </si>
  <si>
    <t>D+M dveře vnitřní celoskleněné bezrámové sklo bezpečnostní kalené 2200/2900mm</t>
  </si>
  <si>
    <t>-26582904</t>
  </si>
  <si>
    <t>"schema D5"  2</t>
  </si>
  <si>
    <t>57</t>
  </si>
  <si>
    <t>767005</t>
  </si>
  <si>
    <t xml:space="preserve">dtto,avšak 900/2250mm </t>
  </si>
  <si>
    <t>-76905204</t>
  </si>
  <si>
    <t>"schema D6,D7"   2</t>
  </si>
  <si>
    <t>58</t>
  </si>
  <si>
    <t>998767203</t>
  </si>
  <si>
    <t>Přesun hmot procentní pro zámečnické konstrukce v objektech v do 24 m</t>
  </si>
  <si>
    <t>1731696902</t>
  </si>
  <si>
    <t>771</t>
  </si>
  <si>
    <t>Podlahy z dlaždic</t>
  </si>
  <si>
    <t>59</t>
  </si>
  <si>
    <t>771121011</t>
  </si>
  <si>
    <t>Nátěr penetrační na podlahu vč. soklíků</t>
  </si>
  <si>
    <t>177487343</t>
  </si>
  <si>
    <t>(7,62+25,7+11,93+2,74+1,51+1,87+3,02+3,84+2,53+1,85)*1,15</t>
  </si>
  <si>
    <t>60</t>
  </si>
  <si>
    <t>771151011</t>
  </si>
  <si>
    <t>Samonivelační stěrka podlah pevnosti 20 MPa tl 3 mm</t>
  </si>
  <si>
    <t>1475520777</t>
  </si>
  <si>
    <t>61</t>
  </si>
  <si>
    <t>771574112</t>
  </si>
  <si>
    <t>Montáž podlah keramických hladkých lepených flexibilním lepidlem do 12 ks/ m2</t>
  </si>
  <si>
    <t>-2064955649</t>
  </si>
  <si>
    <t>62</t>
  </si>
  <si>
    <t>59761003</t>
  </si>
  <si>
    <t>dlažba keramická hutná hladká do interiéru přes 9 do 12ks/m2</t>
  </si>
  <si>
    <t>-1278553274</t>
  </si>
  <si>
    <t>72,002*1,1 'Přepočtené koeficientem množství</t>
  </si>
  <si>
    <t>63</t>
  </si>
  <si>
    <t>998771203</t>
  </si>
  <si>
    <t>Přesun hmot procentní pro podlahy z dlaždic v objektech v do 24 m</t>
  </si>
  <si>
    <t>-184096464</t>
  </si>
  <si>
    <t>776</t>
  </si>
  <si>
    <t>Podlahy povlakové</t>
  </si>
  <si>
    <t>64</t>
  </si>
  <si>
    <t>776121111</t>
  </si>
  <si>
    <t>Vodou ředitelná penetrace savého podkladu povlakových podlah ředěná v poměru 1:3 vč. soklíků</t>
  </si>
  <si>
    <t>1180471916</t>
  </si>
  <si>
    <t>(37,65+60,42+17,56)*1,05</t>
  </si>
  <si>
    <t>65</t>
  </si>
  <si>
    <t>776141111</t>
  </si>
  <si>
    <t>Vyrovnání podkladu povlakových podlah stěrkou pevnosti 20 MPa tl 3 mm</t>
  </si>
  <si>
    <t>-106079506</t>
  </si>
  <si>
    <t>66</t>
  </si>
  <si>
    <t>776201812</t>
  </si>
  <si>
    <t>Demontáž lepených povlakových podlah s podložkou ručně vč. soklíků</t>
  </si>
  <si>
    <t>-1406405298</t>
  </si>
  <si>
    <t>110,73*1,05</t>
  </si>
  <si>
    <t>67</t>
  </si>
  <si>
    <t>776211131</t>
  </si>
  <si>
    <t>Lepení textilních pásů tkaných</t>
  </si>
  <si>
    <t>686277534</t>
  </si>
  <si>
    <t>68</t>
  </si>
  <si>
    <t>69751001</t>
  </si>
  <si>
    <t>koberec zátěžový vysoká zátěž hm 1950g/m2 š 4m</t>
  </si>
  <si>
    <t>-766425466</t>
  </si>
  <si>
    <t>121,412*1,1 'Přepočtené koeficientem množství</t>
  </si>
  <si>
    <t>69</t>
  </si>
  <si>
    <t>998776203</t>
  </si>
  <si>
    <t>Přesun hmot procentní pro podlahy povlakové v objektech v do 24 m</t>
  </si>
  <si>
    <t>624231654</t>
  </si>
  <si>
    <t>781</t>
  </si>
  <si>
    <t>Dokončovací práce - obklady</t>
  </si>
  <si>
    <t>70</t>
  </si>
  <si>
    <t>781121011</t>
  </si>
  <si>
    <t>Nátěr penetrační na stěnu</t>
  </si>
  <si>
    <t>1625787155</t>
  </si>
  <si>
    <t>11,795+9,562+10,822+10,114+14,992+10,401+8,779+2,1</t>
  </si>
  <si>
    <t>71</t>
  </si>
  <si>
    <t>781474112</t>
  </si>
  <si>
    <t>Montáž obkladů vnitřních keramických hladkých do 12 ks/m2 lepených flexibilním lepidlem</t>
  </si>
  <si>
    <t>-1815558115</t>
  </si>
  <si>
    <t>72</t>
  </si>
  <si>
    <t>59761026</t>
  </si>
  <si>
    <t>obklad keramický hladký do 12ks/m2</t>
  </si>
  <si>
    <t>-1184962863</t>
  </si>
  <si>
    <t>78,565*1,1 'Přepočtené koeficientem množství</t>
  </si>
  <si>
    <t>73</t>
  </si>
  <si>
    <t>781491021</t>
  </si>
  <si>
    <t>Montáž zrcadel plochy do 1 m2 lepených silikonovým tmelem na keramický obklad</t>
  </si>
  <si>
    <t>-1878052466</t>
  </si>
  <si>
    <t>74</t>
  </si>
  <si>
    <t>63465122</t>
  </si>
  <si>
    <t>zrcadlo nemontované čiré tl 3mm max rozměr 3210x2250mm</t>
  </si>
  <si>
    <t>-113152967</t>
  </si>
  <si>
    <t>3,45*1,1 'Přepočtené koeficientem množství</t>
  </si>
  <si>
    <t>75</t>
  </si>
  <si>
    <t>781494511</t>
  </si>
  <si>
    <t>Plastové profily ukončovací lepené flexibilním lepidlem</t>
  </si>
  <si>
    <t>-1929793452</t>
  </si>
  <si>
    <t>76</t>
  </si>
  <si>
    <t>998781203</t>
  </si>
  <si>
    <t>Přesun hmot procentní pro obklady keramické v objektech v do 24 m</t>
  </si>
  <si>
    <t>26772607</t>
  </si>
  <si>
    <t>783</t>
  </si>
  <si>
    <t>Dokončovací práce - nátěry</t>
  </si>
  <si>
    <t>77</t>
  </si>
  <si>
    <t>783314101</t>
  </si>
  <si>
    <t>Základní jednonásobný syntetický nátěr zámečnických konstrukcí</t>
  </si>
  <si>
    <t>1863421759</t>
  </si>
  <si>
    <t>"zárubně" 1,2*11</t>
  </si>
  <si>
    <t>78</t>
  </si>
  <si>
    <t>783315101</t>
  </si>
  <si>
    <t>Mezinátěr jednonásobný syntetický standardní zámečnických konstrukcí</t>
  </si>
  <si>
    <t>-585028239</t>
  </si>
  <si>
    <t>79</t>
  </si>
  <si>
    <t>783317101</t>
  </si>
  <si>
    <t>Krycí jednonásobný syntetický standardní nátěr zámečnických konstrukcí</t>
  </si>
  <si>
    <t>1550860488</t>
  </si>
  <si>
    <t>80</t>
  </si>
  <si>
    <t>783826313</t>
  </si>
  <si>
    <t xml:space="preserve">Betonová stěrka na stěnách </t>
  </si>
  <si>
    <t>-946508715</t>
  </si>
  <si>
    <t>(0,63+0,3*2+0,67+2,2)*3,3</t>
  </si>
  <si>
    <t>784</t>
  </si>
  <si>
    <t>Dokončovací práce - malby a tapety</t>
  </si>
  <si>
    <t>81</t>
  </si>
  <si>
    <t>784121001</t>
  </si>
  <si>
    <t>Oškrabání malby v mísnostech výšky do 3,80 m</t>
  </si>
  <si>
    <t>1666532602</t>
  </si>
  <si>
    <t>340,0*0,3</t>
  </si>
  <si>
    <t>82</t>
  </si>
  <si>
    <t>784181101</t>
  </si>
  <si>
    <t>Základní akrylátová jednonásobná penetrace podkladu v místnostech výšky do 3,80m</t>
  </si>
  <si>
    <t>1122191063</t>
  </si>
  <si>
    <t>61,92*2+174,4+65,78+340,0</t>
  </si>
  <si>
    <t>83</t>
  </si>
  <si>
    <t>784211111</t>
  </si>
  <si>
    <t>Dvojnásobné bílé malby ze směsí za mokra velmi dobře otěruvzdorných v místnostech výšky do 3,80 m</t>
  </si>
  <si>
    <t>-1490723519</t>
  </si>
  <si>
    <t>38-M</t>
  </si>
  <si>
    <t xml:space="preserve">Měření a regulace </t>
  </si>
  <si>
    <t>84</t>
  </si>
  <si>
    <t>380001</t>
  </si>
  <si>
    <t xml:space="preserve">Rozvody MaR </t>
  </si>
  <si>
    <t>-293917109</t>
  </si>
  <si>
    <t>HZS</t>
  </si>
  <si>
    <t>Hodinové zúčtovací sazby</t>
  </si>
  <si>
    <t>85</t>
  </si>
  <si>
    <t>HZS1301</t>
  </si>
  <si>
    <t>Hodinová zúčtovací sazba zedník-stavební výpomocné práce pro profese</t>
  </si>
  <si>
    <t>hod</t>
  </si>
  <si>
    <t>512</t>
  </si>
  <si>
    <t>-1269042422</t>
  </si>
  <si>
    <t>VRN</t>
  </si>
  <si>
    <t>Vedlejší rozpočtové náklady</t>
  </si>
  <si>
    <t>VRN1</t>
  </si>
  <si>
    <t>Průzkumné, geodetické a projektové práce</t>
  </si>
  <si>
    <t>86</t>
  </si>
  <si>
    <t>013002000</t>
  </si>
  <si>
    <t xml:space="preserve">Projektové práce-dokumentace skutečného provedení </t>
  </si>
  <si>
    <t xml:space="preserve">soubor </t>
  </si>
  <si>
    <t>1024</t>
  </si>
  <si>
    <t>1412978708</t>
  </si>
  <si>
    <t>VRN3</t>
  </si>
  <si>
    <t>Zařízení staveniště</t>
  </si>
  <si>
    <t>87</t>
  </si>
  <si>
    <t>032002000</t>
  </si>
  <si>
    <t>Vybavení staveniště-mobilní WC,sklad,kancelář,zdvihací mechanizmy</t>
  </si>
  <si>
    <t>soubor</t>
  </si>
  <si>
    <t>145911446</t>
  </si>
  <si>
    <t>88</t>
  </si>
  <si>
    <t>033002000</t>
  </si>
  <si>
    <t>Připojení staveniště na inženýrské sítě-voda,elektro</t>
  </si>
  <si>
    <t>2037875021</t>
  </si>
  <si>
    <t>89</t>
  </si>
  <si>
    <t>034002000</t>
  </si>
  <si>
    <t xml:space="preserve">Zabezpečení staveniště-provizorní oplocení </t>
  </si>
  <si>
    <t>-1479910527</t>
  </si>
  <si>
    <t>90</t>
  </si>
  <si>
    <t>035002000</t>
  </si>
  <si>
    <t>Pronájmy ploch, objektů</t>
  </si>
  <si>
    <t>695484538</t>
  </si>
  <si>
    <t>91</t>
  </si>
  <si>
    <t>039002000</t>
  </si>
  <si>
    <t>Zrušení zařízení staveniště</t>
  </si>
  <si>
    <t>1574846860</t>
  </si>
  <si>
    <t>VRN4</t>
  </si>
  <si>
    <t>Inženýrská činnost</t>
  </si>
  <si>
    <t>92</t>
  </si>
  <si>
    <t>043002000</t>
  </si>
  <si>
    <t>Zkoušky a ostatní měření</t>
  </si>
  <si>
    <t>-1463069921</t>
  </si>
  <si>
    <t>93</t>
  </si>
  <si>
    <t>045002000</t>
  </si>
  <si>
    <t>Kompletační a koordinační činnost</t>
  </si>
  <si>
    <t>-665161185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</si>
</sst>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7" customHeight="1"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5" t="s">
        <v>6</v>
      </c>
      <c r="BT2" s="15" t="s">
        <v>7</v>
      </c>
    </row>
    <row r="3" spans="2:72" s="1" customFormat="1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3" t="s">
        <v>14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0"/>
      <c r="AQ5" s="20"/>
      <c r="AR5" s="18"/>
      <c r="BE5" s="250" t="s">
        <v>15</v>
      </c>
      <c r="BS5" s="15" t="s">
        <v>6</v>
      </c>
    </row>
    <row r="6" spans="2:71" s="1" customFormat="1" ht="37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55" t="s">
        <v>17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0"/>
      <c r="AQ6" s="20"/>
      <c r="AR6" s="18"/>
      <c r="BE6" s="251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51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51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51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51"/>
      <c r="BS10" s="15" t="s">
        <v>6</v>
      </c>
    </row>
    <row r="11" spans="2:71" s="1" customFormat="1" ht="18.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51"/>
      <c r="BS11" s="15" t="s">
        <v>6</v>
      </c>
    </row>
    <row r="12" spans="2:71" s="1" customFormat="1" ht="7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51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51"/>
      <c r="BS13" s="15" t="s">
        <v>6</v>
      </c>
    </row>
    <row r="14" spans="2:71" ht="12.5">
      <c r="B14" s="19"/>
      <c r="C14" s="20"/>
      <c r="D14" s="20"/>
      <c r="E14" s="256" t="s">
        <v>29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51"/>
      <c r="BS14" s="15" t="s">
        <v>6</v>
      </c>
    </row>
    <row r="15" spans="2:71" s="1" customFormat="1" ht="7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51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51"/>
      <c r="BS16" s="15" t="s">
        <v>4</v>
      </c>
    </row>
    <row r="17" spans="2:71" s="1" customFormat="1" ht="18.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51"/>
      <c r="BS17" s="15" t="s">
        <v>32</v>
      </c>
    </row>
    <row r="18" spans="2:71" s="1" customFormat="1" ht="7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51"/>
      <c r="BS18" s="15" t="s">
        <v>6</v>
      </c>
    </row>
    <row r="19" spans="2:71" s="1" customFormat="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51"/>
      <c r="BS19" s="15" t="s">
        <v>6</v>
      </c>
    </row>
    <row r="20" spans="2:71" s="1" customFormat="1" ht="18.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51"/>
      <c r="BS20" s="15" t="s">
        <v>32</v>
      </c>
    </row>
    <row r="21" spans="2:57" s="1" customFormat="1" ht="7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51"/>
    </row>
    <row r="22" spans="2:57" s="1" customFormat="1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51"/>
    </row>
    <row r="23" spans="2:57" s="1" customFormat="1" ht="16.5" customHeight="1">
      <c r="B23" s="19"/>
      <c r="C23" s="20"/>
      <c r="D23" s="20"/>
      <c r="E23" s="258" t="s">
        <v>1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0"/>
      <c r="AP23" s="20"/>
      <c r="AQ23" s="20"/>
      <c r="AR23" s="18"/>
      <c r="BE23" s="251"/>
    </row>
    <row r="24" spans="2:57" s="1" customFormat="1" ht="7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51"/>
    </row>
    <row r="25" spans="2:57" s="1" customFormat="1" ht="7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51"/>
    </row>
    <row r="26" spans="1:57" s="2" customFormat="1" ht="25.9" customHeight="1">
      <c r="A26" s="32"/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9">
        <f>ROUND(AG94,2)</f>
        <v>0</v>
      </c>
      <c r="AL26" s="260"/>
      <c r="AM26" s="260"/>
      <c r="AN26" s="260"/>
      <c r="AO26" s="260"/>
      <c r="AP26" s="34"/>
      <c r="AQ26" s="34"/>
      <c r="AR26" s="37"/>
      <c r="BE26" s="251"/>
    </row>
    <row r="27" spans="1:57" s="2" customFormat="1" ht="7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1"/>
    </row>
    <row r="28" spans="1:57" s="2" customFormat="1" ht="12.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61" t="s">
        <v>37</v>
      </c>
      <c r="M28" s="261"/>
      <c r="N28" s="261"/>
      <c r="O28" s="261"/>
      <c r="P28" s="261"/>
      <c r="Q28" s="34"/>
      <c r="R28" s="34"/>
      <c r="S28" s="34"/>
      <c r="T28" s="34"/>
      <c r="U28" s="34"/>
      <c r="V28" s="34"/>
      <c r="W28" s="261" t="s">
        <v>38</v>
      </c>
      <c r="X28" s="261"/>
      <c r="Y28" s="261"/>
      <c r="Z28" s="261"/>
      <c r="AA28" s="261"/>
      <c r="AB28" s="261"/>
      <c r="AC28" s="261"/>
      <c r="AD28" s="261"/>
      <c r="AE28" s="261"/>
      <c r="AF28" s="34"/>
      <c r="AG28" s="34"/>
      <c r="AH28" s="34"/>
      <c r="AI28" s="34"/>
      <c r="AJ28" s="34"/>
      <c r="AK28" s="261" t="s">
        <v>39</v>
      </c>
      <c r="AL28" s="261"/>
      <c r="AM28" s="261"/>
      <c r="AN28" s="261"/>
      <c r="AO28" s="261"/>
      <c r="AP28" s="34"/>
      <c r="AQ28" s="34"/>
      <c r="AR28" s="37"/>
      <c r="BE28" s="251"/>
    </row>
    <row r="29" spans="2:57" s="3" customFormat="1" ht="14.4" customHeight="1">
      <c r="B29" s="38"/>
      <c r="C29" s="39"/>
      <c r="D29" s="27" t="s">
        <v>40</v>
      </c>
      <c r="E29" s="39"/>
      <c r="F29" s="27" t="s">
        <v>41</v>
      </c>
      <c r="G29" s="39"/>
      <c r="H29" s="39"/>
      <c r="I29" s="39"/>
      <c r="J29" s="39"/>
      <c r="K29" s="39"/>
      <c r="L29" s="245">
        <v>0.21</v>
      </c>
      <c r="M29" s="244"/>
      <c r="N29" s="244"/>
      <c r="O29" s="244"/>
      <c r="P29" s="244"/>
      <c r="Q29" s="39"/>
      <c r="R29" s="39"/>
      <c r="S29" s="39"/>
      <c r="T29" s="39"/>
      <c r="U29" s="39"/>
      <c r="V29" s="39"/>
      <c r="W29" s="243">
        <f>ROUND(AZ94,2)</f>
        <v>0</v>
      </c>
      <c r="X29" s="244"/>
      <c r="Y29" s="244"/>
      <c r="Z29" s="244"/>
      <c r="AA29" s="244"/>
      <c r="AB29" s="244"/>
      <c r="AC29" s="244"/>
      <c r="AD29" s="244"/>
      <c r="AE29" s="244"/>
      <c r="AF29" s="39"/>
      <c r="AG29" s="39"/>
      <c r="AH29" s="39"/>
      <c r="AI29" s="39"/>
      <c r="AJ29" s="39"/>
      <c r="AK29" s="243">
        <f>ROUND(AV94,2)</f>
        <v>0</v>
      </c>
      <c r="AL29" s="244"/>
      <c r="AM29" s="244"/>
      <c r="AN29" s="244"/>
      <c r="AO29" s="244"/>
      <c r="AP29" s="39"/>
      <c r="AQ29" s="39"/>
      <c r="AR29" s="40"/>
      <c r="BE29" s="252"/>
    </row>
    <row r="30" spans="2:57" s="3" customFormat="1" ht="14.4" customHeight="1">
      <c r="B30" s="38"/>
      <c r="C30" s="39"/>
      <c r="D30" s="39"/>
      <c r="E30" s="39"/>
      <c r="F30" s="27" t="s">
        <v>42</v>
      </c>
      <c r="G30" s="39"/>
      <c r="H30" s="39"/>
      <c r="I30" s="39"/>
      <c r="J30" s="39"/>
      <c r="K30" s="39"/>
      <c r="L30" s="245">
        <v>0.15</v>
      </c>
      <c r="M30" s="244"/>
      <c r="N30" s="244"/>
      <c r="O30" s="244"/>
      <c r="P30" s="244"/>
      <c r="Q30" s="39"/>
      <c r="R30" s="39"/>
      <c r="S30" s="39"/>
      <c r="T30" s="39"/>
      <c r="U30" s="39"/>
      <c r="V30" s="39"/>
      <c r="W30" s="243">
        <f>ROUND(BA94,2)</f>
        <v>0</v>
      </c>
      <c r="X30" s="244"/>
      <c r="Y30" s="244"/>
      <c r="Z30" s="244"/>
      <c r="AA30" s="244"/>
      <c r="AB30" s="244"/>
      <c r="AC30" s="244"/>
      <c r="AD30" s="244"/>
      <c r="AE30" s="244"/>
      <c r="AF30" s="39"/>
      <c r="AG30" s="39"/>
      <c r="AH30" s="39"/>
      <c r="AI30" s="39"/>
      <c r="AJ30" s="39"/>
      <c r="AK30" s="243">
        <f>ROUND(AW94,2)</f>
        <v>0</v>
      </c>
      <c r="AL30" s="244"/>
      <c r="AM30" s="244"/>
      <c r="AN30" s="244"/>
      <c r="AO30" s="244"/>
      <c r="AP30" s="39"/>
      <c r="AQ30" s="39"/>
      <c r="AR30" s="40"/>
      <c r="BE30" s="252"/>
    </row>
    <row r="31" spans="2:57" s="3" customFormat="1" ht="14.4" customHeight="1" hidden="1">
      <c r="B31" s="38"/>
      <c r="C31" s="39"/>
      <c r="D31" s="39"/>
      <c r="E31" s="39"/>
      <c r="F31" s="27" t="s">
        <v>43</v>
      </c>
      <c r="G31" s="39"/>
      <c r="H31" s="39"/>
      <c r="I31" s="39"/>
      <c r="J31" s="39"/>
      <c r="K31" s="39"/>
      <c r="L31" s="245">
        <v>0.21</v>
      </c>
      <c r="M31" s="244"/>
      <c r="N31" s="244"/>
      <c r="O31" s="244"/>
      <c r="P31" s="244"/>
      <c r="Q31" s="39"/>
      <c r="R31" s="39"/>
      <c r="S31" s="39"/>
      <c r="T31" s="39"/>
      <c r="U31" s="39"/>
      <c r="V31" s="39"/>
      <c r="W31" s="243">
        <f>ROUND(BB94,2)</f>
        <v>0</v>
      </c>
      <c r="X31" s="244"/>
      <c r="Y31" s="244"/>
      <c r="Z31" s="244"/>
      <c r="AA31" s="244"/>
      <c r="AB31" s="244"/>
      <c r="AC31" s="244"/>
      <c r="AD31" s="244"/>
      <c r="AE31" s="244"/>
      <c r="AF31" s="39"/>
      <c r="AG31" s="39"/>
      <c r="AH31" s="39"/>
      <c r="AI31" s="39"/>
      <c r="AJ31" s="39"/>
      <c r="AK31" s="243">
        <v>0</v>
      </c>
      <c r="AL31" s="244"/>
      <c r="AM31" s="244"/>
      <c r="AN31" s="244"/>
      <c r="AO31" s="244"/>
      <c r="AP31" s="39"/>
      <c r="AQ31" s="39"/>
      <c r="AR31" s="40"/>
      <c r="BE31" s="252"/>
    </row>
    <row r="32" spans="2:57" s="3" customFormat="1" ht="14.4" customHeight="1" hidden="1">
      <c r="B32" s="38"/>
      <c r="C32" s="39"/>
      <c r="D32" s="39"/>
      <c r="E32" s="39"/>
      <c r="F32" s="27" t="s">
        <v>44</v>
      </c>
      <c r="G32" s="39"/>
      <c r="H32" s="39"/>
      <c r="I32" s="39"/>
      <c r="J32" s="39"/>
      <c r="K32" s="39"/>
      <c r="L32" s="245">
        <v>0.15</v>
      </c>
      <c r="M32" s="244"/>
      <c r="N32" s="244"/>
      <c r="O32" s="244"/>
      <c r="P32" s="244"/>
      <c r="Q32" s="39"/>
      <c r="R32" s="39"/>
      <c r="S32" s="39"/>
      <c r="T32" s="39"/>
      <c r="U32" s="39"/>
      <c r="V32" s="39"/>
      <c r="W32" s="243">
        <f>ROUND(BC94,2)</f>
        <v>0</v>
      </c>
      <c r="X32" s="244"/>
      <c r="Y32" s="244"/>
      <c r="Z32" s="244"/>
      <c r="AA32" s="244"/>
      <c r="AB32" s="244"/>
      <c r="AC32" s="244"/>
      <c r="AD32" s="244"/>
      <c r="AE32" s="244"/>
      <c r="AF32" s="39"/>
      <c r="AG32" s="39"/>
      <c r="AH32" s="39"/>
      <c r="AI32" s="39"/>
      <c r="AJ32" s="39"/>
      <c r="AK32" s="243">
        <v>0</v>
      </c>
      <c r="AL32" s="244"/>
      <c r="AM32" s="244"/>
      <c r="AN32" s="244"/>
      <c r="AO32" s="244"/>
      <c r="AP32" s="39"/>
      <c r="AQ32" s="39"/>
      <c r="AR32" s="40"/>
      <c r="BE32" s="252"/>
    </row>
    <row r="33" spans="2:57" s="3" customFormat="1" ht="14.4" customHeight="1" hidden="1">
      <c r="B33" s="38"/>
      <c r="C33" s="39"/>
      <c r="D33" s="39"/>
      <c r="E33" s="39"/>
      <c r="F33" s="27" t="s">
        <v>45</v>
      </c>
      <c r="G33" s="39"/>
      <c r="H33" s="39"/>
      <c r="I33" s="39"/>
      <c r="J33" s="39"/>
      <c r="K33" s="39"/>
      <c r="L33" s="245">
        <v>0</v>
      </c>
      <c r="M33" s="244"/>
      <c r="N33" s="244"/>
      <c r="O33" s="244"/>
      <c r="P33" s="244"/>
      <c r="Q33" s="39"/>
      <c r="R33" s="39"/>
      <c r="S33" s="39"/>
      <c r="T33" s="39"/>
      <c r="U33" s="39"/>
      <c r="V33" s="39"/>
      <c r="W33" s="243">
        <f>ROUND(BD94,2)</f>
        <v>0</v>
      </c>
      <c r="X33" s="244"/>
      <c r="Y33" s="244"/>
      <c r="Z33" s="244"/>
      <c r="AA33" s="244"/>
      <c r="AB33" s="244"/>
      <c r="AC33" s="244"/>
      <c r="AD33" s="244"/>
      <c r="AE33" s="244"/>
      <c r="AF33" s="39"/>
      <c r="AG33" s="39"/>
      <c r="AH33" s="39"/>
      <c r="AI33" s="39"/>
      <c r="AJ33" s="39"/>
      <c r="AK33" s="243">
        <v>0</v>
      </c>
      <c r="AL33" s="244"/>
      <c r="AM33" s="244"/>
      <c r="AN33" s="244"/>
      <c r="AO33" s="244"/>
      <c r="AP33" s="39"/>
      <c r="AQ33" s="39"/>
      <c r="AR33" s="40"/>
      <c r="BE33" s="252"/>
    </row>
    <row r="34" spans="1:57" s="2" customFormat="1" ht="7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1"/>
    </row>
    <row r="35" spans="1:57" s="2" customFormat="1" ht="25.9" customHeight="1">
      <c r="A35" s="32"/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46" t="s">
        <v>48</v>
      </c>
      <c r="Y35" s="247"/>
      <c r="Z35" s="247"/>
      <c r="AA35" s="247"/>
      <c r="AB35" s="247"/>
      <c r="AC35" s="43"/>
      <c r="AD35" s="43"/>
      <c r="AE35" s="43"/>
      <c r="AF35" s="43"/>
      <c r="AG35" s="43"/>
      <c r="AH35" s="43"/>
      <c r="AI35" s="43"/>
      <c r="AJ35" s="43"/>
      <c r="AK35" s="248">
        <f>SUM(AK26:AK33)</f>
        <v>0</v>
      </c>
      <c r="AL35" s="247"/>
      <c r="AM35" s="247"/>
      <c r="AN35" s="247"/>
      <c r="AO35" s="249"/>
      <c r="AP35" s="41"/>
      <c r="AQ35" s="41"/>
      <c r="AR35" s="37"/>
      <c r="BE35" s="32"/>
    </row>
    <row r="36" spans="1:57" s="2" customFormat="1" ht="7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45"/>
      <c r="C49" s="46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50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5">
      <c r="A60" s="32"/>
      <c r="B60" s="33"/>
      <c r="C60" s="34"/>
      <c r="D60" s="50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51</v>
      </c>
      <c r="AI60" s="36"/>
      <c r="AJ60" s="36"/>
      <c r="AK60" s="36"/>
      <c r="AL60" s="36"/>
      <c r="AM60" s="50" t="s">
        <v>52</v>
      </c>
      <c r="AN60" s="36"/>
      <c r="AO60" s="36"/>
      <c r="AP60" s="34"/>
      <c r="AQ60" s="34"/>
      <c r="AR60" s="37"/>
      <c r="BE60" s="32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3">
      <c r="A64" s="32"/>
      <c r="B64" s="33"/>
      <c r="C64" s="34"/>
      <c r="D64" s="47" t="s">
        <v>53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54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5">
      <c r="A75" s="32"/>
      <c r="B75" s="33"/>
      <c r="C75" s="34"/>
      <c r="D75" s="50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51</v>
      </c>
      <c r="AI75" s="36"/>
      <c r="AJ75" s="36"/>
      <c r="AK75" s="36"/>
      <c r="AL75" s="36"/>
      <c r="AM75" s="50" t="s">
        <v>52</v>
      </c>
      <c r="AN75" s="36"/>
      <c r="AO75" s="36"/>
      <c r="AP75" s="34"/>
      <c r="AQ75" s="34"/>
      <c r="AR75" s="37"/>
      <c r="BE75" s="32"/>
    </row>
    <row r="76" spans="1:57" s="2" customFormat="1" ht="1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7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7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5" customHeight="1">
      <c r="A82" s="32"/>
      <c r="B82" s="33"/>
      <c r="C82" s="21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7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PHA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7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32" t="str">
        <f>K6</f>
        <v>Rekonstrukce objektu UK</v>
      </c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61"/>
      <c r="AQ85" s="61"/>
      <c r="AR85" s="62"/>
    </row>
    <row r="86" spans="1:57" s="2" customFormat="1" ht="7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Praha 1,Petrská 1180/3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34" t="str">
        <f>IF(AN8="","",AN8)</f>
        <v>17. 1. 2020</v>
      </c>
      <c r="AN87" s="234"/>
      <c r="AO87" s="34"/>
      <c r="AP87" s="34"/>
      <c r="AQ87" s="34"/>
      <c r="AR87" s="37"/>
      <c r="BE87" s="32"/>
    </row>
    <row r="88" spans="1:57" s="2" customFormat="1" ht="7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15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>Univerzita Karlova  Praha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35" t="str">
        <f>IF(E17="","",E17)</f>
        <v>Ing.arch. Ovčačík</v>
      </c>
      <c r="AN89" s="236"/>
      <c r="AO89" s="236"/>
      <c r="AP89" s="236"/>
      <c r="AQ89" s="34"/>
      <c r="AR89" s="37"/>
      <c r="AS89" s="237" t="s">
        <v>56</v>
      </c>
      <c r="AT89" s="238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15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33</v>
      </c>
      <c r="AJ90" s="34"/>
      <c r="AK90" s="34"/>
      <c r="AL90" s="34"/>
      <c r="AM90" s="235" t="str">
        <f>IF(E20="","",E20)</f>
        <v>Ing.Pavel Michálek</v>
      </c>
      <c r="AN90" s="236"/>
      <c r="AO90" s="236"/>
      <c r="AP90" s="236"/>
      <c r="AQ90" s="34"/>
      <c r="AR90" s="37"/>
      <c r="AS90" s="239"/>
      <c r="AT90" s="240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75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41"/>
      <c r="AT91" s="242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22" t="s">
        <v>57</v>
      </c>
      <c r="D92" s="223"/>
      <c r="E92" s="223"/>
      <c r="F92" s="223"/>
      <c r="G92" s="223"/>
      <c r="H92" s="71"/>
      <c r="I92" s="224" t="s">
        <v>58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5" t="s">
        <v>59</v>
      </c>
      <c r="AH92" s="223"/>
      <c r="AI92" s="223"/>
      <c r="AJ92" s="223"/>
      <c r="AK92" s="223"/>
      <c r="AL92" s="223"/>
      <c r="AM92" s="223"/>
      <c r="AN92" s="224" t="s">
        <v>60</v>
      </c>
      <c r="AO92" s="223"/>
      <c r="AP92" s="226"/>
      <c r="AQ92" s="72" t="s">
        <v>61</v>
      </c>
      <c r="AR92" s="37"/>
      <c r="AS92" s="73" t="s">
        <v>62</v>
      </c>
      <c r="AT92" s="74" t="s">
        <v>63</v>
      </c>
      <c r="AU92" s="74" t="s">
        <v>64</v>
      </c>
      <c r="AV92" s="74" t="s">
        <v>65</v>
      </c>
      <c r="AW92" s="74" t="s">
        <v>66</v>
      </c>
      <c r="AX92" s="74" t="s">
        <v>67</v>
      </c>
      <c r="AY92" s="74" t="s">
        <v>68</v>
      </c>
      <c r="AZ92" s="74" t="s">
        <v>69</v>
      </c>
      <c r="BA92" s="74" t="s">
        <v>70</v>
      </c>
      <c r="BB92" s="74" t="s">
        <v>71</v>
      </c>
      <c r="BC92" s="74" t="s">
        <v>72</v>
      </c>
      <c r="BD92" s="75" t="s">
        <v>73</v>
      </c>
      <c r="BE92" s="32"/>
    </row>
    <row r="93" spans="1:57" s="2" customFormat="1" ht="10.7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" customHeight="1">
      <c r="B94" s="79"/>
      <c r="C94" s="80" t="s">
        <v>74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30">
        <f>ROUND(AG95,2)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75</v>
      </c>
      <c r="BT94" s="89" t="s">
        <v>76</v>
      </c>
      <c r="BU94" s="90" t="s">
        <v>77</v>
      </c>
      <c r="BV94" s="89" t="s">
        <v>78</v>
      </c>
      <c r="BW94" s="89" t="s">
        <v>5</v>
      </c>
      <c r="BX94" s="89" t="s">
        <v>79</v>
      </c>
      <c r="CL94" s="89" t="s">
        <v>1</v>
      </c>
    </row>
    <row r="95" spans="1:91" s="7" customFormat="1" ht="16.5" customHeight="1">
      <c r="A95" s="91" t="s">
        <v>80</v>
      </c>
      <c r="B95" s="92"/>
      <c r="C95" s="93"/>
      <c r="D95" s="229" t="s">
        <v>81</v>
      </c>
      <c r="E95" s="229"/>
      <c r="F95" s="229"/>
      <c r="G95" s="229"/>
      <c r="H95" s="229"/>
      <c r="I95" s="94"/>
      <c r="J95" s="229" t="s">
        <v>82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'PHA 5 - SO-03-Vlastní obj...'!J30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95" t="s">
        <v>83</v>
      </c>
      <c r="AR95" s="96"/>
      <c r="AS95" s="97">
        <v>0</v>
      </c>
      <c r="AT95" s="98">
        <f>ROUND(SUM(AV95:AW95),2)</f>
        <v>0</v>
      </c>
      <c r="AU95" s="99">
        <f>'PHA 5 - SO-03-Vlastní obj...'!P145</f>
        <v>0</v>
      </c>
      <c r="AV95" s="98">
        <f>'PHA 5 - SO-03-Vlastní obj...'!J33</f>
        <v>0</v>
      </c>
      <c r="AW95" s="98">
        <f>'PHA 5 - SO-03-Vlastní obj...'!J34</f>
        <v>0</v>
      </c>
      <c r="AX95" s="98">
        <f>'PHA 5 - SO-03-Vlastní obj...'!J35</f>
        <v>0</v>
      </c>
      <c r="AY95" s="98">
        <f>'PHA 5 - SO-03-Vlastní obj...'!J36</f>
        <v>0</v>
      </c>
      <c r="AZ95" s="98">
        <f>'PHA 5 - SO-03-Vlastní obj...'!F33</f>
        <v>0</v>
      </c>
      <c r="BA95" s="98">
        <f>'PHA 5 - SO-03-Vlastní obj...'!F34</f>
        <v>0</v>
      </c>
      <c r="BB95" s="98">
        <f>'PHA 5 - SO-03-Vlastní obj...'!F35</f>
        <v>0</v>
      </c>
      <c r="BC95" s="98">
        <f>'PHA 5 - SO-03-Vlastní obj...'!F36</f>
        <v>0</v>
      </c>
      <c r="BD95" s="100">
        <f>'PHA 5 - SO-03-Vlastní obj...'!F37</f>
        <v>0</v>
      </c>
      <c r="BT95" s="101" t="s">
        <v>84</v>
      </c>
      <c r="BV95" s="101" t="s">
        <v>78</v>
      </c>
      <c r="BW95" s="101" t="s">
        <v>85</v>
      </c>
      <c r="BX95" s="101" t="s">
        <v>5</v>
      </c>
      <c r="CL95" s="101" t="s">
        <v>1</v>
      </c>
      <c r="CM95" s="101" t="s">
        <v>86</v>
      </c>
    </row>
    <row r="96" spans="1:57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7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CvlHstr5Re/ZqZFBfSHSwvi6hAnCZotp4XjqHhgRHeidisZIF3uBEPzayw/QeqLGvRuDRhmRX14HymgF3Cw4Vg==" saltValue="ttqZFI1oOGe1sx0yCsFMxfU3Z3bG98gy5xz+0AQ5/ThRAhgQAcq3bdZ5MNWQOlyRwjP+Wp2ooxxcqReGte7m+Q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PHA 5 - SO-03-Vlastní obj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5" t="s">
        <v>85</v>
      </c>
    </row>
    <row r="3" spans="2:46" s="1" customFormat="1" ht="7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8"/>
      <c r="AT3" s="15" t="s">
        <v>86</v>
      </c>
    </row>
    <row r="4" spans="2:46" s="1" customFormat="1" ht="25" customHeight="1">
      <c r="B4" s="18"/>
      <c r="D4" s="104" t="s">
        <v>87</v>
      </c>
      <c r="L4" s="18"/>
      <c r="M4" s="105" t="s">
        <v>10</v>
      </c>
      <c r="AT4" s="15" t="s">
        <v>4</v>
      </c>
    </row>
    <row r="5" spans="2:12" s="1" customFormat="1" ht="7" customHeight="1">
      <c r="B5" s="18"/>
      <c r="L5" s="18"/>
    </row>
    <row r="6" spans="2:12" s="1" customFormat="1" ht="12" customHeight="1">
      <c r="B6" s="18"/>
      <c r="D6" s="106" t="s">
        <v>16</v>
      </c>
      <c r="L6" s="18"/>
    </row>
    <row r="7" spans="2:12" s="1" customFormat="1" ht="16.5" customHeight="1">
      <c r="B7" s="18"/>
      <c r="E7" s="265" t="str">
        <f>'Rekapitulace stavby'!K6</f>
        <v>Rekonstrukce objektu UK</v>
      </c>
      <c r="F7" s="266"/>
      <c r="G7" s="266"/>
      <c r="H7" s="266"/>
      <c r="L7" s="18"/>
    </row>
    <row r="8" spans="1:31" s="2" customFormat="1" ht="12" customHeight="1">
      <c r="A8" s="32"/>
      <c r="B8" s="37"/>
      <c r="C8" s="32"/>
      <c r="D8" s="106" t="s">
        <v>88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67" t="s">
        <v>89</v>
      </c>
      <c r="F9" s="268"/>
      <c r="G9" s="268"/>
      <c r="H9" s="268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06" t="s">
        <v>18</v>
      </c>
      <c r="E11" s="32"/>
      <c r="F11" s="107" t="s">
        <v>1</v>
      </c>
      <c r="G11" s="32"/>
      <c r="H11" s="32"/>
      <c r="I11" s="106" t="s">
        <v>19</v>
      </c>
      <c r="J11" s="107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6" t="s">
        <v>20</v>
      </c>
      <c r="E12" s="32"/>
      <c r="F12" s="107" t="s">
        <v>21</v>
      </c>
      <c r="G12" s="32"/>
      <c r="H12" s="32"/>
      <c r="I12" s="106" t="s">
        <v>22</v>
      </c>
      <c r="J12" s="108" t="str">
        <f>'Rekapitulace stavby'!AN8</f>
        <v>17. 1. 2020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06" t="s">
        <v>24</v>
      </c>
      <c r="E14" s="32"/>
      <c r="F14" s="32"/>
      <c r="G14" s="32"/>
      <c r="H14" s="32"/>
      <c r="I14" s="106" t="s">
        <v>25</v>
      </c>
      <c r="J14" s="107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07" t="s">
        <v>26</v>
      </c>
      <c r="F15" s="32"/>
      <c r="G15" s="32"/>
      <c r="H15" s="32"/>
      <c r="I15" s="106" t="s">
        <v>27</v>
      </c>
      <c r="J15" s="107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06" t="s">
        <v>28</v>
      </c>
      <c r="E17" s="32"/>
      <c r="F17" s="32"/>
      <c r="G17" s="32"/>
      <c r="H17" s="32"/>
      <c r="I17" s="106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69" t="str">
        <f>'Rekapitulace stavby'!E14</f>
        <v>Vyplň údaj</v>
      </c>
      <c r="F18" s="270"/>
      <c r="G18" s="270"/>
      <c r="H18" s="270"/>
      <c r="I18" s="106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06" t="s">
        <v>30</v>
      </c>
      <c r="E20" s="32"/>
      <c r="F20" s="32"/>
      <c r="G20" s="32"/>
      <c r="H20" s="32"/>
      <c r="I20" s="106" t="s">
        <v>25</v>
      </c>
      <c r="J20" s="107" t="s">
        <v>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7" t="s">
        <v>31</v>
      </c>
      <c r="F21" s="32"/>
      <c r="G21" s="32"/>
      <c r="H21" s="32"/>
      <c r="I21" s="106" t="s">
        <v>27</v>
      </c>
      <c r="J21" s="107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06" t="s">
        <v>33</v>
      </c>
      <c r="E23" s="32"/>
      <c r="F23" s="32"/>
      <c r="G23" s="32"/>
      <c r="H23" s="32"/>
      <c r="I23" s="106" t="s">
        <v>25</v>
      </c>
      <c r="J23" s="107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7" t="s">
        <v>34</v>
      </c>
      <c r="F24" s="32"/>
      <c r="G24" s="32"/>
      <c r="H24" s="32"/>
      <c r="I24" s="106" t="s">
        <v>27</v>
      </c>
      <c r="J24" s="107" t="s">
        <v>1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06" t="s">
        <v>35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9"/>
      <c r="B27" s="110"/>
      <c r="C27" s="109"/>
      <c r="D27" s="109"/>
      <c r="E27" s="271" t="s">
        <v>1</v>
      </c>
      <c r="F27" s="271"/>
      <c r="G27" s="271"/>
      <c r="H27" s="27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7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7"/>
      <c r="C29" s="32"/>
      <c r="D29" s="112"/>
      <c r="E29" s="112"/>
      <c r="F29" s="112"/>
      <c r="G29" s="112"/>
      <c r="H29" s="112"/>
      <c r="I29" s="112"/>
      <c r="J29" s="112"/>
      <c r="K29" s="11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7"/>
      <c r="C30" s="32"/>
      <c r="D30" s="113" t="s">
        <v>36</v>
      </c>
      <c r="E30" s="32"/>
      <c r="F30" s="32"/>
      <c r="G30" s="32"/>
      <c r="H30" s="32"/>
      <c r="I30" s="32"/>
      <c r="J30" s="114">
        <f>ROUND(J145,2)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7"/>
      <c r="C31" s="32"/>
      <c r="D31" s="112"/>
      <c r="E31" s="112"/>
      <c r="F31" s="112"/>
      <c r="G31" s="112"/>
      <c r="H31" s="112"/>
      <c r="I31" s="112"/>
      <c r="J31" s="112"/>
      <c r="K31" s="11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15" t="s">
        <v>38</v>
      </c>
      <c r="G32" s="32"/>
      <c r="H32" s="32"/>
      <c r="I32" s="115" t="s">
        <v>37</v>
      </c>
      <c r="J32" s="115" t="s">
        <v>39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16" t="s">
        <v>40</v>
      </c>
      <c r="E33" s="106" t="s">
        <v>41</v>
      </c>
      <c r="F33" s="117">
        <f>ROUND((SUM(BE145:BE315)),2)</f>
        <v>0</v>
      </c>
      <c r="G33" s="32"/>
      <c r="H33" s="32"/>
      <c r="I33" s="118">
        <v>0.21</v>
      </c>
      <c r="J33" s="117">
        <f>ROUND(((SUM(BE145:BE315))*I33),2)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06" t="s">
        <v>42</v>
      </c>
      <c r="F34" s="117">
        <f>ROUND((SUM(BF145:BF315)),2)</f>
        <v>0</v>
      </c>
      <c r="G34" s="32"/>
      <c r="H34" s="32"/>
      <c r="I34" s="118">
        <v>0.15</v>
      </c>
      <c r="J34" s="117">
        <f>ROUND(((SUM(BF145:BF315))*I34),2)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06" t="s">
        <v>43</v>
      </c>
      <c r="F35" s="117">
        <f>ROUND((SUM(BG145:BG315)),2)</f>
        <v>0</v>
      </c>
      <c r="G35" s="32"/>
      <c r="H35" s="32"/>
      <c r="I35" s="118">
        <v>0.21</v>
      </c>
      <c r="J35" s="11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06" t="s">
        <v>44</v>
      </c>
      <c r="F36" s="117">
        <f>ROUND((SUM(BH145:BH315)),2)</f>
        <v>0</v>
      </c>
      <c r="G36" s="32"/>
      <c r="H36" s="32"/>
      <c r="I36" s="118">
        <v>0.15</v>
      </c>
      <c r="J36" s="11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06" t="s">
        <v>45</v>
      </c>
      <c r="F37" s="117">
        <f>ROUND((SUM(BI145:BI315)),2)</f>
        <v>0</v>
      </c>
      <c r="G37" s="32"/>
      <c r="H37" s="32"/>
      <c r="I37" s="118">
        <v>0</v>
      </c>
      <c r="J37" s="11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7"/>
      <c r="C39" s="119"/>
      <c r="D39" s="120" t="s">
        <v>46</v>
      </c>
      <c r="E39" s="121"/>
      <c r="F39" s="121"/>
      <c r="G39" s="122" t="s">
        <v>47</v>
      </c>
      <c r="H39" s="123" t="s">
        <v>48</v>
      </c>
      <c r="I39" s="121"/>
      <c r="J39" s="124">
        <f>SUM(J30:J37)</f>
        <v>0</v>
      </c>
      <c r="K39" s="12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49"/>
      <c r="D50" s="126" t="s">
        <v>49</v>
      </c>
      <c r="E50" s="127"/>
      <c r="F50" s="127"/>
      <c r="G50" s="126" t="s">
        <v>50</v>
      </c>
      <c r="H50" s="127"/>
      <c r="I50" s="127"/>
      <c r="J50" s="127"/>
      <c r="K50" s="127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5">
      <c r="A61" s="32"/>
      <c r="B61" s="37"/>
      <c r="C61" s="32"/>
      <c r="D61" s="128" t="s">
        <v>51</v>
      </c>
      <c r="E61" s="129"/>
      <c r="F61" s="130" t="s">
        <v>52</v>
      </c>
      <c r="G61" s="128" t="s">
        <v>51</v>
      </c>
      <c r="H61" s="129"/>
      <c r="I61" s="129"/>
      <c r="J61" s="131" t="s">
        <v>52</v>
      </c>
      <c r="K61" s="12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3">
      <c r="A65" s="32"/>
      <c r="B65" s="37"/>
      <c r="C65" s="32"/>
      <c r="D65" s="126" t="s">
        <v>53</v>
      </c>
      <c r="E65" s="132"/>
      <c r="F65" s="132"/>
      <c r="G65" s="126" t="s">
        <v>54</v>
      </c>
      <c r="H65" s="132"/>
      <c r="I65" s="132"/>
      <c r="J65" s="132"/>
      <c r="K65" s="13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5">
      <c r="A76" s="32"/>
      <c r="B76" s="37"/>
      <c r="C76" s="32"/>
      <c r="D76" s="128" t="s">
        <v>51</v>
      </c>
      <c r="E76" s="129"/>
      <c r="F76" s="130" t="s">
        <v>52</v>
      </c>
      <c r="G76" s="128" t="s">
        <v>51</v>
      </c>
      <c r="H76" s="129"/>
      <c r="I76" s="129"/>
      <c r="J76" s="131" t="s">
        <v>52</v>
      </c>
      <c r="K76" s="12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90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63" t="str">
        <f>E7</f>
        <v>Rekonstrukce objektu UK</v>
      </c>
      <c r="F85" s="264"/>
      <c r="G85" s="264"/>
      <c r="H85" s="264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88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32" t="str">
        <f>E9</f>
        <v>PHA 5 - SO-03-Vlastní objekt -6NP -změna</v>
      </c>
      <c r="F87" s="262"/>
      <c r="G87" s="262"/>
      <c r="H87" s="262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>Praha 1,Petrská 1180/3</v>
      </c>
      <c r="G89" s="34"/>
      <c r="H89" s="34"/>
      <c r="I89" s="27" t="s">
        <v>22</v>
      </c>
      <c r="J89" s="64" t="str">
        <f>IF(J12="","",J12)</f>
        <v>17. 1. 2020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4"/>
      <c r="E91" s="34"/>
      <c r="F91" s="25" t="str">
        <f>E15</f>
        <v>Univerzita Karlova  Praha</v>
      </c>
      <c r="G91" s="34"/>
      <c r="H91" s="34"/>
      <c r="I91" s="27" t="s">
        <v>30</v>
      </c>
      <c r="J91" s="30" t="str">
        <f>E21</f>
        <v>Ing.arch. Ovčačík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33</v>
      </c>
      <c r="J92" s="30" t="str">
        <f>E24</f>
        <v>Ing.Pavel Michálek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37" t="s">
        <v>91</v>
      </c>
      <c r="D94" s="138"/>
      <c r="E94" s="138"/>
      <c r="F94" s="138"/>
      <c r="G94" s="138"/>
      <c r="H94" s="138"/>
      <c r="I94" s="138"/>
      <c r="J94" s="139" t="s">
        <v>92</v>
      </c>
      <c r="K94" s="13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40" t="s">
        <v>93</v>
      </c>
      <c r="D96" s="34"/>
      <c r="E96" s="34"/>
      <c r="F96" s="34"/>
      <c r="G96" s="34"/>
      <c r="H96" s="34"/>
      <c r="I96" s="34"/>
      <c r="J96" s="82">
        <f>J145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94</v>
      </c>
    </row>
    <row r="97" spans="2:12" s="9" customFormat="1" ht="25" customHeight="1">
      <c r="B97" s="141"/>
      <c r="C97" s="142"/>
      <c r="D97" s="143" t="s">
        <v>95</v>
      </c>
      <c r="E97" s="144"/>
      <c r="F97" s="144"/>
      <c r="G97" s="144"/>
      <c r="H97" s="144"/>
      <c r="I97" s="144"/>
      <c r="J97" s="145">
        <f>J146</f>
        <v>0</v>
      </c>
      <c r="K97" s="142"/>
      <c r="L97" s="146"/>
    </row>
    <row r="98" spans="2:12" s="10" customFormat="1" ht="19.9" customHeight="1">
      <c r="B98" s="147"/>
      <c r="C98" s="148"/>
      <c r="D98" s="149" t="s">
        <v>96</v>
      </c>
      <c r="E98" s="150"/>
      <c r="F98" s="150"/>
      <c r="G98" s="150"/>
      <c r="H98" s="150"/>
      <c r="I98" s="150"/>
      <c r="J98" s="151">
        <f>J147</f>
        <v>0</v>
      </c>
      <c r="K98" s="148"/>
      <c r="L98" s="152"/>
    </row>
    <row r="99" spans="2:12" s="10" customFormat="1" ht="19.9" customHeight="1">
      <c r="B99" s="147"/>
      <c r="C99" s="148"/>
      <c r="D99" s="149" t="s">
        <v>97</v>
      </c>
      <c r="E99" s="150"/>
      <c r="F99" s="150"/>
      <c r="G99" s="150"/>
      <c r="H99" s="150"/>
      <c r="I99" s="150"/>
      <c r="J99" s="151">
        <f>J161</f>
        <v>0</v>
      </c>
      <c r="K99" s="148"/>
      <c r="L99" s="152"/>
    </row>
    <row r="100" spans="2:12" s="10" customFormat="1" ht="19.9" customHeight="1">
      <c r="B100" s="147"/>
      <c r="C100" s="148"/>
      <c r="D100" s="149" t="s">
        <v>98</v>
      </c>
      <c r="E100" s="150"/>
      <c r="F100" s="150"/>
      <c r="G100" s="150"/>
      <c r="H100" s="150"/>
      <c r="I100" s="150"/>
      <c r="J100" s="151">
        <f>J175</f>
        <v>0</v>
      </c>
      <c r="K100" s="148"/>
      <c r="L100" s="152"/>
    </row>
    <row r="101" spans="2:12" s="10" customFormat="1" ht="19.9" customHeight="1">
      <c r="B101" s="147"/>
      <c r="C101" s="148"/>
      <c r="D101" s="149" t="s">
        <v>99</v>
      </c>
      <c r="E101" s="150"/>
      <c r="F101" s="150"/>
      <c r="G101" s="150"/>
      <c r="H101" s="150"/>
      <c r="I101" s="150"/>
      <c r="J101" s="151">
        <f>J186</f>
        <v>0</v>
      </c>
      <c r="K101" s="148"/>
      <c r="L101" s="152"/>
    </row>
    <row r="102" spans="2:12" s="10" customFormat="1" ht="19.9" customHeight="1">
      <c r="B102" s="147"/>
      <c r="C102" s="148"/>
      <c r="D102" s="149" t="s">
        <v>100</v>
      </c>
      <c r="E102" s="150"/>
      <c r="F102" s="150"/>
      <c r="G102" s="150"/>
      <c r="H102" s="150"/>
      <c r="I102" s="150"/>
      <c r="J102" s="151">
        <f>J193</f>
        <v>0</v>
      </c>
      <c r="K102" s="148"/>
      <c r="L102" s="152"/>
    </row>
    <row r="103" spans="2:12" s="9" customFormat="1" ht="25" customHeight="1">
      <c r="B103" s="141"/>
      <c r="C103" s="142"/>
      <c r="D103" s="143" t="s">
        <v>101</v>
      </c>
      <c r="E103" s="144"/>
      <c r="F103" s="144"/>
      <c r="G103" s="144"/>
      <c r="H103" s="144"/>
      <c r="I103" s="144"/>
      <c r="J103" s="145">
        <f>J196</f>
        <v>0</v>
      </c>
      <c r="K103" s="142"/>
      <c r="L103" s="146"/>
    </row>
    <row r="104" spans="2:12" s="10" customFormat="1" ht="19.9" customHeight="1">
      <c r="B104" s="147"/>
      <c r="C104" s="148"/>
      <c r="D104" s="149" t="s">
        <v>102</v>
      </c>
      <c r="E104" s="150"/>
      <c r="F104" s="150"/>
      <c r="G104" s="150"/>
      <c r="H104" s="150"/>
      <c r="I104" s="150"/>
      <c r="J104" s="151">
        <f>J197</f>
        <v>0</v>
      </c>
      <c r="K104" s="148"/>
      <c r="L104" s="152"/>
    </row>
    <row r="105" spans="2:12" s="10" customFormat="1" ht="19.9" customHeight="1">
      <c r="B105" s="147"/>
      <c r="C105" s="148"/>
      <c r="D105" s="149" t="s">
        <v>103</v>
      </c>
      <c r="E105" s="150"/>
      <c r="F105" s="150"/>
      <c r="G105" s="150"/>
      <c r="H105" s="150"/>
      <c r="I105" s="150"/>
      <c r="J105" s="151">
        <f>J201</f>
        <v>0</v>
      </c>
      <c r="K105" s="148"/>
      <c r="L105" s="152"/>
    </row>
    <row r="106" spans="2:12" s="10" customFormat="1" ht="19.9" customHeight="1">
      <c r="B106" s="147"/>
      <c r="C106" s="148"/>
      <c r="D106" s="149" t="s">
        <v>104</v>
      </c>
      <c r="E106" s="150"/>
      <c r="F106" s="150"/>
      <c r="G106" s="150"/>
      <c r="H106" s="150"/>
      <c r="I106" s="150"/>
      <c r="J106" s="151">
        <f>J208</f>
        <v>0</v>
      </c>
      <c r="K106" s="148"/>
      <c r="L106" s="152"/>
    </row>
    <row r="107" spans="2:12" s="10" customFormat="1" ht="19.9" customHeight="1">
      <c r="B107" s="147"/>
      <c r="C107" s="148"/>
      <c r="D107" s="149" t="s">
        <v>105</v>
      </c>
      <c r="E107" s="150"/>
      <c r="F107" s="150"/>
      <c r="G107" s="150"/>
      <c r="H107" s="150"/>
      <c r="I107" s="150"/>
      <c r="J107" s="151">
        <f>J210</f>
        <v>0</v>
      </c>
      <c r="K107" s="148"/>
      <c r="L107" s="152"/>
    </row>
    <row r="108" spans="2:12" s="10" customFormat="1" ht="19.9" customHeight="1">
      <c r="B108" s="147"/>
      <c r="C108" s="148"/>
      <c r="D108" s="149" t="s">
        <v>106</v>
      </c>
      <c r="E108" s="150"/>
      <c r="F108" s="150"/>
      <c r="G108" s="150"/>
      <c r="H108" s="150"/>
      <c r="I108" s="150"/>
      <c r="J108" s="151">
        <f>J212</f>
        <v>0</v>
      </c>
      <c r="K108" s="148"/>
      <c r="L108" s="152"/>
    </row>
    <row r="109" spans="2:12" s="10" customFormat="1" ht="19.9" customHeight="1">
      <c r="B109" s="147"/>
      <c r="C109" s="148"/>
      <c r="D109" s="149" t="s">
        <v>107</v>
      </c>
      <c r="E109" s="150"/>
      <c r="F109" s="150"/>
      <c r="G109" s="150"/>
      <c r="H109" s="150"/>
      <c r="I109" s="150"/>
      <c r="J109" s="151">
        <f>J214</f>
        <v>0</v>
      </c>
      <c r="K109" s="148"/>
      <c r="L109" s="152"/>
    </row>
    <row r="110" spans="2:12" s="10" customFormat="1" ht="19.9" customHeight="1">
      <c r="B110" s="147"/>
      <c r="C110" s="148"/>
      <c r="D110" s="149" t="s">
        <v>108</v>
      </c>
      <c r="E110" s="150"/>
      <c r="F110" s="150"/>
      <c r="G110" s="150"/>
      <c r="H110" s="150"/>
      <c r="I110" s="150"/>
      <c r="J110" s="151">
        <f>J216</f>
        <v>0</v>
      </c>
      <c r="K110" s="148"/>
      <c r="L110" s="152"/>
    </row>
    <row r="111" spans="2:12" s="10" customFormat="1" ht="19.9" customHeight="1">
      <c r="B111" s="147"/>
      <c r="C111" s="148"/>
      <c r="D111" s="149" t="s">
        <v>109</v>
      </c>
      <c r="E111" s="150"/>
      <c r="F111" s="150"/>
      <c r="G111" s="150"/>
      <c r="H111" s="150"/>
      <c r="I111" s="150"/>
      <c r="J111" s="151">
        <f>J218</f>
        <v>0</v>
      </c>
      <c r="K111" s="148"/>
      <c r="L111" s="152"/>
    </row>
    <row r="112" spans="2:12" s="10" customFormat="1" ht="19.9" customHeight="1">
      <c r="B112" s="147"/>
      <c r="C112" s="148"/>
      <c r="D112" s="149" t="s">
        <v>110</v>
      </c>
      <c r="E112" s="150"/>
      <c r="F112" s="150"/>
      <c r="G112" s="150"/>
      <c r="H112" s="150"/>
      <c r="I112" s="150"/>
      <c r="J112" s="151">
        <f>J236</f>
        <v>0</v>
      </c>
      <c r="K112" s="148"/>
      <c r="L112" s="152"/>
    </row>
    <row r="113" spans="2:12" s="10" customFormat="1" ht="19.9" customHeight="1">
      <c r="B113" s="147"/>
      <c r="C113" s="148"/>
      <c r="D113" s="149" t="s">
        <v>111</v>
      </c>
      <c r="E113" s="150"/>
      <c r="F113" s="150"/>
      <c r="G113" s="150"/>
      <c r="H113" s="150"/>
      <c r="I113" s="150"/>
      <c r="J113" s="151">
        <f>J246</f>
        <v>0</v>
      </c>
      <c r="K113" s="148"/>
      <c r="L113" s="152"/>
    </row>
    <row r="114" spans="2:12" s="10" customFormat="1" ht="19.9" customHeight="1">
      <c r="B114" s="147"/>
      <c r="C114" s="148"/>
      <c r="D114" s="149" t="s">
        <v>112</v>
      </c>
      <c r="E114" s="150"/>
      <c r="F114" s="150"/>
      <c r="G114" s="150"/>
      <c r="H114" s="150"/>
      <c r="I114" s="150"/>
      <c r="J114" s="151">
        <f>J257</f>
        <v>0</v>
      </c>
      <c r="K114" s="148"/>
      <c r="L114" s="152"/>
    </row>
    <row r="115" spans="2:12" s="10" customFormat="1" ht="19.9" customHeight="1">
      <c r="B115" s="147"/>
      <c r="C115" s="148"/>
      <c r="D115" s="149" t="s">
        <v>113</v>
      </c>
      <c r="E115" s="150"/>
      <c r="F115" s="150"/>
      <c r="G115" s="150"/>
      <c r="H115" s="150"/>
      <c r="I115" s="150"/>
      <c r="J115" s="151">
        <f>J265</f>
        <v>0</v>
      </c>
      <c r="K115" s="148"/>
      <c r="L115" s="152"/>
    </row>
    <row r="116" spans="2:12" s="10" customFormat="1" ht="19.9" customHeight="1">
      <c r="B116" s="147"/>
      <c r="C116" s="148"/>
      <c r="D116" s="149" t="s">
        <v>114</v>
      </c>
      <c r="E116" s="150"/>
      <c r="F116" s="150"/>
      <c r="G116" s="150"/>
      <c r="H116" s="150"/>
      <c r="I116" s="150"/>
      <c r="J116" s="151">
        <f>J275</f>
        <v>0</v>
      </c>
      <c r="K116" s="148"/>
      <c r="L116" s="152"/>
    </row>
    <row r="117" spans="2:12" s="10" customFormat="1" ht="19.9" customHeight="1">
      <c r="B117" s="147"/>
      <c r="C117" s="148"/>
      <c r="D117" s="149" t="s">
        <v>115</v>
      </c>
      <c r="E117" s="150"/>
      <c r="F117" s="150"/>
      <c r="G117" s="150"/>
      <c r="H117" s="150"/>
      <c r="I117" s="150"/>
      <c r="J117" s="151">
        <f>J286</f>
        <v>0</v>
      </c>
      <c r="K117" s="148"/>
      <c r="L117" s="152"/>
    </row>
    <row r="118" spans="2:12" s="10" customFormat="1" ht="19.9" customHeight="1">
      <c r="B118" s="147"/>
      <c r="C118" s="148"/>
      <c r="D118" s="149" t="s">
        <v>116</v>
      </c>
      <c r="E118" s="150"/>
      <c r="F118" s="150"/>
      <c r="G118" s="150"/>
      <c r="H118" s="150"/>
      <c r="I118" s="150"/>
      <c r="J118" s="151">
        <f>J293</f>
        <v>0</v>
      </c>
      <c r="K118" s="148"/>
      <c r="L118" s="152"/>
    </row>
    <row r="119" spans="2:12" s="9" customFormat="1" ht="25" customHeight="1">
      <c r="B119" s="141"/>
      <c r="C119" s="142"/>
      <c r="D119" s="143" t="s">
        <v>117</v>
      </c>
      <c r="E119" s="144"/>
      <c r="F119" s="144"/>
      <c r="G119" s="144"/>
      <c r="H119" s="144"/>
      <c r="I119" s="144"/>
      <c r="J119" s="145">
        <f>J299</f>
        <v>0</v>
      </c>
      <c r="K119" s="142"/>
      <c r="L119" s="146"/>
    </row>
    <row r="120" spans="2:12" s="10" customFormat="1" ht="19.9" customHeight="1">
      <c r="B120" s="147"/>
      <c r="C120" s="148"/>
      <c r="D120" s="149" t="s">
        <v>118</v>
      </c>
      <c r="E120" s="150"/>
      <c r="F120" s="150"/>
      <c r="G120" s="150"/>
      <c r="H120" s="150"/>
      <c r="I120" s="150"/>
      <c r="J120" s="151">
        <f>J300</f>
        <v>0</v>
      </c>
      <c r="K120" s="148"/>
      <c r="L120" s="152"/>
    </row>
    <row r="121" spans="2:12" s="9" customFormat="1" ht="25" customHeight="1">
      <c r="B121" s="141"/>
      <c r="C121" s="142"/>
      <c r="D121" s="143" t="s">
        <v>119</v>
      </c>
      <c r="E121" s="144"/>
      <c r="F121" s="144"/>
      <c r="G121" s="144"/>
      <c r="H121" s="144"/>
      <c r="I121" s="144"/>
      <c r="J121" s="145">
        <f>J302</f>
        <v>0</v>
      </c>
      <c r="K121" s="142"/>
      <c r="L121" s="146"/>
    </row>
    <row r="122" spans="2:12" s="9" customFormat="1" ht="25" customHeight="1">
      <c r="B122" s="141"/>
      <c r="C122" s="142"/>
      <c r="D122" s="143" t="s">
        <v>120</v>
      </c>
      <c r="E122" s="144"/>
      <c r="F122" s="144"/>
      <c r="G122" s="144"/>
      <c r="H122" s="144"/>
      <c r="I122" s="144"/>
      <c r="J122" s="145">
        <f>J304</f>
        <v>0</v>
      </c>
      <c r="K122" s="142"/>
      <c r="L122" s="146"/>
    </row>
    <row r="123" spans="2:12" s="10" customFormat="1" ht="19.9" customHeight="1">
      <c r="B123" s="147"/>
      <c r="C123" s="148"/>
      <c r="D123" s="149" t="s">
        <v>121</v>
      </c>
      <c r="E123" s="150"/>
      <c r="F123" s="150"/>
      <c r="G123" s="150"/>
      <c r="H123" s="150"/>
      <c r="I123" s="150"/>
      <c r="J123" s="151">
        <f>J305</f>
        <v>0</v>
      </c>
      <c r="K123" s="148"/>
      <c r="L123" s="152"/>
    </row>
    <row r="124" spans="2:12" s="10" customFormat="1" ht="19.9" customHeight="1">
      <c r="B124" s="147"/>
      <c r="C124" s="148"/>
      <c r="D124" s="149" t="s">
        <v>122</v>
      </c>
      <c r="E124" s="150"/>
      <c r="F124" s="150"/>
      <c r="G124" s="150"/>
      <c r="H124" s="150"/>
      <c r="I124" s="150"/>
      <c r="J124" s="151">
        <f>J307</f>
        <v>0</v>
      </c>
      <c r="K124" s="148"/>
      <c r="L124" s="152"/>
    </row>
    <row r="125" spans="2:12" s="10" customFormat="1" ht="19.9" customHeight="1">
      <c r="B125" s="147"/>
      <c r="C125" s="148"/>
      <c r="D125" s="149" t="s">
        <v>123</v>
      </c>
      <c r="E125" s="150"/>
      <c r="F125" s="150"/>
      <c r="G125" s="150"/>
      <c r="H125" s="150"/>
      <c r="I125" s="150"/>
      <c r="J125" s="151">
        <f>J313</f>
        <v>0</v>
      </c>
      <c r="K125" s="148"/>
      <c r="L125" s="152"/>
    </row>
    <row r="126" spans="1:31" s="2" customFormat="1" ht="21.75" customHeight="1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7" customHeight="1">
      <c r="A127" s="32"/>
      <c r="B127" s="52"/>
      <c r="C127" s="53"/>
      <c r="D127" s="53"/>
      <c r="E127" s="53"/>
      <c r="F127" s="53"/>
      <c r="G127" s="53"/>
      <c r="H127" s="53"/>
      <c r="I127" s="53"/>
      <c r="J127" s="53"/>
      <c r="K127" s="53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31" spans="1:31" s="2" customFormat="1" ht="7" customHeight="1">
      <c r="A131" s="32"/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25" customHeight="1">
      <c r="A132" s="32"/>
      <c r="B132" s="33"/>
      <c r="C132" s="21" t="s">
        <v>124</v>
      </c>
      <c r="D132" s="34"/>
      <c r="E132" s="34"/>
      <c r="F132" s="34"/>
      <c r="G132" s="34"/>
      <c r="H132" s="34"/>
      <c r="I132" s="34"/>
      <c r="J132" s="34"/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7" customHeight="1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16</v>
      </c>
      <c r="D134" s="34"/>
      <c r="E134" s="34"/>
      <c r="F134" s="34"/>
      <c r="G134" s="34"/>
      <c r="H134" s="34"/>
      <c r="I134" s="34"/>
      <c r="J134" s="34"/>
      <c r="K134" s="34"/>
      <c r="L134" s="49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6.5" customHeight="1">
      <c r="A135" s="32"/>
      <c r="B135" s="33"/>
      <c r="C135" s="34"/>
      <c r="D135" s="34"/>
      <c r="E135" s="263" t="str">
        <f>E7</f>
        <v>Rekonstrukce objektu UK</v>
      </c>
      <c r="F135" s="264"/>
      <c r="G135" s="264"/>
      <c r="H135" s="264"/>
      <c r="I135" s="34"/>
      <c r="J135" s="34"/>
      <c r="K135" s="34"/>
      <c r="L135" s="49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88</v>
      </c>
      <c r="D136" s="34"/>
      <c r="E136" s="34"/>
      <c r="F136" s="34"/>
      <c r="G136" s="34"/>
      <c r="H136" s="34"/>
      <c r="I136" s="34"/>
      <c r="J136" s="34"/>
      <c r="K136" s="34"/>
      <c r="L136" s="49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6.5" customHeight="1">
      <c r="A137" s="32"/>
      <c r="B137" s="33"/>
      <c r="C137" s="34"/>
      <c r="D137" s="34"/>
      <c r="E137" s="232" t="str">
        <f>E9</f>
        <v>PHA 5 - SO-03-Vlastní objekt -6NP -změna</v>
      </c>
      <c r="F137" s="262"/>
      <c r="G137" s="262"/>
      <c r="H137" s="262"/>
      <c r="I137" s="34"/>
      <c r="J137" s="34"/>
      <c r="K137" s="34"/>
      <c r="L137" s="49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7" customHeight="1">
      <c r="A138" s="32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49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2" customHeight="1">
      <c r="A139" s="32"/>
      <c r="B139" s="33"/>
      <c r="C139" s="27" t="s">
        <v>20</v>
      </c>
      <c r="D139" s="34"/>
      <c r="E139" s="34"/>
      <c r="F139" s="25" t="str">
        <f>F12</f>
        <v>Praha 1,Petrská 1180/3</v>
      </c>
      <c r="G139" s="34"/>
      <c r="H139" s="34"/>
      <c r="I139" s="27" t="s">
        <v>22</v>
      </c>
      <c r="J139" s="64" t="str">
        <f>IF(J12="","",J12)</f>
        <v>17. 1. 2020</v>
      </c>
      <c r="K139" s="34"/>
      <c r="L139" s="49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7" customHeight="1">
      <c r="A140" s="32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49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2" customFormat="1" ht="15.15" customHeight="1">
      <c r="A141" s="32"/>
      <c r="B141" s="33"/>
      <c r="C141" s="27" t="s">
        <v>24</v>
      </c>
      <c r="D141" s="34"/>
      <c r="E141" s="34"/>
      <c r="F141" s="25" t="str">
        <f>E15</f>
        <v>Univerzita Karlova  Praha</v>
      </c>
      <c r="G141" s="34"/>
      <c r="H141" s="34"/>
      <c r="I141" s="27" t="s">
        <v>30</v>
      </c>
      <c r="J141" s="30" t="str">
        <f>E21</f>
        <v>Ing.arch. Ovčačík</v>
      </c>
      <c r="K141" s="34"/>
      <c r="L141" s="49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s="2" customFormat="1" ht="15.15" customHeight="1">
      <c r="A142" s="32"/>
      <c r="B142" s="33"/>
      <c r="C142" s="27" t="s">
        <v>28</v>
      </c>
      <c r="D142" s="34"/>
      <c r="E142" s="34"/>
      <c r="F142" s="25" t="str">
        <f>IF(E18="","",E18)</f>
        <v>Vyplň údaj</v>
      </c>
      <c r="G142" s="34"/>
      <c r="H142" s="34"/>
      <c r="I142" s="27" t="s">
        <v>33</v>
      </c>
      <c r="J142" s="30" t="str">
        <f>E24</f>
        <v>Ing.Pavel Michálek</v>
      </c>
      <c r="K142" s="34"/>
      <c r="L142" s="49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s="2" customFormat="1" ht="10.25" customHeight="1">
      <c r="A143" s="32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49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s="11" customFormat="1" ht="29.25" customHeight="1">
      <c r="A144" s="153"/>
      <c r="B144" s="154"/>
      <c r="C144" s="155" t="s">
        <v>125</v>
      </c>
      <c r="D144" s="156" t="s">
        <v>61</v>
      </c>
      <c r="E144" s="156" t="s">
        <v>57</v>
      </c>
      <c r="F144" s="156" t="s">
        <v>58</v>
      </c>
      <c r="G144" s="156" t="s">
        <v>126</v>
      </c>
      <c r="H144" s="156" t="s">
        <v>127</v>
      </c>
      <c r="I144" s="156" t="s">
        <v>128</v>
      </c>
      <c r="J144" s="156" t="s">
        <v>92</v>
      </c>
      <c r="K144" s="157" t="s">
        <v>129</v>
      </c>
      <c r="L144" s="158"/>
      <c r="M144" s="73" t="s">
        <v>1</v>
      </c>
      <c r="N144" s="74" t="s">
        <v>40</v>
      </c>
      <c r="O144" s="74" t="s">
        <v>130</v>
      </c>
      <c r="P144" s="74" t="s">
        <v>131</v>
      </c>
      <c r="Q144" s="74" t="s">
        <v>132</v>
      </c>
      <c r="R144" s="74" t="s">
        <v>133</v>
      </c>
      <c r="S144" s="74" t="s">
        <v>134</v>
      </c>
      <c r="T144" s="75" t="s">
        <v>135</v>
      </c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</row>
    <row r="145" spans="1:63" s="2" customFormat="1" ht="22.75" customHeight="1">
      <c r="A145" s="32"/>
      <c r="B145" s="33"/>
      <c r="C145" s="80" t="s">
        <v>136</v>
      </c>
      <c r="D145" s="34"/>
      <c r="E145" s="34"/>
      <c r="F145" s="34"/>
      <c r="G145" s="34"/>
      <c r="H145" s="34"/>
      <c r="I145" s="34"/>
      <c r="J145" s="159">
        <f>BK145</f>
        <v>0</v>
      </c>
      <c r="K145" s="34"/>
      <c r="L145" s="37"/>
      <c r="M145" s="76"/>
      <c r="N145" s="160"/>
      <c r="O145" s="77"/>
      <c r="P145" s="161">
        <f>P146+P196+P299+P302+P304</f>
        <v>0</v>
      </c>
      <c r="Q145" s="77"/>
      <c r="R145" s="161">
        <f>R146+R196+R299+R302+R304</f>
        <v>50.15511617</v>
      </c>
      <c r="S145" s="77"/>
      <c r="T145" s="162">
        <f>T146+T196+T299+T302+T304</f>
        <v>42.9603318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75</v>
      </c>
      <c r="AU145" s="15" t="s">
        <v>94</v>
      </c>
      <c r="BK145" s="163">
        <f>BK146+BK196+BK299+BK302+BK304</f>
        <v>0</v>
      </c>
    </row>
    <row r="146" spans="2:63" s="12" customFormat="1" ht="25.9" customHeight="1">
      <c r="B146" s="164"/>
      <c r="C146" s="165"/>
      <c r="D146" s="166" t="s">
        <v>75</v>
      </c>
      <c r="E146" s="167" t="s">
        <v>137</v>
      </c>
      <c r="F146" s="167" t="s">
        <v>138</v>
      </c>
      <c r="G146" s="165"/>
      <c r="H146" s="165"/>
      <c r="I146" s="168"/>
      <c r="J146" s="169">
        <f>BK146</f>
        <v>0</v>
      </c>
      <c r="K146" s="165"/>
      <c r="L146" s="170"/>
      <c r="M146" s="171"/>
      <c r="N146" s="172"/>
      <c r="O146" s="172"/>
      <c r="P146" s="173">
        <f>P147+P161+P175+P186+P193</f>
        <v>0</v>
      </c>
      <c r="Q146" s="172"/>
      <c r="R146" s="173">
        <f>R147+R161+R175+R186+R193</f>
        <v>41.02218226</v>
      </c>
      <c r="S146" s="172"/>
      <c r="T146" s="174">
        <f>T147+T161+T175+T186+T193</f>
        <v>42.503076</v>
      </c>
      <c r="AR146" s="175" t="s">
        <v>84</v>
      </c>
      <c r="AT146" s="176" t="s">
        <v>75</v>
      </c>
      <c r="AU146" s="176" t="s">
        <v>76</v>
      </c>
      <c r="AY146" s="175" t="s">
        <v>139</v>
      </c>
      <c r="BK146" s="177">
        <f>BK147+BK161+BK175+BK186+BK193</f>
        <v>0</v>
      </c>
    </row>
    <row r="147" spans="2:63" s="12" customFormat="1" ht="22.75" customHeight="1">
      <c r="B147" s="164"/>
      <c r="C147" s="165"/>
      <c r="D147" s="166" t="s">
        <v>75</v>
      </c>
      <c r="E147" s="178" t="s">
        <v>140</v>
      </c>
      <c r="F147" s="178" t="s">
        <v>141</v>
      </c>
      <c r="G147" s="165"/>
      <c r="H147" s="165"/>
      <c r="I147" s="168"/>
      <c r="J147" s="179">
        <f>BK147</f>
        <v>0</v>
      </c>
      <c r="K147" s="165"/>
      <c r="L147" s="170"/>
      <c r="M147" s="171"/>
      <c r="N147" s="172"/>
      <c r="O147" s="172"/>
      <c r="P147" s="173">
        <f>SUM(P148:P160)</f>
        <v>0</v>
      </c>
      <c r="Q147" s="172"/>
      <c r="R147" s="173">
        <f>SUM(R148:R160)</f>
        <v>13.641924079999999</v>
      </c>
      <c r="S147" s="172"/>
      <c r="T147" s="174">
        <f>SUM(T148:T160)</f>
        <v>0</v>
      </c>
      <c r="AR147" s="175" t="s">
        <v>84</v>
      </c>
      <c r="AT147" s="176" t="s">
        <v>75</v>
      </c>
      <c r="AU147" s="176" t="s">
        <v>84</v>
      </c>
      <c r="AY147" s="175" t="s">
        <v>139</v>
      </c>
      <c r="BK147" s="177">
        <f>SUM(BK148:BK160)</f>
        <v>0</v>
      </c>
    </row>
    <row r="148" spans="1:65" s="2" customFormat="1" ht="23">
      <c r="A148" s="32"/>
      <c r="B148" s="33"/>
      <c r="C148" s="180" t="s">
        <v>84</v>
      </c>
      <c r="D148" s="180" t="s">
        <v>142</v>
      </c>
      <c r="E148" s="181" t="s">
        <v>143</v>
      </c>
      <c r="F148" s="182" t="s">
        <v>144</v>
      </c>
      <c r="G148" s="183" t="s">
        <v>145</v>
      </c>
      <c r="H148" s="184">
        <v>3.14</v>
      </c>
      <c r="I148" s="185"/>
      <c r="J148" s="186">
        <f>ROUND(I148*H148,2)</f>
        <v>0</v>
      </c>
      <c r="K148" s="182" t="s">
        <v>146</v>
      </c>
      <c r="L148" s="37"/>
      <c r="M148" s="187" t="s">
        <v>1</v>
      </c>
      <c r="N148" s="188" t="s">
        <v>41</v>
      </c>
      <c r="O148" s="69"/>
      <c r="P148" s="189">
        <f>O148*H148</f>
        <v>0</v>
      </c>
      <c r="Q148" s="189">
        <v>1.8775</v>
      </c>
      <c r="R148" s="189">
        <f>Q148*H148</f>
        <v>5.89535</v>
      </c>
      <c r="S148" s="189">
        <v>0</v>
      </c>
      <c r="T148" s="190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1" t="s">
        <v>147</v>
      </c>
      <c r="AT148" s="191" t="s">
        <v>142</v>
      </c>
      <c r="AU148" s="191" t="s">
        <v>86</v>
      </c>
      <c r="AY148" s="15" t="s">
        <v>139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5" t="s">
        <v>84</v>
      </c>
      <c r="BK148" s="192">
        <f>ROUND(I148*H148,2)</f>
        <v>0</v>
      </c>
      <c r="BL148" s="15" t="s">
        <v>147</v>
      </c>
      <c r="BM148" s="191" t="s">
        <v>148</v>
      </c>
    </row>
    <row r="149" spans="2:51" s="13" customFormat="1" ht="12">
      <c r="B149" s="193"/>
      <c r="C149" s="194"/>
      <c r="D149" s="195" t="s">
        <v>149</v>
      </c>
      <c r="E149" s="196" t="s">
        <v>1</v>
      </c>
      <c r="F149" s="197" t="s">
        <v>150</v>
      </c>
      <c r="G149" s="194"/>
      <c r="H149" s="198">
        <v>3.14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149</v>
      </c>
      <c r="AU149" s="204" t="s">
        <v>86</v>
      </c>
      <c r="AV149" s="13" t="s">
        <v>86</v>
      </c>
      <c r="AW149" s="13" t="s">
        <v>32</v>
      </c>
      <c r="AX149" s="13" t="s">
        <v>84</v>
      </c>
      <c r="AY149" s="204" t="s">
        <v>139</v>
      </c>
    </row>
    <row r="150" spans="1:65" s="2" customFormat="1" ht="34.5">
      <c r="A150" s="32"/>
      <c r="B150" s="33"/>
      <c r="C150" s="180" t="s">
        <v>86</v>
      </c>
      <c r="D150" s="180" t="s">
        <v>142</v>
      </c>
      <c r="E150" s="181" t="s">
        <v>151</v>
      </c>
      <c r="F150" s="182" t="s">
        <v>152</v>
      </c>
      <c r="G150" s="183" t="s">
        <v>153</v>
      </c>
      <c r="H150" s="184">
        <v>10.961</v>
      </c>
      <c r="I150" s="185"/>
      <c r="J150" s="186">
        <f>ROUND(I150*H150,2)</f>
        <v>0</v>
      </c>
      <c r="K150" s="182" t="s">
        <v>146</v>
      </c>
      <c r="L150" s="37"/>
      <c r="M150" s="187" t="s">
        <v>1</v>
      </c>
      <c r="N150" s="188" t="s">
        <v>41</v>
      </c>
      <c r="O150" s="69"/>
      <c r="P150" s="189">
        <f>O150*H150</f>
        <v>0</v>
      </c>
      <c r="Q150" s="189">
        <v>0.14854</v>
      </c>
      <c r="R150" s="189">
        <f>Q150*H150</f>
        <v>1.6281469400000002</v>
      </c>
      <c r="S150" s="189">
        <v>0</v>
      </c>
      <c r="T150" s="190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1" t="s">
        <v>147</v>
      </c>
      <c r="AT150" s="191" t="s">
        <v>142</v>
      </c>
      <c r="AU150" s="191" t="s">
        <v>86</v>
      </c>
      <c r="AY150" s="15" t="s">
        <v>139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5" t="s">
        <v>84</v>
      </c>
      <c r="BK150" s="192">
        <f>ROUND(I150*H150,2)</f>
        <v>0</v>
      </c>
      <c r="BL150" s="15" t="s">
        <v>147</v>
      </c>
      <c r="BM150" s="191" t="s">
        <v>154</v>
      </c>
    </row>
    <row r="151" spans="2:51" s="13" customFormat="1" ht="12">
      <c r="B151" s="193"/>
      <c r="C151" s="194"/>
      <c r="D151" s="195" t="s">
        <v>149</v>
      </c>
      <c r="E151" s="196" t="s">
        <v>1</v>
      </c>
      <c r="F151" s="197" t="s">
        <v>155</v>
      </c>
      <c r="G151" s="194"/>
      <c r="H151" s="198">
        <v>10.961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149</v>
      </c>
      <c r="AU151" s="204" t="s">
        <v>86</v>
      </c>
      <c r="AV151" s="13" t="s">
        <v>86</v>
      </c>
      <c r="AW151" s="13" t="s">
        <v>32</v>
      </c>
      <c r="AX151" s="13" t="s">
        <v>84</v>
      </c>
      <c r="AY151" s="204" t="s">
        <v>139</v>
      </c>
    </row>
    <row r="152" spans="1:65" s="2" customFormat="1" ht="33" customHeight="1">
      <c r="A152" s="32"/>
      <c r="B152" s="33"/>
      <c r="C152" s="180" t="s">
        <v>140</v>
      </c>
      <c r="D152" s="180" t="s">
        <v>142</v>
      </c>
      <c r="E152" s="181" t="s">
        <v>156</v>
      </c>
      <c r="F152" s="182" t="s">
        <v>157</v>
      </c>
      <c r="G152" s="183" t="s">
        <v>153</v>
      </c>
      <c r="H152" s="184">
        <v>6.684</v>
      </c>
      <c r="I152" s="185"/>
      <c r="J152" s="186">
        <f>ROUND(I152*H152,2)</f>
        <v>0</v>
      </c>
      <c r="K152" s="182" t="s">
        <v>146</v>
      </c>
      <c r="L152" s="37"/>
      <c r="M152" s="187" t="s">
        <v>1</v>
      </c>
      <c r="N152" s="188" t="s">
        <v>41</v>
      </c>
      <c r="O152" s="69"/>
      <c r="P152" s="189">
        <f>O152*H152</f>
        <v>0</v>
      </c>
      <c r="Q152" s="189">
        <v>0.17351</v>
      </c>
      <c r="R152" s="189">
        <f>Q152*H152</f>
        <v>1.15974084</v>
      </c>
      <c r="S152" s="189">
        <v>0</v>
      </c>
      <c r="T152" s="190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1" t="s">
        <v>147</v>
      </c>
      <c r="AT152" s="191" t="s">
        <v>142</v>
      </c>
      <c r="AU152" s="191" t="s">
        <v>86</v>
      </c>
      <c r="AY152" s="15" t="s">
        <v>139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5" t="s">
        <v>84</v>
      </c>
      <c r="BK152" s="192">
        <f>ROUND(I152*H152,2)</f>
        <v>0</v>
      </c>
      <c r="BL152" s="15" t="s">
        <v>147</v>
      </c>
      <c r="BM152" s="191" t="s">
        <v>158</v>
      </c>
    </row>
    <row r="153" spans="2:51" s="13" customFormat="1" ht="12">
      <c r="B153" s="193"/>
      <c r="C153" s="194"/>
      <c r="D153" s="195" t="s">
        <v>149</v>
      </c>
      <c r="E153" s="196" t="s">
        <v>1</v>
      </c>
      <c r="F153" s="197" t="s">
        <v>159</v>
      </c>
      <c r="G153" s="194"/>
      <c r="H153" s="198">
        <v>6.684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149</v>
      </c>
      <c r="AU153" s="204" t="s">
        <v>86</v>
      </c>
      <c r="AV153" s="13" t="s">
        <v>86</v>
      </c>
      <c r="AW153" s="13" t="s">
        <v>32</v>
      </c>
      <c r="AX153" s="13" t="s">
        <v>84</v>
      </c>
      <c r="AY153" s="204" t="s">
        <v>139</v>
      </c>
    </row>
    <row r="154" spans="1:65" s="2" customFormat="1" ht="16.5" customHeight="1">
      <c r="A154" s="32"/>
      <c r="B154" s="33"/>
      <c r="C154" s="180" t="s">
        <v>147</v>
      </c>
      <c r="D154" s="180" t="s">
        <v>142</v>
      </c>
      <c r="E154" s="181" t="s">
        <v>160</v>
      </c>
      <c r="F154" s="182" t="s">
        <v>161</v>
      </c>
      <c r="G154" s="183" t="s">
        <v>145</v>
      </c>
      <c r="H154" s="184">
        <v>0.966</v>
      </c>
      <c r="I154" s="185"/>
      <c r="J154" s="186">
        <f>ROUND(I154*H154,2)</f>
        <v>0</v>
      </c>
      <c r="K154" s="182" t="s">
        <v>146</v>
      </c>
      <c r="L154" s="37"/>
      <c r="M154" s="187" t="s">
        <v>1</v>
      </c>
      <c r="N154" s="188" t="s">
        <v>41</v>
      </c>
      <c r="O154" s="69"/>
      <c r="P154" s="189">
        <f>O154*H154</f>
        <v>0</v>
      </c>
      <c r="Q154" s="189">
        <v>1.94302</v>
      </c>
      <c r="R154" s="189">
        <f>Q154*H154</f>
        <v>1.8769573199999998</v>
      </c>
      <c r="S154" s="189">
        <v>0</v>
      </c>
      <c r="T154" s="190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1" t="s">
        <v>147</v>
      </c>
      <c r="AT154" s="191" t="s">
        <v>142</v>
      </c>
      <c r="AU154" s="191" t="s">
        <v>86</v>
      </c>
      <c r="AY154" s="15" t="s">
        <v>139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5" t="s">
        <v>84</v>
      </c>
      <c r="BK154" s="192">
        <f>ROUND(I154*H154,2)</f>
        <v>0</v>
      </c>
      <c r="BL154" s="15" t="s">
        <v>147</v>
      </c>
      <c r="BM154" s="191" t="s">
        <v>162</v>
      </c>
    </row>
    <row r="155" spans="2:51" s="13" customFormat="1" ht="12">
      <c r="B155" s="193"/>
      <c r="C155" s="194"/>
      <c r="D155" s="195" t="s">
        <v>149</v>
      </c>
      <c r="E155" s="196" t="s">
        <v>1</v>
      </c>
      <c r="F155" s="197" t="s">
        <v>163</v>
      </c>
      <c r="G155" s="194"/>
      <c r="H155" s="198">
        <v>0.966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149</v>
      </c>
      <c r="AU155" s="204" t="s">
        <v>86</v>
      </c>
      <c r="AV155" s="13" t="s">
        <v>86</v>
      </c>
      <c r="AW155" s="13" t="s">
        <v>32</v>
      </c>
      <c r="AX155" s="13" t="s">
        <v>84</v>
      </c>
      <c r="AY155" s="204" t="s">
        <v>139</v>
      </c>
    </row>
    <row r="156" spans="1:65" s="2" customFormat="1" ht="23">
      <c r="A156" s="32"/>
      <c r="B156" s="33"/>
      <c r="C156" s="180" t="s">
        <v>164</v>
      </c>
      <c r="D156" s="180" t="s">
        <v>142</v>
      </c>
      <c r="E156" s="181" t="s">
        <v>165</v>
      </c>
      <c r="F156" s="182" t="s">
        <v>166</v>
      </c>
      <c r="G156" s="183" t="s">
        <v>153</v>
      </c>
      <c r="H156" s="184">
        <v>15.92</v>
      </c>
      <c r="I156" s="185"/>
      <c r="J156" s="186">
        <f>ROUND(I156*H156,2)</f>
        <v>0</v>
      </c>
      <c r="K156" s="182" t="s">
        <v>146</v>
      </c>
      <c r="L156" s="37"/>
      <c r="M156" s="187" t="s">
        <v>1</v>
      </c>
      <c r="N156" s="188" t="s">
        <v>41</v>
      </c>
      <c r="O156" s="69"/>
      <c r="P156" s="189">
        <f>O156*H156</f>
        <v>0</v>
      </c>
      <c r="Q156" s="189">
        <v>0.05897</v>
      </c>
      <c r="R156" s="189">
        <f>Q156*H156</f>
        <v>0.9388024</v>
      </c>
      <c r="S156" s="189">
        <v>0</v>
      </c>
      <c r="T156" s="190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1" t="s">
        <v>147</v>
      </c>
      <c r="AT156" s="191" t="s">
        <v>142</v>
      </c>
      <c r="AU156" s="191" t="s">
        <v>86</v>
      </c>
      <c r="AY156" s="15" t="s">
        <v>139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5" t="s">
        <v>84</v>
      </c>
      <c r="BK156" s="192">
        <f>ROUND(I156*H156,2)</f>
        <v>0</v>
      </c>
      <c r="BL156" s="15" t="s">
        <v>147</v>
      </c>
      <c r="BM156" s="191" t="s">
        <v>167</v>
      </c>
    </row>
    <row r="157" spans="2:51" s="13" customFormat="1" ht="12">
      <c r="B157" s="193"/>
      <c r="C157" s="194"/>
      <c r="D157" s="195" t="s">
        <v>149</v>
      </c>
      <c r="E157" s="196" t="s">
        <v>1</v>
      </c>
      <c r="F157" s="197" t="s">
        <v>168</v>
      </c>
      <c r="G157" s="194"/>
      <c r="H157" s="198">
        <v>15.92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149</v>
      </c>
      <c r="AU157" s="204" t="s">
        <v>86</v>
      </c>
      <c r="AV157" s="13" t="s">
        <v>86</v>
      </c>
      <c r="AW157" s="13" t="s">
        <v>32</v>
      </c>
      <c r="AX157" s="13" t="s">
        <v>84</v>
      </c>
      <c r="AY157" s="204" t="s">
        <v>139</v>
      </c>
    </row>
    <row r="158" spans="1:65" s="2" customFormat="1" ht="23">
      <c r="A158" s="32"/>
      <c r="B158" s="33"/>
      <c r="C158" s="180" t="s">
        <v>169</v>
      </c>
      <c r="D158" s="180" t="s">
        <v>142</v>
      </c>
      <c r="E158" s="181" t="s">
        <v>170</v>
      </c>
      <c r="F158" s="182" t="s">
        <v>171</v>
      </c>
      <c r="G158" s="183" t="s">
        <v>153</v>
      </c>
      <c r="H158" s="184">
        <v>10.086</v>
      </c>
      <c r="I158" s="185"/>
      <c r="J158" s="186">
        <f>ROUND(I158*H158,2)</f>
        <v>0</v>
      </c>
      <c r="K158" s="182" t="s">
        <v>146</v>
      </c>
      <c r="L158" s="37"/>
      <c r="M158" s="187" t="s">
        <v>1</v>
      </c>
      <c r="N158" s="188" t="s">
        <v>41</v>
      </c>
      <c r="O158" s="69"/>
      <c r="P158" s="189">
        <f>O158*H158</f>
        <v>0</v>
      </c>
      <c r="Q158" s="189">
        <v>0.07571</v>
      </c>
      <c r="R158" s="189">
        <f>Q158*H158</f>
        <v>0.76361106</v>
      </c>
      <c r="S158" s="189">
        <v>0</v>
      </c>
      <c r="T158" s="190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1" t="s">
        <v>147</v>
      </c>
      <c r="AT158" s="191" t="s">
        <v>142</v>
      </c>
      <c r="AU158" s="191" t="s">
        <v>86</v>
      </c>
      <c r="AY158" s="15" t="s">
        <v>139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5" t="s">
        <v>84</v>
      </c>
      <c r="BK158" s="192">
        <f>ROUND(I158*H158,2)</f>
        <v>0</v>
      </c>
      <c r="BL158" s="15" t="s">
        <v>147</v>
      </c>
      <c r="BM158" s="191" t="s">
        <v>172</v>
      </c>
    </row>
    <row r="159" spans="1:65" s="2" customFormat="1" ht="21.75" customHeight="1">
      <c r="A159" s="32"/>
      <c r="B159" s="33"/>
      <c r="C159" s="180" t="s">
        <v>173</v>
      </c>
      <c r="D159" s="180" t="s">
        <v>142</v>
      </c>
      <c r="E159" s="181" t="s">
        <v>174</v>
      </c>
      <c r="F159" s="182" t="s">
        <v>175</v>
      </c>
      <c r="G159" s="183" t="s">
        <v>153</v>
      </c>
      <c r="H159" s="184">
        <v>3.036</v>
      </c>
      <c r="I159" s="185"/>
      <c r="J159" s="186">
        <f>ROUND(I159*H159,2)</f>
        <v>0</v>
      </c>
      <c r="K159" s="182" t="s">
        <v>146</v>
      </c>
      <c r="L159" s="37"/>
      <c r="M159" s="187" t="s">
        <v>1</v>
      </c>
      <c r="N159" s="188" t="s">
        <v>41</v>
      </c>
      <c r="O159" s="69"/>
      <c r="P159" s="189">
        <f>O159*H159</f>
        <v>0</v>
      </c>
      <c r="Q159" s="189">
        <v>0.45432</v>
      </c>
      <c r="R159" s="189">
        <f>Q159*H159</f>
        <v>1.37931552</v>
      </c>
      <c r="S159" s="189">
        <v>0</v>
      </c>
      <c r="T159" s="190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1" t="s">
        <v>147</v>
      </c>
      <c r="AT159" s="191" t="s">
        <v>142</v>
      </c>
      <c r="AU159" s="191" t="s">
        <v>86</v>
      </c>
      <c r="AY159" s="15" t="s">
        <v>139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5" t="s">
        <v>84</v>
      </c>
      <c r="BK159" s="192">
        <f>ROUND(I159*H159,2)</f>
        <v>0</v>
      </c>
      <c r="BL159" s="15" t="s">
        <v>147</v>
      </c>
      <c r="BM159" s="191" t="s">
        <v>176</v>
      </c>
    </row>
    <row r="160" spans="2:51" s="13" customFormat="1" ht="12">
      <c r="B160" s="193"/>
      <c r="C160" s="194"/>
      <c r="D160" s="195" t="s">
        <v>149</v>
      </c>
      <c r="E160" s="196" t="s">
        <v>1</v>
      </c>
      <c r="F160" s="197" t="s">
        <v>177</v>
      </c>
      <c r="G160" s="194"/>
      <c r="H160" s="198">
        <v>3.036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149</v>
      </c>
      <c r="AU160" s="204" t="s">
        <v>86</v>
      </c>
      <c r="AV160" s="13" t="s">
        <v>86</v>
      </c>
      <c r="AW160" s="13" t="s">
        <v>32</v>
      </c>
      <c r="AX160" s="13" t="s">
        <v>84</v>
      </c>
      <c r="AY160" s="204" t="s">
        <v>139</v>
      </c>
    </row>
    <row r="161" spans="2:63" s="12" customFormat="1" ht="22.75" customHeight="1">
      <c r="B161" s="164"/>
      <c r="C161" s="165"/>
      <c r="D161" s="166" t="s">
        <v>75</v>
      </c>
      <c r="E161" s="178" t="s">
        <v>169</v>
      </c>
      <c r="F161" s="178" t="s">
        <v>178</v>
      </c>
      <c r="G161" s="165"/>
      <c r="H161" s="165"/>
      <c r="I161" s="168"/>
      <c r="J161" s="179">
        <f>BK161</f>
        <v>0</v>
      </c>
      <c r="K161" s="165"/>
      <c r="L161" s="170"/>
      <c r="M161" s="171"/>
      <c r="N161" s="172"/>
      <c r="O161" s="172"/>
      <c r="P161" s="173">
        <f>SUM(P162:P174)</f>
        <v>0</v>
      </c>
      <c r="Q161" s="172"/>
      <c r="R161" s="173">
        <f>SUM(R162:R174)</f>
        <v>27.34921958</v>
      </c>
      <c r="S161" s="172"/>
      <c r="T161" s="174">
        <f>SUM(T162:T174)</f>
        <v>0</v>
      </c>
      <c r="AR161" s="175" t="s">
        <v>84</v>
      </c>
      <c r="AT161" s="176" t="s">
        <v>75</v>
      </c>
      <c r="AU161" s="176" t="s">
        <v>84</v>
      </c>
      <c r="AY161" s="175" t="s">
        <v>139</v>
      </c>
      <c r="BK161" s="177">
        <f>SUM(BK162:BK174)</f>
        <v>0</v>
      </c>
    </row>
    <row r="162" spans="1:65" s="2" customFormat="1" ht="23">
      <c r="A162" s="32"/>
      <c r="B162" s="33"/>
      <c r="C162" s="180" t="s">
        <v>179</v>
      </c>
      <c r="D162" s="180" t="s">
        <v>142</v>
      </c>
      <c r="E162" s="181" t="s">
        <v>180</v>
      </c>
      <c r="F162" s="182" t="s">
        <v>181</v>
      </c>
      <c r="G162" s="183" t="s">
        <v>153</v>
      </c>
      <c r="H162" s="184">
        <v>65.78</v>
      </c>
      <c r="I162" s="185"/>
      <c r="J162" s="186">
        <f>ROUND(I162*H162,2)</f>
        <v>0</v>
      </c>
      <c r="K162" s="182" t="s">
        <v>146</v>
      </c>
      <c r="L162" s="37"/>
      <c r="M162" s="187" t="s">
        <v>1</v>
      </c>
      <c r="N162" s="188" t="s">
        <v>41</v>
      </c>
      <c r="O162" s="69"/>
      <c r="P162" s="189">
        <f>O162*H162</f>
        <v>0</v>
      </c>
      <c r="Q162" s="189">
        <v>0.00438</v>
      </c>
      <c r="R162" s="189">
        <f>Q162*H162</f>
        <v>0.2881164</v>
      </c>
      <c r="S162" s="189">
        <v>0</v>
      </c>
      <c r="T162" s="190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1" t="s">
        <v>147</v>
      </c>
      <c r="AT162" s="191" t="s">
        <v>142</v>
      </c>
      <c r="AU162" s="191" t="s">
        <v>86</v>
      </c>
      <c r="AY162" s="15" t="s">
        <v>139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5" t="s">
        <v>84</v>
      </c>
      <c r="BK162" s="192">
        <f>ROUND(I162*H162,2)</f>
        <v>0</v>
      </c>
      <c r="BL162" s="15" t="s">
        <v>147</v>
      </c>
      <c r="BM162" s="191" t="s">
        <v>182</v>
      </c>
    </row>
    <row r="163" spans="2:51" s="13" customFormat="1" ht="12">
      <c r="B163" s="193"/>
      <c r="C163" s="194"/>
      <c r="D163" s="195" t="s">
        <v>149</v>
      </c>
      <c r="E163" s="196" t="s">
        <v>1</v>
      </c>
      <c r="F163" s="197" t="s">
        <v>183</v>
      </c>
      <c r="G163" s="194"/>
      <c r="H163" s="198">
        <v>65.78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149</v>
      </c>
      <c r="AU163" s="204" t="s">
        <v>86</v>
      </c>
      <c r="AV163" s="13" t="s">
        <v>86</v>
      </c>
      <c r="AW163" s="13" t="s">
        <v>32</v>
      </c>
      <c r="AX163" s="13" t="s">
        <v>84</v>
      </c>
      <c r="AY163" s="204" t="s">
        <v>139</v>
      </c>
    </row>
    <row r="164" spans="1:65" s="2" customFormat="1" ht="23">
      <c r="A164" s="32"/>
      <c r="B164" s="33"/>
      <c r="C164" s="180" t="s">
        <v>184</v>
      </c>
      <c r="D164" s="180" t="s">
        <v>142</v>
      </c>
      <c r="E164" s="181" t="s">
        <v>185</v>
      </c>
      <c r="F164" s="182" t="s">
        <v>186</v>
      </c>
      <c r="G164" s="183" t="s">
        <v>153</v>
      </c>
      <c r="H164" s="184">
        <v>340</v>
      </c>
      <c r="I164" s="185"/>
      <c r="J164" s="186">
        <f>ROUND(I164*H164,2)</f>
        <v>0</v>
      </c>
      <c r="K164" s="182" t="s">
        <v>146</v>
      </c>
      <c r="L164" s="37"/>
      <c r="M164" s="187" t="s">
        <v>1</v>
      </c>
      <c r="N164" s="188" t="s">
        <v>41</v>
      </c>
      <c r="O164" s="69"/>
      <c r="P164" s="189">
        <f>O164*H164</f>
        <v>0</v>
      </c>
      <c r="Q164" s="189">
        <v>0.003</v>
      </c>
      <c r="R164" s="189">
        <f>Q164*H164</f>
        <v>1.02</v>
      </c>
      <c r="S164" s="189">
        <v>0</v>
      </c>
      <c r="T164" s="190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1" t="s">
        <v>147</v>
      </c>
      <c r="AT164" s="191" t="s">
        <v>142</v>
      </c>
      <c r="AU164" s="191" t="s">
        <v>86</v>
      </c>
      <c r="AY164" s="15" t="s">
        <v>139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5" t="s">
        <v>84</v>
      </c>
      <c r="BK164" s="192">
        <f>ROUND(I164*H164,2)</f>
        <v>0</v>
      </c>
      <c r="BL164" s="15" t="s">
        <v>147</v>
      </c>
      <c r="BM164" s="191" t="s">
        <v>187</v>
      </c>
    </row>
    <row r="165" spans="1:65" s="2" customFormat="1" ht="23">
      <c r="A165" s="32"/>
      <c r="B165" s="33"/>
      <c r="C165" s="180" t="s">
        <v>188</v>
      </c>
      <c r="D165" s="180" t="s">
        <v>142</v>
      </c>
      <c r="E165" s="181" t="s">
        <v>189</v>
      </c>
      <c r="F165" s="182" t="s">
        <v>190</v>
      </c>
      <c r="G165" s="183" t="s">
        <v>153</v>
      </c>
      <c r="H165" s="184">
        <v>65.78</v>
      </c>
      <c r="I165" s="185"/>
      <c r="J165" s="186">
        <f>ROUND(I165*H165,2)</f>
        <v>0</v>
      </c>
      <c r="K165" s="182" t="s">
        <v>146</v>
      </c>
      <c r="L165" s="37"/>
      <c r="M165" s="187" t="s">
        <v>1</v>
      </c>
      <c r="N165" s="188" t="s">
        <v>41</v>
      </c>
      <c r="O165" s="69"/>
      <c r="P165" s="189">
        <f>O165*H165</f>
        <v>0</v>
      </c>
      <c r="Q165" s="189">
        <v>0.01838</v>
      </c>
      <c r="R165" s="189">
        <f>Q165*H165</f>
        <v>1.2090364</v>
      </c>
      <c r="S165" s="189">
        <v>0</v>
      </c>
      <c r="T165" s="190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91" t="s">
        <v>147</v>
      </c>
      <c r="AT165" s="191" t="s">
        <v>142</v>
      </c>
      <c r="AU165" s="191" t="s">
        <v>86</v>
      </c>
      <c r="AY165" s="15" t="s">
        <v>139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5" t="s">
        <v>84</v>
      </c>
      <c r="BK165" s="192">
        <f>ROUND(I165*H165,2)</f>
        <v>0</v>
      </c>
      <c r="BL165" s="15" t="s">
        <v>147</v>
      </c>
      <c r="BM165" s="191" t="s">
        <v>191</v>
      </c>
    </row>
    <row r="166" spans="1:65" s="2" customFormat="1" ht="23">
      <c r="A166" s="32"/>
      <c r="B166" s="33"/>
      <c r="C166" s="180" t="s">
        <v>192</v>
      </c>
      <c r="D166" s="180" t="s">
        <v>142</v>
      </c>
      <c r="E166" s="181" t="s">
        <v>193</v>
      </c>
      <c r="F166" s="182" t="s">
        <v>194</v>
      </c>
      <c r="G166" s="183" t="s">
        <v>153</v>
      </c>
      <c r="H166" s="184">
        <v>340</v>
      </c>
      <c r="I166" s="185"/>
      <c r="J166" s="186">
        <f>ROUND(I166*H166,2)</f>
        <v>0</v>
      </c>
      <c r="K166" s="182" t="s">
        <v>146</v>
      </c>
      <c r="L166" s="37"/>
      <c r="M166" s="187" t="s">
        <v>1</v>
      </c>
      <c r="N166" s="188" t="s">
        <v>41</v>
      </c>
      <c r="O166" s="69"/>
      <c r="P166" s="189">
        <f>O166*H166</f>
        <v>0</v>
      </c>
      <c r="Q166" s="189">
        <v>0.017</v>
      </c>
      <c r="R166" s="189">
        <f>Q166*H166</f>
        <v>5.78</v>
      </c>
      <c r="S166" s="189">
        <v>0</v>
      </c>
      <c r="T166" s="190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1" t="s">
        <v>147</v>
      </c>
      <c r="AT166" s="191" t="s">
        <v>142</v>
      </c>
      <c r="AU166" s="191" t="s">
        <v>86</v>
      </c>
      <c r="AY166" s="15" t="s">
        <v>139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5" t="s">
        <v>84</v>
      </c>
      <c r="BK166" s="192">
        <f>ROUND(I166*H166,2)</f>
        <v>0</v>
      </c>
      <c r="BL166" s="15" t="s">
        <v>147</v>
      </c>
      <c r="BM166" s="191" t="s">
        <v>195</v>
      </c>
    </row>
    <row r="167" spans="2:51" s="13" customFormat="1" ht="12">
      <c r="B167" s="193"/>
      <c r="C167" s="194"/>
      <c r="D167" s="195" t="s">
        <v>149</v>
      </c>
      <c r="E167" s="196" t="s">
        <v>1</v>
      </c>
      <c r="F167" s="197" t="s">
        <v>196</v>
      </c>
      <c r="G167" s="194"/>
      <c r="H167" s="198">
        <v>340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149</v>
      </c>
      <c r="AU167" s="204" t="s">
        <v>86</v>
      </c>
      <c r="AV167" s="13" t="s">
        <v>86</v>
      </c>
      <c r="AW167" s="13" t="s">
        <v>32</v>
      </c>
      <c r="AX167" s="13" t="s">
        <v>84</v>
      </c>
      <c r="AY167" s="204" t="s">
        <v>139</v>
      </c>
    </row>
    <row r="168" spans="1:65" s="2" customFormat="1" ht="21.75" customHeight="1">
      <c r="A168" s="32"/>
      <c r="B168" s="33"/>
      <c r="C168" s="180" t="s">
        <v>197</v>
      </c>
      <c r="D168" s="180" t="s">
        <v>142</v>
      </c>
      <c r="E168" s="181" t="s">
        <v>198</v>
      </c>
      <c r="F168" s="182" t="s">
        <v>199</v>
      </c>
      <c r="G168" s="183" t="s">
        <v>153</v>
      </c>
      <c r="H168" s="184">
        <v>182.58</v>
      </c>
      <c r="I168" s="185"/>
      <c r="J168" s="186">
        <f>ROUND(I168*H168,2)</f>
        <v>0</v>
      </c>
      <c r="K168" s="182" t="s">
        <v>146</v>
      </c>
      <c r="L168" s="37"/>
      <c r="M168" s="187" t="s">
        <v>1</v>
      </c>
      <c r="N168" s="188" t="s">
        <v>41</v>
      </c>
      <c r="O168" s="69"/>
      <c r="P168" s="189">
        <f>O168*H168</f>
        <v>0</v>
      </c>
      <c r="Q168" s="189">
        <v>0.09384</v>
      </c>
      <c r="R168" s="189">
        <f>Q168*H168</f>
        <v>17.1333072</v>
      </c>
      <c r="S168" s="189">
        <v>0</v>
      </c>
      <c r="T168" s="190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91" t="s">
        <v>147</v>
      </c>
      <c r="AT168" s="191" t="s">
        <v>142</v>
      </c>
      <c r="AU168" s="191" t="s">
        <v>86</v>
      </c>
      <c r="AY168" s="15" t="s">
        <v>139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5" t="s">
        <v>84</v>
      </c>
      <c r="BK168" s="192">
        <f>ROUND(I168*H168,2)</f>
        <v>0</v>
      </c>
      <c r="BL168" s="15" t="s">
        <v>147</v>
      </c>
      <c r="BM168" s="191" t="s">
        <v>200</v>
      </c>
    </row>
    <row r="169" spans="2:51" s="13" customFormat="1" ht="12">
      <c r="B169" s="193"/>
      <c r="C169" s="194"/>
      <c r="D169" s="195" t="s">
        <v>149</v>
      </c>
      <c r="E169" s="196" t="s">
        <v>1</v>
      </c>
      <c r="F169" s="197" t="s">
        <v>201</v>
      </c>
      <c r="G169" s="194"/>
      <c r="H169" s="198">
        <v>182.58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149</v>
      </c>
      <c r="AU169" s="204" t="s">
        <v>86</v>
      </c>
      <c r="AV169" s="13" t="s">
        <v>86</v>
      </c>
      <c r="AW169" s="13" t="s">
        <v>32</v>
      </c>
      <c r="AX169" s="13" t="s">
        <v>84</v>
      </c>
      <c r="AY169" s="204" t="s">
        <v>139</v>
      </c>
    </row>
    <row r="170" spans="1:65" s="2" customFormat="1" ht="16.5" customHeight="1">
      <c r="A170" s="32"/>
      <c r="B170" s="33"/>
      <c r="C170" s="180" t="s">
        <v>202</v>
      </c>
      <c r="D170" s="180" t="s">
        <v>142</v>
      </c>
      <c r="E170" s="181" t="s">
        <v>203</v>
      </c>
      <c r="F170" s="182" t="s">
        <v>204</v>
      </c>
      <c r="G170" s="183" t="s">
        <v>153</v>
      </c>
      <c r="H170" s="184">
        <v>182.58</v>
      </c>
      <c r="I170" s="185"/>
      <c r="J170" s="186">
        <f>ROUND(I170*H170,2)</f>
        <v>0</v>
      </c>
      <c r="K170" s="182" t="s">
        <v>146</v>
      </c>
      <c r="L170" s="37"/>
      <c r="M170" s="187" t="s">
        <v>1</v>
      </c>
      <c r="N170" s="188" t="s">
        <v>41</v>
      </c>
      <c r="O170" s="69"/>
      <c r="P170" s="189">
        <f>O170*H170</f>
        <v>0</v>
      </c>
      <c r="Q170" s="189">
        <v>0.00013</v>
      </c>
      <c r="R170" s="189">
        <f>Q170*H170</f>
        <v>0.0237354</v>
      </c>
      <c r="S170" s="189">
        <v>0</v>
      </c>
      <c r="T170" s="190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91" t="s">
        <v>147</v>
      </c>
      <c r="AT170" s="191" t="s">
        <v>142</v>
      </c>
      <c r="AU170" s="191" t="s">
        <v>86</v>
      </c>
      <c r="AY170" s="15" t="s">
        <v>139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5" t="s">
        <v>84</v>
      </c>
      <c r="BK170" s="192">
        <f>ROUND(I170*H170,2)</f>
        <v>0</v>
      </c>
      <c r="BL170" s="15" t="s">
        <v>147</v>
      </c>
      <c r="BM170" s="191" t="s">
        <v>205</v>
      </c>
    </row>
    <row r="171" spans="1:65" s="2" customFormat="1" ht="33" customHeight="1">
      <c r="A171" s="32"/>
      <c r="B171" s="33"/>
      <c r="C171" s="180" t="s">
        <v>206</v>
      </c>
      <c r="D171" s="180" t="s">
        <v>142</v>
      </c>
      <c r="E171" s="181" t="s">
        <v>207</v>
      </c>
      <c r="F171" s="182" t="s">
        <v>208</v>
      </c>
      <c r="G171" s="183" t="s">
        <v>209</v>
      </c>
      <c r="H171" s="184">
        <v>191.709</v>
      </c>
      <c r="I171" s="185"/>
      <c r="J171" s="186">
        <f>ROUND(I171*H171,2)</f>
        <v>0</v>
      </c>
      <c r="K171" s="182" t="s">
        <v>146</v>
      </c>
      <c r="L171" s="37"/>
      <c r="M171" s="187" t="s">
        <v>1</v>
      </c>
      <c r="N171" s="188" t="s">
        <v>41</v>
      </c>
      <c r="O171" s="69"/>
      <c r="P171" s="189">
        <f>O171*H171</f>
        <v>0</v>
      </c>
      <c r="Q171" s="189">
        <v>2E-05</v>
      </c>
      <c r="R171" s="189">
        <f>Q171*H171</f>
        <v>0.0038341800000000004</v>
      </c>
      <c r="S171" s="189">
        <v>0</v>
      </c>
      <c r="T171" s="190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1" t="s">
        <v>147</v>
      </c>
      <c r="AT171" s="191" t="s">
        <v>142</v>
      </c>
      <c r="AU171" s="191" t="s">
        <v>86</v>
      </c>
      <c r="AY171" s="15" t="s">
        <v>139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5" t="s">
        <v>84</v>
      </c>
      <c r="BK171" s="192">
        <f>ROUND(I171*H171,2)</f>
        <v>0</v>
      </c>
      <c r="BL171" s="15" t="s">
        <v>147</v>
      </c>
      <c r="BM171" s="191" t="s">
        <v>210</v>
      </c>
    </row>
    <row r="172" spans="2:51" s="13" customFormat="1" ht="12">
      <c r="B172" s="193"/>
      <c r="C172" s="194"/>
      <c r="D172" s="195" t="s">
        <v>149</v>
      </c>
      <c r="E172" s="196" t="s">
        <v>1</v>
      </c>
      <c r="F172" s="197" t="s">
        <v>211</v>
      </c>
      <c r="G172" s="194"/>
      <c r="H172" s="198">
        <v>191.709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149</v>
      </c>
      <c r="AU172" s="204" t="s">
        <v>86</v>
      </c>
      <c r="AV172" s="13" t="s">
        <v>86</v>
      </c>
      <c r="AW172" s="13" t="s">
        <v>32</v>
      </c>
      <c r="AX172" s="13" t="s">
        <v>84</v>
      </c>
      <c r="AY172" s="204" t="s">
        <v>139</v>
      </c>
    </row>
    <row r="173" spans="1:65" s="2" customFormat="1" ht="23">
      <c r="A173" s="32"/>
      <c r="B173" s="33"/>
      <c r="C173" s="180" t="s">
        <v>8</v>
      </c>
      <c r="D173" s="180" t="s">
        <v>142</v>
      </c>
      <c r="E173" s="181" t="s">
        <v>212</v>
      </c>
      <c r="F173" s="182" t="s">
        <v>213</v>
      </c>
      <c r="G173" s="183" t="s">
        <v>214</v>
      </c>
      <c r="H173" s="184">
        <v>7</v>
      </c>
      <c r="I173" s="185"/>
      <c r="J173" s="186">
        <f>ROUND(I173*H173,2)</f>
        <v>0</v>
      </c>
      <c r="K173" s="182" t="s">
        <v>146</v>
      </c>
      <c r="L173" s="37"/>
      <c r="M173" s="187" t="s">
        <v>1</v>
      </c>
      <c r="N173" s="188" t="s">
        <v>41</v>
      </c>
      <c r="O173" s="69"/>
      <c r="P173" s="189">
        <f>O173*H173</f>
        <v>0</v>
      </c>
      <c r="Q173" s="189">
        <v>0.01777</v>
      </c>
      <c r="R173" s="189">
        <f>Q173*H173</f>
        <v>0.12439</v>
      </c>
      <c r="S173" s="189">
        <v>0</v>
      </c>
      <c r="T173" s="190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1" t="s">
        <v>147</v>
      </c>
      <c r="AT173" s="191" t="s">
        <v>142</v>
      </c>
      <c r="AU173" s="191" t="s">
        <v>86</v>
      </c>
      <c r="AY173" s="15" t="s">
        <v>139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5" t="s">
        <v>84</v>
      </c>
      <c r="BK173" s="192">
        <f>ROUND(I173*H173,2)</f>
        <v>0</v>
      </c>
      <c r="BL173" s="15" t="s">
        <v>147</v>
      </c>
      <c r="BM173" s="191" t="s">
        <v>215</v>
      </c>
    </row>
    <row r="174" spans="1:65" s="2" customFormat="1" ht="23">
      <c r="A174" s="32"/>
      <c r="B174" s="33"/>
      <c r="C174" s="180" t="s">
        <v>216</v>
      </c>
      <c r="D174" s="180" t="s">
        <v>142</v>
      </c>
      <c r="E174" s="181" t="s">
        <v>217</v>
      </c>
      <c r="F174" s="182" t="s">
        <v>218</v>
      </c>
      <c r="G174" s="183" t="s">
        <v>214</v>
      </c>
      <c r="H174" s="184">
        <v>4</v>
      </c>
      <c r="I174" s="185"/>
      <c r="J174" s="186">
        <f>ROUND(I174*H174,2)</f>
        <v>0</v>
      </c>
      <c r="K174" s="182" t="s">
        <v>146</v>
      </c>
      <c r="L174" s="37"/>
      <c r="M174" s="187" t="s">
        <v>1</v>
      </c>
      <c r="N174" s="188" t="s">
        <v>41</v>
      </c>
      <c r="O174" s="69"/>
      <c r="P174" s="189">
        <f>O174*H174</f>
        <v>0</v>
      </c>
      <c r="Q174" s="189">
        <v>0.4417</v>
      </c>
      <c r="R174" s="189">
        <f>Q174*H174</f>
        <v>1.7668</v>
      </c>
      <c r="S174" s="189">
        <v>0</v>
      </c>
      <c r="T174" s="190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91" t="s">
        <v>147</v>
      </c>
      <c r="AT174" s="191" t="s">
        <v>142</v>
      </c>
      <c r="AU174" s="191" t="s">
        <v>86</v>
      </c>
      <c r="AY174" s="15" t="s">
        <v>139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5" t="s">
        <v>84</v>
      </c>
      <c r="BK174" s="192">
        <f>ROUND(I174*H174,2)</f>
        <v>0</v>
      </c>
      <c r="BL174" s="15" t="s">
        <v>147</v>
      </c>
      <c r="BM174" s="191" t="s">
        <v>219</v>
      </c>
    </row>
    <row r="175" spans="2:63" s="12" customFormat="1" ht="22.75" customHeight="1">
      <c r="B175" s="164"/>
      <c r="C175" s="165"/>
      <c r="D175" s="166" t="s">
        <v>75</v>
      </c>
      <c r="E175" s="178" t="s">
        <v>184</v>
      </c>
      <c r="F175" s="178" t="s">
        <v>220</v>
      </c>
      <c r="G175" s="165"/>
      <c r="H175" s="165"/>
      <c r="I175" s="168"/>
      <c r="J175" s="179">
        <f>BK175</f>
        <v>0</v>
      </c>
      <c r="K175" s="165"/>
      <c r="L175" s="170"/>
      <c r="M175" s="171"/>
      <c r="N175" s="172"/>
      <c r="O175" s="172"/>
      <c r="P175" s="173">
        <f>SUM(P176:P185)</f>
        <v>0</v>
      </c>
      <c r="Q175" s="172"/>
      <c r="R175" s="173">
        <f>SUM(R176:R185)</f>
        <v>0.0310386</v>
      </c>
      <c r="S175" s="172"/>
      <c r="T175" s="174">
        <f>SUM(T176:T185)</f>
        <v>42.503076</v>
      </c>
      <c r="AR175" s="175" t="s">
        <v>84</v>
      </c>
      <c r="AT175" s="176" t="s">
        <v>75</v>
      </c>
      <c r="AU175" s="176" t="s">
        <v>84</v>
      </c>
      <c r="AY175" s="175" t="s">
        <v>139</v>
      </c>
      <c r="BK175" s="177">
        <f>SUM(BK176:BK185)</f>
        <v>0</v>
      </c>
    </row>
    <row r="176" spans="1:65" s="2" customFormat="1" ht="33" customHeight="1">
      <c r="A176" s="32"/>
      <c r="B176" s="33"/>
      <c r="C176" s="180" t="s">
        <v>221</v>
      </c>
      <c r="D176" s="180" t="s">
        <v>142</v>
      </c>
      <c r="E176" s="181" t="s">
        <v>222</v>
      </c>
      <c r="F176" s="182" t="s">
        <v>223</v>
      </c>
      <c r="G176" s="183" t="s">
        <v>153</v>
      </c>
      <c r="H176" s="184">
        <v>182.58</v>
      </c>
      <c r="I176" s="185"/>
      <c r="J176" s="186">
        <f>ROUND(I176*H176,2)</f>
        <v>0</v>
      </c>
      <c r="K176" s="182" t="s">
        <v>146</v>
      </c>
      <c r="L176" s="37"/>
      <c r="M176" s="187" t="s">
        <v>1</v>
      </c>
      <c r="N176" s="188" t="s">
        <v>41</v>
      </c>
      <c r="O176" s="69"/>
      <c r="P176" s="189">
        <f>O176*H176</f>
        <v>0</v>
      </c>
      <c r="Q176" s="189">
        <v>0.00013</v>
      </c>
      <c r="R176" s="189">
        <f>Q176*H176</f>
        <v>0.0237354</v>
      </c>
      <c r="S176" s="189">
        <v>0</v>
      </c>
      <c r="T176" s="190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91" t="s">
        <v>147</v>
      </c>
      <c r="AT176" s="191" t="s">
        <v>142</v>
      </c>
      <c r="AU176" s="191" t="s">
        <v>86</v>
      </c>
      <c r="AY176" s="15" t="s">
        <v>139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5" t="s">
        <v>84</v>
      </c>
      <c r="BK176" s="192">
        <f>ROUND(I176*H176,2)</f>
        <v>0</v>
      </c>
      <c r="BL176" s="15" t="s">
        <v>147</v>
      </c>
      <c r="BM176" s="191" t="s">
        <v>224</v>
      </c>
    </row>
    <row r="177" spans="2:51" s="13" customFormat="1" ht="12">
      <c r="B177" s="193"/>
      <c r="C177" s="194"/>
      <c r="D177" s="195" t="s">
        <v>149</v>
      </c>
      <c r="E177" s="196" t="s">
        <v>1</v>
      </c>
      <c r="F177" s="197" t="s">
        <v>225</v>
      </c>
      <c r="G177" s="194"/>
      <c r="H177" s="198">
        <v>182.58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149</v>
      </c>
      <c r="AU177" s="204" t="s">
        <v>86</v>
      </c>
      <c r="AV177" s="13" t="s">
        <v>86</v>
      </c>
      <c r="AW177" s="13" t="s">
        <v>32</v>
      </c>
      <c r="AX177" s="13" t="s">
        <v>84</v>
      </c>
      <c r="AY177" s="204" t="s">
        <v>139</v>
      </c>
    </row>
    <row r="178" spans="1:65" s="2" customFormat="1" ht="23">
      <c r="A178" s="32"/>
      <c r="B178" s="33"/>
      <c r="C178" s="180" t="s">
        <v>226</v>
      </c>
      <c r="D178" s="180" t="s">
        <v>142</v>
      </c>
      <c r="E178" s="181" t="s">
        <v>227</v>
      </c>
      <c r="F178" s="182" t="s">
        <v>228</v>
      </c>
      <c r="G178" s="183" t="s">
        <v>153</v>
      </c>
      <c r="H178" s="184">
        <v>182.58</v>
      </c>
      <c r="I178" s="185"/>
      <c r="J178" s="186">
        <f>ROUND(I178*H178,2)</f>
        <v>0</v>
      </c>
      <c r="K178" s="182" t="s">
        <v>146</v>
      </c>
      <c r="L178" s="37"/>
      <c r="M178" s="187" t="s">
        <v>1</v>
      </c>
      <c r="N178" s="188" t="s">
        <v>41</v>
      </c>
      <c r="O178" s="69"/>
      <c r="P178" s="189">
        <f>O178*H178</f>
        <v>0</v>
      </c>
      <c r="Q178" s="189">
        <v>4E-05</v>
      </c>
      <c r="R178" s="189">
        <f>Q178*H178</f>
        <v>0.007303200000000001</v>
      </c>
      <c r="S178" s="189">
        <v>0</v>
      </c>
      <c r="T178" s="190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91" t="s">
        <v>147</v>
      </c>
      <c r="AT178" s="191" t="s">
        <v>142</v>
      </c>
      <c r="AU178" s="191" t="s">
        <v>86</v>
      </c>
      <c r="AY178" s="15" t="s">
        <v>139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5" t="s">
        <v>84</v>
      </c>
      <c r="BK178" s="192">
        <f>ROUND(I178*H178,2)</f>
        <v>0</v>
      </c>
      <c r="BL178" s="15" t="s">
        <v>147</v>
      </c>
      <c r="BM178" s="191" t="s">
        <v>229</v>
      </c>
    </row>
    <row r="179" spans="1:65" s="2" customFormat="1" ht="21.75" customHeight="1">
      <c r="A179" s="32"/>
      <c r="B179" s="33"/>
      <c r="C179" s="180" t="s">
        <v>230</v>
      </c>
      <c r="D179" s="180" t="s">
        <v>142</v>
      </c>
      <c r="E179" s="181" t="s">
        <v>231</v>
      </c>
      <c r="F179" s="182" t="s">
        <v>232</v>
      </c>
      <c r="G179" s="183" t="s">
        <v>153</v>
      </c>
      <c r="H179" s="184">
        <v>243.061</v>
      </c>
      <c r="I179" s="185"/>
      <c r="J179" s="186">
        <f>ROUND(I179*H179,2)</f>
        <v>0</v>
      </c>
      <c r="K179" s="182" t="s">
        <v>146</v>
      </c>
      <c r="L179" s="37"/>
      <c r="M179" s="187" t="s">
        <v>1</v>
      </c>
      <c r="N179" s="188" t="s">
        <v>41</v>
      </c>
      <c r="O179" s="69"/>
      <c r="P179" s="189">
        <f>O179*H179</f>
        <v>0</v>
      </c>
      <c r="Q179" s="189">
        <v>0</v>
      </c>
      <c r="R179" s="189">
        <f>Q179*H179</f>
        <v>0</v>
      </c>
      <c r="S179" s="189">
        <v>0.131</v>
      </c>
      <c r="T179" s="190">
        <f>S179*H179</f>
        <v>31.840991000000002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91" t="s">
        <v>147</v>
      </c>
      <c r="AT179" s="191" t="s">
        <v>142</v>
      </c>
      <c r="AU179" s="191" t="s">
        <v>86</v>
      </c>
      <c r="AY179" s="15" t="s">
        <v>139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5" t="s">
        <v>84</v>
      </c>
      <c r="BK179" s="192">
        <f>ROUND(I179*H179,2)</f>
        <v>0</v>
      </c>
      <c r="BL179" s="15" t="s">
        <v>147</v>
      </c>
      <c r="BM179" s="191" t="s">
        <v>233</v>
      </c>
    </row>
    <row r="180" spans="2:51" s="13" customFormat="1" ht="12">
      <c r="B180" s="193"/>
      <c r="C180" s="194"/>
      <c r="D180" s="195" t="s">
        <v>149</v>
      </c>
      <c r="E180" s="196" t="s">
        <v>1</v>
      </c>
      <c r="F180" s="197" t="s">
        <v>234</v>
      </c>
      <c r="G180" s="194"/>
      <c r="H180" s="198">
        <v>243.061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149</v>
      </c>
      <c r="AU180" s="204" t="s">
        <v>86</v>
      </c>
      <c r="AV180" s="13" t="s">
        <v>86</v>
      </c>
      <c r="AW180" s="13" t="s">
        <v>32</v>
      </c>
      <c r="AX180" s="13" t="s">
        <v>84</v>
      </c>
      <c r="AY180" s="204" t="s">
        <v>139</v>
      </c>
    </row>
    <row r="181" spans="1:65" s="2" customFormat="1" ht="23">
      <c r="A181" s="32"/>
      <c r="B181" s="33"/>
      <c r="C181" s="180" t="s">
        <v>235</v>
      </c>
      <c r="D181" s="180" t="s">
        <v>142</v>
      </c>
      <c r="E181" s="181" t="s">
        <v>236</v>
      </c>
      <c r="F181" s="182" t="s">
        <v>237</v>
      </c>
      <c r="G181" s="183" t="s">
        <v>145</v>
      </c>
      <c r="H181" s="184">
        <v>2.49</v>
      </c>
      <c r="I181" s="185"/>
      <c r="J181" s="186">
        <f>ROUND(I181*H181,2)</f>
        <v>0</v>
      </c>
      <c r="K181" s="182" t="s">
        <v>146</v>
      </c>
      <c r="L181" s="37"/>
      <c r="M181" s="187" t="s">
        <v>1</v>
      </c>
      <c r="N181" s="188" t="s">
        <v>41</v>
      </c>
      <c r="O181" s="69"/>
      <c r="P181" s="189">
        <f>O181*H181</f>
        <v>0</v>
      </c>
      <c r="Q181" s="189">
        <v>0</v>
      </c>
      <c r="R181" s="189">
        <f>Q181*H181</f>
        <v>0</v>
      </c>
      <c r="S181" s="189">
        <v>1.8</v>
      </c>
      <c r="T181" s="190">
        <f>S181*H181</f>
        <v>4.482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1" t="s">
        <v>147</v>
      </c>
      <c r="AT181" s="191" t="s">
        <v>142</v>
      </c>
      <c r="AU181" s="191" t="s">
        <v>86</v>
      </c>
      <c r="AY181" s="15" t="s">
        <v>139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5" t="s">
        <v>84</v>
      </c>
      <c r="BK181" s="192">
        <f>ROUND(I181*H181,2)</f>
        <v>0</v>
      </c>
      <c r="BL181" s="15" t="s">
        <v>147</v>
      </c>
      <c r="BM181" s="191" t="s">
        <v>238</v>
      </c>
    </row>
    <row r="182" spans="2:51" s="13" customFormat="1" ht="12">
      <c r="B182" s="193"/>
      <c r="C182" s="194"/>
      <c r="D182" s="195" t="s">
        <v>149</v>
      </c>
      <c r="E182" s="196" t="s">
        <v>1</v>
      </c>
      <c r="F182" s="197" t="s">
        <v>239</v>
      </c>
      <c r="G182" s="194"/>
      <c r="H182" s="198">
        <v>2.49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149</v>
      </c>
      <c r="AU182" s="204" t="s">
        <v>86</v>
      </c>
      <c r="AV182" s="13" t="s">
        <v>86</v>
      </c>
      <c r="AW182" s="13" t="s">
        <v>32</v>
      </c>
      <c r="AX182" s="13" t="s">
        <v>84</v>
      </c>
      <c r="AY182" s="204" t="s">
        <v>139</v>
      </c>
    </row>
    <row r="183" spans="1:65" s="2" customFormat="1" ht="33" customHeight="1">
      <c r="A183" s="32"/>
      <c r="B183" s="33"/>
      <c r="C183" s="180" t="s">
        <v>7</v>
      </c>
      <c r="D183" s="180" t="s">
        <v>142</v>
      </c>
      <c r="E183" s="181" t="s">
        <v>240</v>
      </c>
      <c r="F183" s="182" t="s">
        <v>241</v>
      </c>
      <c r="G183" s="183" t="s">
        <v>153</v>
      </c>
      <c r="H183" s="184">
        <v>79.431</v>
      </c>
      <c r="I183" s="185"/>
      <c r="J183" s="186">
        <f>ROUND(I183*H183,2)</f>
        <v>0</v>
      </c>
      <c r="K183" s="182" t="s">
        <v>146</v>
      </c>
      <c r="L183" s="37"/>
      <c r="M183" s="187" t="s">
        <v>1</v>
      </c>
      <c r="N183" s="188" t="s">
        <v>41</v>
      </c>
      <c r="O183" s="69"/>
      <c r="P183" s="189">
        <f>O183*H183</f>
        <v>0</v>
      </c>
      <c r="Q183" s="189">
        <v>0</v>
      </c>
      <c r="R183" s="189">
        <f>Q183*H183</f>
        <v>0</v>
      </c>
      <c r="S183" s="189">
        <v>0.035</v>
      </c>
      <c r="T183" s="190">
        <f>S183*H183</f>
        <v>2.780085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91" t="s">
        <v>147</v>
      </c>
      <c r="AT183" s="191" t="s">
        <v>142</v>
      </c>
      <c r="AU183" s="191" t="s">
        <v>86</v>
      </c>
      <c r="AY183" s="15" t="s">
        <v>139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5" t="s">
        <v>84</v>
      </c>
      <c r="BK183" s="192">
        <f>ROUND(I183*H183,2)</f>
        <v>0</v>
      </c>
      <c r="BL183" s="15" t="s">
        <v>147</v>
      </c>
      <c r="BM183" s="191" t="s">
        <v>242</v>
      </c>
    </row>
    <row r="184" spans="2:51" s="13" customFormat="1" ht="12">
      <c r="B184" s="193"/>
      <c r="C184" s="194"/>
      <c r="D184" s="195" t="s">
        <v>149</v>
      </c>
      <c r="E184" s="196" t="s">
        <v>1</v>
      </c>
      <c r="F184" s="197" t="s">
        <v>243</v>
      </c>
      <c r="G184" s="194"/>
      <c r="H184" s="198">
        <v>79.431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149</v>
      </c>
      <c r="AU184" s="204" t="s">
        <v>86</v>
      </c>
      <c r="AV184" s="13" t="s">
        <v>86</v>
      </c>
      <c r="AW184" s="13" t="s">
        <v>32</v>
      </c>
      <c r="AX184" s="13" t="s">
        <v>84</v>
      </c>
      <c r="AY184" s="204" t="s">
        <v>139</v>
      </c>
    </row>
    <row r="185" spans="1:65" s="2" customFormat="1" ht="33" customHeight="1">
      <c r="A185" s="32"/>
      <c r="B185" s="33"/>
      <c r="C185" s="180" t="s">
        <v>244</v>
      </c>
      <c r="D185" s="180" t="s">
        <v>142</v>
      </c>
      <c r="E185" s="181" t="s">
        <v>245</v>
      </c>
      <c r="F185" s="182" t="s">
        <v>246</v>
      </c>
      <c r="G185" s="183" t="s">
        <v>153</v>
      </c>
      <c r="H185" s="184">
        <v>340</v>
      </c>
      <c r="I185" s="185"/>
      <c r="J185" s="186">
        <f>ROUND(I185*H185,2)</f>
        <v>0</v>
      </c>
      <c r="K185" s="182" t="s">
        <v>146</v>
      </c>
      <c r="L185" s="37"/>
      <c r="M185" s="187" t="s">
        <v>1</v>
      </c>
      <c r="N185" s="188" t="s">
        <v>41</v>
      </c>
      <c r="O185" s="69"/>
      <c r="P185" s="189">
        <f>O185*H185</f>
        <v>0</v>
      </c>
      <c r="Q185" s="189">
        <v>0</v>
      </c>
      <c r="R185" s="189">
        <f>Q185*H185</f>
        <v>0</v>
      </c>
      <c r="S185" s="189">
        <v>0.01</v>
      </c>
      <c r="T185" s="190">
        <f>S185*H185</f>
        <v>3.4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91" t="s">
        <v>147</v>
      </c>
      <c r="AT185" s="191" t="s">
        <v>142</v>
      </c>
      <c r="AU185" s="191" t="s">
        <v>86</v>
      </c>
      <c r="AY185" s="15" t="s">
        <v>139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5" t="s">
        <v>84</v>
      </c>
      <c r="BK185" s="192">
        <f>ROUND(I185*H185,2)</f>
        <v>0</v>
      </c>
      <c r="BL185" s="15" t="s">
        <v>147</v>
      </c>
      <c r="BM185" s="191" t="s">
        <v>247</v>
      </c>
    </row>
    <row r="186" spans="2:63" s="12" customFormat="1" ht="22.75" customHeight="1">
      <c r="B186" s="164"/>
      <c r="C186" s="165"/>
      <c r="D186" s="166" t="s">
        <v>75</v>
      </c>
      <c r="E186" s="178" t="s">
        <v>248</v>
      </c>
      <c r="F186" s="178" t="s">
        <v>249</v>
      </c>
      <c r="G186" s="165"/>
      <c r="H186" s="165"/>
      <c r="I186" s="168"/>
      <c r="J186" s="179">
        <f>BK186</f>
        <v>0</v>
      </c>
      <c r="K186" s="165"/>
      <c r="L186" s="170"/>
      <c r="M186" s="171"/>
      <c r="N186" s="172"/>
      <c r="O186" s="172"/>
      <c r="P186" s="173">
        <f>SUM(P187:P192)</f>
        <v>0</v>
      </c>
      <c r="Q186" s="172"/>
      <c r="R186" s="173">
        <f>SUM(R187:R192)</f>
        <v>0</v>
      </c>
      <c r="S186" s="172"/>
      <c r="T186" s="174">
        <f>SUM(T187:T192)</f>
        <v>0</v>
      </c>
      <c r="AR186" s="175" t="s">
        <v>84</v>
      </c>
      <c r="AT186" s="176" t="s">
        <v>75</v>
      </c>
      <c r="AU186" s="176" t="s">
        <v>84</v>
      </c>
      <c r="AY186" s="175" t="s">
        <v>139</v>
      </c>
      <c r="BK186" s="177">
        <f>SUM(BK187:BK192)</f>
        <v>0</v>
      </c>
    </row>
    <row r="187" spans="1:65" s="2" customFormat="1" ht="33" customHeight="1">
      <c r="A187" s="32"/>
      <c r="B187" s="33"/>
      <c r="C187" s="180" t="s">
        <v>250</v>
      </c>
      <c r="D187" s="180" t="s">
        <v>142</v>
      </c>
      <c r="E187" s="181" t="s">
        <v>251</v>
      </c>
      <c r="F187" s="182" t="s">
        <v>252</v>
      </c>
      <c r="G187" s="183" t="s">
        <v>253</v>
      </c>
      <c r="H187" s="184">
        <v>42.96</v>
      </c>
      <c r="I187" s="185"/>
      <c r="J187" s="186">
        <f>ROUND(I187*H187,2)</f>
        <v>0</v>
      </c>
      <c r="K187" s="182" t="s">
        <v>146</v>
      </c>
      <c r="L187" s="37"/>
      <c r="M187" s="187" t="s">
        <v>1</v>
      </c>
      <c r="N187" s="188" t="s">
        <v>41</v>
      </c>
      <c r="O187" s="69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91" t="s">
        <v>147</v>
      </c>
      <c r="AT187" s="191" t="s">
        <v>142</v>
      </c>
      <c r="AU187" s="191" t="s">
        <v>86</v>
      </c>
      <c r="AY187" s="15" t="s">
        <v>139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5" t="s">
        <v>84</v>
      </c>
      <c r="BK187" s="192">
        <f>ROUND(I187*H187,2)</f>
        <v>0</v>
      </c>
      <c r="BL187" s="15" t="s">
        <v>147</v>
      </c>
      <c r="BM187" s="191" t="s">
        <v>254</v>
      </c>
    </row>
    <row r="188" spans="2:51" s="13" customFormat="1" ht="12">
      <c r="B188" s="193"/>
      <c r="C188" s="194"/>
      <c r="D188" s="195" t="s">
        <v>149</v>
      </c>
      <c r="E188" s="196" t="s">
        <v>1</v>
      </c>
      <c r="F188" s="197" t="s">
        <v>255</v>
      </c>
      <c r="G188" s="194"/>
      <c r="H188" s="198">
        <v>42.96</v>
      </c>
      <c r="I188" s="199"/>
      <c r="J188" s="194"/>
      <c r="K188" s="194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149</v>
      </c>
      <c r="AU188" s="204" t="s">
        <v>86</v>
      </c>
      <c r="AV188" s="13" t="s">
        <v>86</v>
      </c>
      <c r="AW188" s="13" t="s">
        <v>32</v>
      </c>
      <c r="AX188" s="13" t="s">
        <v>84</v>
      </c>
      <c r="AY188" s="204" t="s">
        <v>139</v>
      </c>
    </row>
    <row r="189" spans="1:65" s="2" customFormat="1" ht="23">
      <c r="A189" s="32"/>
      <c r="B189" s="33"/>
      <c r="C189" s="180" t="s">
        <v>256</v>
      </c>
      <c r="D189" s="180" t="s">
        <v>142</v>
      </c>
      <c r="E189" s="181" t="s">
        <v>257</v>
      </c>
      <c r="F189" s="182" t="s">
        <v>258</v>
      </c>
      <c r="G189" s="183" t="s">
        <v>253</v>
      </c>
      <c r="H189" s="184">
        <v>42.96</v>
      </c>
      <c r="I189" s="185"/>
      <c r="J189" s="186">
        <f>ROUND(I189*H189,2)</f>
        <v>0</v>
      </c>
      <c r="K189" s="182" t="s">
        <v>146</v>
      </c>
      <c r="L189" s="37"/>
      <c r="M189" s="187" t="s">
        <v>1</v>
      </c>
      <c r="N189" s="188" t="s">
        <v>41</v>
      </c>
      <c r="O189" s="69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91" t="s">
        <v>147</v>
      </c>
      <c r="AT189" s="191" t="s">
        <v>142</v>
      </c>
      <c r="AU189" s="191" t="s">
        <v>86</v>
      </c>
      <c r="AY189" s="15" t="s">
        <v>139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5" t="s">
        <v>84</v>
      </c>
      <c r="BK189" s="192">
        <f>ROUND(I189*H189,2)</f>
        <v>0</v>
      </c>
      <c r="BL189" s="15" t="s">
        <v>147</v>
      </c>
      <c r="BM189" s="191" t="s">
        <v>259</v>
      </c>
    </row>
    <row r="190" spans="1:65" s="2" customFormat="1" ht="23">
      <c r="A190" s="32"/>
      <c r="B190" s="33"/>
      <c r="C190" s="180" t="s">
        <v>260</v>
      </c>
      <c r="D190" s="180" t="s">
        <v>142</v>
      </c>
      <c r="E190" s="181" t="s">
        <v>261</v>
      </c>
      <c r="F190" s="182" t="s">
        <v>262</v>
      </c>
      <c r="G190" s="183" t="s">
        <v>253</v>
      </c>
      <c r="H190" s="184">
        <v>816.24</v>
      </c>
      <c r="I190" s="185"/>
      <c r="J190" s="186">
        <f>ROUND(I190*H190,2)</f>
        <v>0</v>
      </c>
      <c r="K190" s="182" t="s">
        <v>146</v>
      </c>
      <c r="L190" s="37"/>
      <c r="M190" s="187" t="s">
        <v>1</v>
      </c>
      <c r="N190" s="188" t="s">
        <v>41</v>
      </c>
      <c r="O190" s="69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91" t="s">
        <v>147</v>
      </c>
      <c r="AT190" s="191" t="s">
        <v>142</v>
      </c>
      <c r="AU190" s="191" t="s">
        <v>86</v>
      </c>
      <c r="AY190" s="15" t="s">
        <v>139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5" t="s">
        <v>84</v>
      </c>
      <c r="BK190" s="192">
        <f>ROUND(I190*H190,2)</f>
        <v>0</v>
      </c>
      <c r="BL190" s="15" t="s">
        <v>147</v>
      </c>
      <c r="BM190" s="191" t="s">
        <v>263</v>
      </c>
    </row>
    <row r="191" spans="2:51" s="13" customFormat="1" ht="12">
      <c r="B191" s="193"/>
      <c r="C191" s="194"/>
      <c r="D191" s="195" t="s">
        <v>149</v>
      </c>
      <c r="E191" s="196" t="s">
        <v>1</v>
      </c>
      <c r="F191" s="197" t="s">
        <v>264</v>
      </c>
      <c r="G191" s="194"/>
      <c r="H191" s="198">
        <v>816.24</v>
      </c>
      <c r="I191" s="199"/>
      <c r="J191" s="194"/>
      <c r="K191" s="194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149</v>
      </c>
      <c r="AU191" s="204" t="s">
        <v>86</v>
      </c>
      <c r="AV191" s="13" t="s">
        <v>86</v>
      </c>
      <c r="AW191" s="13" t="s">
        <v>32</v>
      </c>
      <c r="AX191" s="13" t="s">
        <v>84</v>
      </c>
      <c r="AY191" s="204" t="s">
        <v>139</v>
      </c>
    </row>
    <row r="192" spans="1:65" s="2" customFormat="1" ht="33" customHeight="1">
      <c r="A192" s="32"/>
      <c r="B192" s="33"/>
      <c r="C192" s="180" t="s">
        <v>265</v>
      </c>
      <c r="D192" s="180" t="s">
        <v>142</v>
      </c>
      <c r="E192" s="181" t="s">
        <v>266</v>
      </c>
      <c r="F192" s="182" t="s">
        <v>267</v>
      </c>
      <c r="G192" s="183" t="s">
        <v>253</v>
      </c>
      <c r="H192" s="184">
        <v>42.96</v>
      </c>
      <c r="I192" s="185"/>
      <c r="J192" s="186">
        <f>ROUND(I192*H192,2)</f>
        <v>0</v>
      </c>
      <c r="K192" s="182" t="s">
        <v>146</v>
      </c>
      <c r="L192" s="37"/>
      <c r="M192" s="187" t="s">
        <v>1</v>
      </c>
      <c r="N192" s="188" t="s">
        <v>41</v>
      </c>
      <c r="O192" s="69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91" t="s">
        <v>147</v>
      </c>
      <c r="AT192" s="191" t="s">
        <v>142</v>
      </c>
      <c r="AU192" s="191" t="s">
        <v>86</v>
      </c>
      <c r="AY192" s="15" t="s">
        <v>139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5" t="s">
        <v>84</v>
      </c>
      <c r="BK192" s="192">
        <f>ROUND(I192*H192,2)</f>
        <v>0</v>
      </c>
      <c r="BL192" s="15" t="s">
        <v>147</v>
      </c>
      <c r="BM192" s="191" t="s">
        <v>268</v>
      </c>
    </row>
    <row r="193" spans="2:63" s="12" customFormat="1" ht="22.75" customHeight="1">
      <c r="B193" s="164"/>
      <c r="C193" s="165"/>
      <c r="D193" s="166" t="s">
        <v>75</v>
      </c>
      <c r="E193" s="178" t="s">
        <v>269</v>
      </c>
      <c r="F193" s="178" t="s">
        <v>270</v>
      </c>
      <c r="G193" s="165"/>
      <c r="H193" s="165"/>
      <c r="I193" s="168"/>
      <c r="J193" s="179">
        <f>BK193</f>
        <v>0</v>
      </c>
      <c r="K193" s="165"/>
      <c r="L193" s="170"/>
      <c r="M193" s="171"/>
      <c r="N193" s="172"/>
      <c r="O193" s="172"/>
      <c r="P193" s="173">
        <f>SUM(P194:P195)</f>
        <v>0</v>
      </c>
      <c r="Q193" s="172"/>
      <c r="R193" s="173">
        <f>SUM(R194:R195)</f>
        <v>0</v>
      </c>
      <c r="S193" s="172"/>
      <c r="T193" s="174">
        <f>SUM(T194:T195)</f>
        <v>0</v>
      </c>
      <c r="AR193" s="175" t="s">
        <v>84</v>
      </c>
      <c r="AT193" s="176" t="s">
        <v>75</v>
      </c>
      <c r="AU193" s="176" t="s">
        <v>84</v>
      </c>
      <c r="AY193" s="175" t="s">
        <v>139</v>
      </c>
      <c r="BK193" s="177">
        <f>SUM(BK194:BK195)</f>
        <v>0</v>
      </c>
    </row>
    <row r="194" spans="1:65" s="2" customFormat="1" ht="16.5" customHeight="1">
      <c r="A194" s="32"/>
      <c r="B194" s="33"/>
      <c r="C194" s="180" t="s">
        <v>271</v>
      </c>
      <c r="D194" s="180" t="s">
        <v>142</v>
      </c>
      <c r="E194" s="181" t="s">
        <v>272</v>
      </c>
      <c r="F194" s="182" t="s">
        <v>273</v>
      </c>
      <c r="G194" s="183" t="s">
        <v>253</v>
      </c>
      <c r="H194" s="184">
        <v>49.252</v>
      </c>
      <c r="I194" s="185"/>
      <c r="J194" s="186">
        <f>ROUND(I194*H194,2)</f>
        <v>0</v>
      </c>
      <c r="K194" s="182" t="s">
        <v>146</v>
      </c>
      <c r="L194" s="37"/>
      <c r="M194" s="187" t="s">
        <v>1</v>
      </c>
      <c r="N194" s="188" t="s">
        <v>41</v>
      </c>
      <c r="O194" s="69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91" t="s">
        <v>147</v>
      </c>
      <c r="AT194" s="191" t="s">
        <v>142</v>
      </c>
      <c r="AU194" s="191" t="s">
        <v>86</v>
      </c>
      <c r="AY194" s="15" t="s">
        <v>139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5" t="s">
        <v>84</v>
      </c>
      <c r="BK194" s="192">
        <f>ROUND(I194*H194,2)</f>
        <v>0</v>
      </c>
      <c r="BL194" s="15" t="s">
        <v>147</v>
      </c>
      <c r="BM194" s="191" t="s">
        <v>274</v>
      </c>
    </row>
    <row r="195" spans="2:51" s="13" customFormat="1" ht="12">
      <c r="B195" s="193"/>
      <c r="C195" s="194"/>
      <c r="D195" s="195" t="s">
        <v>149</v>
      </c>
      <c r="E195" s="196" t="s">
        <v>1</v>
      </c>
      <c r="F195" s="197" t="s">
        <v>275</v>
      </c>
      <c r="G195" s="194"/>
      <c r="H195" s="198">
        <v>49.252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149</v>
      </c>
      <c r="AU195" s="204" t="s">
        <v>86</v>
      </c>
      <c r="AV195" s="13" t="s">
        <v>86</v>
      </c>
      <c r="AW195" s="13" t="s">
        <v>32</v>
      </c>
      <c r="AX195" s="13" t="s">
        <v>84</v>
      </c>
      <c r="AY195" s="204" t="s">
        <v>139</v>
      </c>
    </row>
    <row r="196" spans="2:63" s="12" customFormat="1" ht="25.9" customHeight="1">
      <c r="B196" s="164"/>
      <c r="C196" s="165"/>
      <c r="D196" s="166" t="s">
        <v>75</v>
      </c>
      <c r="E196" s="167" t="s">
        <v>276</v>
      </c>
      <c r="F196" s="167" t="s">
        <v>277</v>
      </c>
      <c r="G196" s="165"/>
      <c r="H196" s="165"/>
      <c r="I196" s="168"/>
      <c r="J196" s="169">
        <f>BK196</f>
        <v>0</v>
      </c>
      <c r="K196" s="165"/>
      <c r="L196" s="170"/>
      <c r="M196" s="171"/>
      <c r="N196" s="172"/>
      <c r="O196" s="172"/>
      <c r="P196" s="173">
        <f>P197+P201+P208+P210+P212+P214+P216+P218+P236+P246+P257+P265+P275+P286+P293</f>
        <v>0</v>
      </c>
      <c r="Q196" s="172"/>
      <c r="R196" s="173">
        <f>R197+R201+R208+R210+R212+R214+R216+R218+R236+R246+R257+R265+R275+R286+R293</f>
        <v>9.132933909999998</v>
      </c>
      <c r="S196" s="172"/>
      <c r="T196" s="174">
        <f>T197+T201+T208+T210+T212+T214+T216+T218+T236+T246+T257+T265+T275+T286+T293</f>
        <v>0.4572558</v>
      </c>
      <c r="AR196" s="175" t="s">
        <v>86</v>
      </c>
      <c r="AT196" s="176" t="s">
        <v>75</v>
      </c>
      <c r="AU196" s="176" t="s">
        <v>76</v>
      </c>
      <c r="AY196" s="175" t="s">
        <v>139</v>
      </c>
      <c r="BK196" s="177">
        <f>BK197+BK201+BK208+BK210+BK212+BK214+BK216+BK218+BK236+BK246+BK257+BK265+BK275+BK286+BK293</f>
        <v>0</v>
      </c>
    </row>
    <row r="197" spans="2:63" s="12" customFormat="1" ht="22.75" customHeight="1">
      <c r="B197" s="164"/>
      <c r="C197" s="165"/>
      <c r="D197" s="166" t="s">
        <v>75</v>
      </c>
      <c r="E197" s="178" t="s">
        <v>278</v>
      </c>
      <c r="F197" s="178" t="s">
        <v>279</v>
      </c>
      <c r="G197" s="165"/>
      <c r="H197" s="165"/>
      <c r="I197" s="168"/>
      <c r="J197" s="179">
        <f>BK197</f>
        <v>0</v>
      </c>
      <c r="K197" s="165"/>
      <c r="L197" s="170"/>
      <c r="M197" s="171"/>
      <c r="N197" s="172"/>
      <c r="O197" s="172"/>
      <c r="P197" s="173">
        <f>SUM(P198:P200)</f>
        <v>0</v>
      </c>
      <c r="Q197" s="172"/>
      <c r="R197" s="173">
        <f>SUM(R198:R200)</f>
        <v>0</v>
      </c>
      <c r="S197" s="172"/>
      <c r="T197" s="174">
        <f>SUM(T198:T200)</f>
        <v>0</v>
      </c>
      <c r="AR197" s="175" t="s">
        <v>86</v>
      </c>
      <c r="AT197" s="176" t="s">
        <v>75</v>
      </c>
      <c r="AU197" s="176" t="s">
        <v>84</v>
      </c>
      <c r="AY197" s="175" t="s">
        <v>139</v>
      </c>
      <c r="BK197" s="177">
        <f>SUM(BK198:BK200)</f>
        <v>0</v>
      </c>
    </row>
    <row r="198" spans="1:65" s="2" customFormat="1" ht="33" customHeight="1">
      <c r="A198" s="32"/>
      <c r="B198" s="33"/>
      <c r="C198" s="180" t="s">
        <v>280</v>
      </c>
      <c r="D198" s="180" t="s">
        <v>142</v>
      </c>
      <c r="E198" s="181" t="s">
        <v>281</v>
      </c>
      <c r="F198" s="182" t="s">
        <v>282</v>
      </c>
      <c r="G198" s="183" t="s">
        <v>153</v>
      </c>
      <c r="H198" s="184">
        <v>22.568</v>
      </c>
      <c r="I198" s="185"/>
      <c r="J198" s="186">
        <f>ROUND(I198*H198,2)</f>
        <v>0</v>
      </c>
      <c r="K198" s="182" t="s">
        <v>146</v>
      </c>
      <c r="L198" s="37"/>
      <c r="M198" s="187" t="s">
        <v>1</v>
      </c>
      <c r="N198" s="188" t="s">
        <v>41</v>
      </c>
      <c r="O198" s="69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91" t="s">
        <v>216</v>
      </c>
      <c r="AT198" s="191" t="s">
        <v>142</v>
      </c>
      <c r="AU198" s="191" t="s">
        <v>86</v>
      </c>
      <c r="AY198" s="15" t="s">
        <v>139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5" t="s">
        <v>84</v>
      </c>
      <c r="BK198" s="192">
        <f>ROUND(I198*H198,2)</f>
        <v>0</v>
      </c>
      <c r="BL198" s="15" t="s">
        <v>216</v>
      </c>
      <c r="BM198" s="191" t="s">
        <v>283</v>
      </c>
    </row>
    <row r="199" spans="2:51" s="13" customFormat="1" ht="12">
      <c r="B199" s="193"/>
      <c r="C199" s="194"/>
      <c r="D199" s="195" t="s">
        <v>149</v>
      </c>
      <c r="E199" s="196" t="s">
        <v>1</v>
      </c>
      <c r="F199" s="197" t="s">
        <v>284</v>
      </c>
      <c r="G199" s="194"/>
      <c r="H199" s="198">
        <v>22.568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149</v>
      </c>
      <c r="AU199" s="204" t="s">
        <v>86</v>
      </c>
      <c r="AV199" s="13" t="s">
        <v>86</v>
      </c>
      <c r="AW199" s="13" t="s">
        <v>32</v>
      </c>
      <c r="AX199" s="13" t="s">
        <v>84</v>
      </c>
      <c r="AY199" s="204" t="s">
        <v>139</v>
      </c>
    </row>
    <row r="200" spans="1:65" s="2" customFormat="1" ht="23">
      <c r="A200" s="32"/>
      <c r="B200" s="33"/>
      <c r="C200" s="180" t="s">
        <v>285</v>
      </c>
      <c r="D200" s="180" t="s">
        <v>142</v>
      </c>
      <c r="E200" s="181" t="s">
        <v>286</v>
      </c>
      <c r="F200" s="182" t="s">
        <v>287</v>
      </c>
      <c r="G200" s="183" t="s">
        <v>288</v>
      </c>
      <c r="H200" s="205"/>
      <c r="I200" s="185"/>
      <c r="J200" s="186">
        <f>ROUND(I200*H200,2)</f>
        <v>0</v>
      </c>
      <c r="K200" s="182" t="s">
        <v>146</v>
      </c>
      <c r="L200" s="37"/>
      <c r="M200" s="187" t="s">
        <v>1</v>
      </c>
      <c r="N200" s="188" t="s">
        <v>41</v>
      </c>
      <c r="O200" s="69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91" t="s">
        <v>216</v>
      </c>
      <c r="AT200" s="191" t="s">
        <v>142</v>
      </c>
      <c r="AU200" s="191" t="s">
        <v>86</v>
      </c>
      <c r="AY200" s="15" t="s">
        <v>139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5" t="s">
        <v>84</v>
      </c>
      <c r="BK200" s="192">
        <f>ROUND(I200*H200,2)</f>
        <v>0</v>
      </c>
      <c r="BL200" s="15" t="s">
        <v>216</v>
      </c>
      <c r="BM200" s="191" t="s">
        <v>289</v>
      </c>
    </row>
    <row r="201" spans="2:63" s="12" customFormat="1" ht="22.75" customHeight="1">
      <c r="B201" s="164"/>
      <c r="C201" s="165"/>
      <c r="D201" s="166" t="s">
        <v>75</v>
      </c>
      <c r="E201" s="178" t="s">
        <v>290</v>
      </c>
      <c r="F201" s="178" t="s">
        <v>291</v>
      </c>
      <c r="G201" s="165"/>
      <c r="H201" s="165"/>
      <c r="I201" s="168"/>
      <c r="J201" s="179">
        <f>BK201</f>
        <v>0</v>
      </c>
      <c r="K201" s="165"/>
      <c r="L201" s="170"/>
      <c r="M201" s="171"/>
      <c r="N201" s="172"/>
      <c r="O201" s="172"/>
      <c r="P201" s="173">
        <f>SUM(P202:P207)</f>
        <v>0</v>
      </c>
      <c r="Q201" s="172"/>
      <c r="R201" s="173">
        <f>SUM(R202:R207)</f>
        <v>0.11195939999999999</v>
      </c>
      <c r="S201" s="172"/>
      <c r="T201" s="174">
        <f>SUM(T202:T207)</f>
        <v>0.07683480000000001</v>
      </c>
      <c r="AR201" s="175" t="s">
        <v>86</v>
      </c>
      <c r="AT201" s="176" t="s">
        <v>75</v>
      </c>
      <c r="AU201" s="176" t="s">
        <v>84</v>
      </c>
      <c r="AY201" s="175" t="s">
        <v>139</v>
      </c>
      <c r="BK201" s="177">
        <f>SUM(BK202:BK207)</f>
        <v>0</v>
      </c>
    </row>
    <row r="202" spans="1:65" s="2" customFormat="1" ht="23">
      <c r="A202" s="32"/>
      <c r="B202" s="33"/>
      <c r="C202" s="180" t="s">
        <v>292</v>
      </c>
      <c r="D202" s="180" t="s">
        <v>142</v>
      </c>
      <c r="E202" s="181" t="s">
        <v>293</v>
      </c>
      <c r="F202" s="182" t="s">
        <v>294</v>
      </c>
      <c r="G202" s="183" t="s">
        <v>153</v>
      </c>
      <c r="H202" s="184">
        <v>182.94</v>
      </c>
      <c r="I202" s="185"/>
      <c r="J202" s="186">
        <f>ROUND(I202*H202,2)</f>
        <v>0</v>
      </c>
      <c r="K202" s="182" t="s">
        <v>146</v>
      </c>
      <c r="L202" s="37"/>
      <c r="M202" s="187" t="s">
        <v>1</v>
      </c>
      <c r="N202" s="188" t="s">
        <v>41</v>
      </c>
      <c r="O202" s="69"/>
      <c r="P202" s="189">
        <f>O202*H202</f>
        <v>0</v>
      </c>
      <c r="Q202" s="189">
        <v>0</v>
      </c>
      <c r="R202" s="189">
        <f>Q202*H202</f>
        <v>0</v>
      </c>
      <c r="S202" s="189">
        <v>0.00042</v>
      </c>
      <c r="T202" s="190">
        <f>S202*H202</f>
        <v>0.07683480000000001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91" t="s">
        <v>216</v>
      </c>
      <c r="AT202" s="191" t="s">
        <v>142</v>
      </c>
      <c r="AU202" s="191" t="s">
        <v>86</v>
      </c>
      <c r="AY202" s="15" t="s">
        <v>139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5" t="s">
        <v>84</v>
      </c>
      <c r="BK202" s="192">
        <f>ROUND(I202*H202,2)</f>
        <v>0</v>
      </c>
      <c r="BL202" s="15" t="s">
        <v>216</v>
      </c>
      <c r="BM202" s="191" t="s">
        <v>295</v>
      </c>
    </row>
    <row r="203" spans="2:51" s="13" customFormat="1" ht="12">
      <c r="B203" s="193"/>
      <c r="C203" s="194"/>
      <c r="D203" s="195" t="s">
        <v>149</v>
      </c>
      <c r="E203" s="196" t="s">
        <v>1</v>
      </c>
      <c r="F203" s="197" t="s">
        <v>296</v>
      </c>
      <c r="G203" s="194"/>
      <c r="H203" s="198">
        <v>182.94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149</v>
      </c>
      <c r="AU203" s="204" t="s">
        <v>86</v>
      </c>
      <c r="AV203" s="13" t="s">
        <v>86</v>
      </c>
      <c r="AW203" s="13" t="s">
        <v>32</v>
      </c>
      <c r="AX203" s="13" t="s">
        <v>84</v>
      </c>
      <c r="AY203" s="204" t="s">
        <v>139</v>
      </c>
    </row>
    <row r="204" spans="1:65" s="2" customFormat="1" ht="23">
      <c r="A204" s="32"/>
      <c r="B204" s="33"/>
      <c r="C204" s="180" t="s">
        <v>297</v>
      </c>
      <c r="D204" s="180" t="s">
        <v>142</v>
      </c>
      <c r="E204" s="181" t="s">
        <v>298</v>
      </c>
      <c r="F204" s="182" t="s">
        <v>299</v>
      </c>
      <c r="G204" s="183" t="s">
        <v>153</v>
      </c>
      <c r="H204" s="184">
        <v>182.94</v>
      </c>
      <c r="I204" s="185"/>
      <c r="J204" s="186">
        <f>ROUND(I204*H204,2)</f>
        <v>0</v>
      </c>
      <c r="K204" s="182" t="s">
        <v>146</v>
      </c>
      <c r="L204" s="37"/>
      <c r="M204" s="187" t="s">
        <v>1</v>
      </c>
      <c r="N204" s="188" t="s">
        <v>41</v>
      </c>
      <c r="O204" s="69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91" t="s">
        <v>216</v>
      </c>
      <c r="AT204" s="191" t="s">
        <v>142</v>
      </c>
      <c r="AU204" s="191" t="s">
        <v>86</v>
      </c>
      <c r="AY204" s="15" t="s">
        <v>139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5" t="s">
        <v>84</v>
      </c>
      <c r="BK204" s="192">
        <f>ROUND(I204*H204,2)</f>
        <v>0</v>
      </c>
      <c r="BL204" s="15" t="s">
        <v>216</v>
      </c>
      <c r="BM204" s="191" t="s">
        <v>300</v>
      </c>
    </row>
    <row r="205" spans="1:65" s="2" customFormat="1" ht="24">
      <c r="A205" s="32"/>
      <c r="B205" s="33"/>
      <c r="C205" s="206" t="s">
        <v>301</v>
      </c>
      <c r="D205" s="206" t="s">
        <v>302</v>
      </c>
      <c r="E205" s="207" t="s">
        <v>303</v>
      </c>
      <c r="F205" s="208" t="s">
        <v>304</v>
      </c>
      <c r="G205" s="209" t="s">
        <v>153</v>
      </c>
      <c r="H205" s="210">
        <v>186.599</v>
      </c>
      <c r="I205" s="211"/>
      <c r="J205" s="212">
        <f>ROUND(I205*H205,2)</f>
        <v>0</v>
      </c>
      <c r="K205" s="208" t="s">
        <v>146</v>
      </c>
      <c r="L205" s="213"/>
      <c r="M205" s="214" t="s">
        <v>1</v>
      </c>
      <c r="N205" s="215" t="s">
        <v>41</v>
      </c>
      <c r="O205" s="69"/>
      <c r="P205" s="189">
        <f>O205*H205</f>
        <v>0</v>
      </c>
      <c r="Q205" s="189">
        <v>0.0006</v>
      </c>
      <c r="R205" s="189">
        <f>Q205*H205</f>
        <v>0.11195939999999999</v>
      </c>
      <c r="S205" s="189">
        <v>0</v>
      </c>
      <c r="T205" s="190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91" t="s">
        <v>301</v>
      </c>
      <c r="AT205" s="191" t="s">
        <v>302</v>
      </c>
      <c r="AU205" s="191" t="s">
        <v>86</v>
      </c>
      <c r="AY205" s="15" t="s">
        <v>139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5" t="s">
        <v>84</v>
      </c>
      <c r="BK205" s="192">
        <f>ROUND(I205*H205,2)</f>
        <v>0</v>
      </c>
      <c r="BL205" s="15" t="s">
        <v>216</v>
      </c>
      <c r="BM205" s="191" t="s">
        <v>305</v>
      </c>
    </row>
    <row r="206" spans="2:51" s="13" customFormat="1" ht="12">
      <c r="B206" s="193"/>
      <c r="C206" s="194"/>
      <c r="D206" s="195" t="s">
        <v>149</v>
      </c>
      <c r="E206" s="194"/>
      <c r="F206" s="197" t="s">
        <v>306</v>
      </c>
      <c r="G206" s="194"/>
      <c r="H206" s="198">
        <v>186.599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149</v>
      </c>
      <c r="AU206" s="204" t="s">
        <v>86</v>
      </c>
      <c r="AV206" s="13" t="s">
        <v>86</v>
      </c>
      <c r="AW206" s="13" t="s">
        <v>4</v>
      </c>
      <c r="AX206" s="13" t="s">
        <v>84</v>
      </c>
      <c r="AY206" s="204" t="s">
        <v>139</v>
      </c>
    </row>
    <row r="207" spans="1:65" s="2" customFormat="1" ht="23">
      <c r="A207" s="32"/>
      <c r="B207" s="33"/>
      <c r="C207" s="180" t="s">
        <v>307</v>
      </c>
      <c r="D207" s="180" t="s">
        <v>142</v>
      </c>
      <c r="E207" s="181" t="s">
        <v>308</v>
      </c>
      <c r="F207" s="182" t="s">
        <v>309</v>
      </c>
      <c r="G207" s="183" t="s">
        <v>288</v>
      </c>
      <c r="H207" s="205"/>
      <c r="I207" s="185"/>
      <c r="J207" s="186">
        <f>ROUND(I207*H207,2)</f>
        <v>0</v>
      </c>
      <c r="K207" s="182" t="s">
        <v>146</v>
      </c>
      <c r="L207" s="37"/>
      <c r="M207" s="187" t="s">
        <v>1</v>
      </c>
      <c r="N207" s="188" t="s">
        <v>41</v>
      </c>
      <c r="O207" s="69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91" t="s">
        <v>216</v>
      </c>
      <c r="AT207" s="191" t="s">
        <v>142</v>
      </c>
      <c r="AU207" s="191" t="s">
        <v>86</v>
      </c>
      <c r="AY207" s="15" t="s">
        <v>139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5" t="s">
        <v>84</v>
      </c>
      <c r="BK207" s="192">
        <f>ROUND(I207*H207,2)</f>
        <v>0</v>
      </c>
      <c r="BL207" s="15" t="s">
        <v>216</v>
      </c>
      <c r="BM207" s="191" t="s">
        <v>310</v>
      </c>
    </row>
    <row r="208" spans="2:63" s="12" customFormat="1" ht="22.75" customHeight="1">
      <c r="B208" s="164"/>
      <c r="C208" s="165"/>
      <c r="D208" s="166" t="s">
        <v>75</v>
      </c>
      <c r="E208" s="178" t="s">
        <v>311</v>
      </c>
      <c r="F208" s="178" t="s">
        <v>312</v>
      </c>
      <c r="G208" s="165"/>
      <c r="H208" s="165"/>
      <c r="I208" s="168"/>
      <c r="J208" s="179">
        <f>BK208</f>
        <v>0</v>
      </c>
      <c r="K208" s="165"/>
      <c r="L208" s="170"/>
      <c r="M208" s="171"/>
      <c r="N208" s="172"/>
      <c r="O208" s="172"/>
      <c r="P208" s="173">
        <f>P209</f>
        <v>0</v>
      </c>
      <c r="Q208" s="172"/>
      <c r="R208" s="173">
        <f>R209</f>
        <v>0</v>
      </c>
      <c r="S208" s="172"/>
      <c r="T208" s="174">
        <f>T209</f>
        <v>0</v>
      </c>
      <c r="AR208" s="175" t="s">
        <v>86</v>
      </c>
      <c r="AT208" s="176" t="s">
        <v>75</v>
      </c>
      <c r="AU208" s="176" t="s">
        <v>84</v>
      </c>
      <c r="AY208" s="175" t="s">
        <v>139</v>
      </c>
      <c r="BK208" s="177">
        <f>BK209</f>
        <v>0</v>
      </c>
    </row>
    <row r="209" spans="1:65" s="2" customFormat="1" ht="23">
      <c r="A209" s="32"/>
      <c r="B209" s="33"/>
      <c r="C209" s="180" t="s">
        <v>313</v>
      </c>
      <c r="D209" s="180" t="s">
        <v>142</v>
      </c>
      <c r="E209" s="181" t="s">
        <v>314</v>
      </c>
      <c r="F209" s="182" t="s">
        <v>315</v>
      </c>
      <c r="G209" s="183" t="s">
        <v>316</v>
      </c>
      <c r="H209" s="184">
        <v>1</v>
      </c>
      <c r="I209" s="185"/>
      <c r="J209" s="186">
        <f>ROUND(I209*H209,2)</f>
        <v>0</v>
      </c>
      <c r="K209" s="182" t="s">
        <v>1</v>
      </c>
      <c r="L209" s="37"/>
      <c r="M209" s="187" t="s">
        <v>1</v>
      </c>
      <c r="N209" s="188" t="s">
        <v>41</v>
      </c>
      <c r="O209" s="69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91" t="s">
        <v>216</v>
      </c>
      <c r="AT209" s="191" t="s">
        <v>142</v>
      </c>
      <c r="AU209" s="191" t="s">
        <v>86</v>
      </c>
      <c r="AY209" s="15" t="s">
        <v>139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5" t="s">
        <v>84</v>
      </c>
      <c r="BK209" s="192">
        <f>ROUND(I209*H209,2)</f>
        <v>0</v>
      </c>
      <c r="BL209" s="15" t="s">
        <v>216</v>
      </c>
      <c r="BM209" s="191" t="s">
        <v>317</v>
      </c>
    </row>
    <row r="210" spans="2:63" s="12" customFormat="1" ht="22.75" customHeight="1">
      <c r="B210" s="164"/>
      <c r="C210" s="165"/>
      <c r="D210" s="166" t="s">
        <v>75</v>
      </c>
      <c r="E210" s="178" t="s">
        <v>318</v>
      </c>
      <c r="F210" s="178" t="s">
        <v>319</v>
      </c>
      <c r="G210" s="165"/>
      <c r="H210" s="165"/>
      <c r="I210" s="168"/>
      <c r="J210" s="179">
        <f>BK210</f>
        <v>0</v>
      </c>
      <c r="K210" s="165"/>
      <c r="L210" s="170"/>
      <c r="M210" s="171"/>
      <c r="N210" s="172"/>
      <c r="O210" s="172"/>
      <c r="P210" s="173">
        <f>P211</f>
        <v>0</v>
      </c>
      <c r="Q210" s="172"/>
      <c r="R210" s="173">
        <f>R211</f>
        <v>0</v>
      </c>
      <c r="S210" s="172"/>
      <c r="T210" s="174">
        <f>T211</f>
        <v>0</v>
      </c>
      <c r="AR210" s="175" t="s">
        <v>86</v>
      </c>
      <c r="AT210" s="176" t="s">
        <v>75</v>
      </c>
      <c r="AU210" s="176" t="s">
        <v>84</v>
      </c>
      <c r="AY210" s="175" t="s">
        <v>139</v>
      </c>
      <c r="BK210" s="177">
        <f>BK211</f>
        <v>0</v>
      </c>
    </row>
    <row r="211" spans="1:65" s="2" customFormat="1" ht="16.5" customHeight="1">
      <c r="A211" s="32"/>
      <c r="B211" s="33"/>
      <c r="C211" s="180" t="s">
        <v>320</v>
      </c>
      <c r="D211" s="180" t="s">
        <v>142</v>
      </c>
      <c r="E211" s="181" t="s">
        <v>321</v>
      </c>
      <c r="F211" s="182" t="s">
        <v>322</v>
      </c>
      <c r="G211" s="183" t="s">
        <v>316</v>
      </c>
      <c r="H211" s="184">
        <v>1</v>
      </c>
      <c r="I211" s="185"/>
      <c r="J211" s="186">
        <f>ROUND(I211*H211,2)</f>
        <v>0</v>
      </c>
      <c r="K211" s="182" t="s">
        <v>1</v>
      </c>
      <c r="L211" s="37"/>
      <c r="M211" s="187" t="s">
        <v>1</v>
      </c>
      <c r="N211" s="188" t="s">
        <v>41</v>
      </c>
      <c r="O211" s="69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91" t="s">
        <v>216</v>
      </c>
      <c r="AT211" s="191" t="s">
        <v>142</v>
      </c>
      <c r="AU211" s="191" t="s">
        <v>86</v>
      </c>
      <c r="AY211" s="15" t="s">
        <v>139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5" t="s">
        <v>84</v>
      </c>
      <c r="BK211" s="192">
        <f>ROUND(I211*H211,2)</f>
        <v>0</v>
      </c>
      <c r="BL211" s="15" t="s">
        <v>216</v>
      </c>
      <c r="BM211" s="191" t="s">
        <v>323</v>
      </c>
    </row>
    <row r="212" spans="2:63" s="12" customFormat="1" ht="22.75" customHeight="1">
      <c r="B212" s="164"/>
      <c r="C212" s="165"/>
      <c r="D212" s="166" t="s">
        <v>75</v>
      </c>
      <c r="E212" s="178" t="s">
        <v>324</v>
      </c>
      <c r="F212" s="178" t="s">
        <v>325</v>
      </c>
      <c r="G212" s="165"/>
      <c r="H212" s="165"/>
      <c r="I212" s="168"/>
      <c r="J212" s="179">
        <f>BK212</f>
        <v>0</v>
      </c>
      <c r="K212" s="165"/>
      <c r="L212" s="170"/>
      <c r="M212" s="171"/>
      <c r="N212" s="172"/>
      <c r="O212" s="172"/>
      <c r="P212" s="173">
        <f>P213</f>
        <v>0</v>
      </c>
      <c r="Q212" s="172"/>
      <c r="R212" s="173">
        <f>R213</f>
        <v>0</v>
      </c>
      <c r="S212" s="172"/>
      <c r="T212" s="174">
        <f>T213</f>
        <v>0</v>
      </c>
      <c r="AR212" s="175" t="s">
        <v>86</v>
      </c>
      <c r="AT212" s="176" t="s">
        <v>75</v>
      </c>
      <c r="AU212" s="176" t="s">
        <v>84</v>
      </c>
      <c r="AY212" s="175" t="s">
        <v>139</v>
      </c>
      <c r="BK212" s="177">
        <f>BK213</f>
        <v>0</v>
      </c>
    </row>
    <row r="213" spans="1:65" s="2" customFormat="1" ht="16.5" customHeight="1">
      <c r="A213" s="32"/>
      <c r="B213" s="33"/>
      <c r="C213" s="180" t="s">
        <v>326</v>
      </c>
      <c r="D213" s="180" t="s">
        <v>142</v>
      </c>
      <c r="E213" s="181" t="s">
        <v>327</v>
      </c>
      <c r="F213" s="182" t="s">
        <v>328</v>
      </c>
      <c r="G213" s="183" t="s">
        <v>316</v>
      </c>
      <c r="H213" s="184">
        <v>1</v>
      </c>
      <c r="I213" s="185"/>
      <c r="J213" s="186">
        <f>ROUND(I213*H213,2)</f>
        <v>0</v>
      </c>
      <c r="K213" s="182" t="s">
        <v>1</v>
      </c>
      <c r="L213" s="37"/>
      <c r="M213" s="187" t="s">
        <v>1</v>
      </c>
      <c r="N213" s="188" t="s">
        <v>41</v>
      </c>
      <c r="O213" s="69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91" t="s">
        <v>216</v>
      </c>
      <c r="AT213" s="191" t="s">
        <v>142</v>
      </c>
      <c r="AU213" s="191" t="s">
        <v>86</v>
      </c>
      <c r="AY213" s="15" t="s">
        <v>139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5" t="s">
        <v>84</v>
      </c>
      <c r="BK213" s="192">
        <f>ROUND(I213*H213,2)</f>
        <v>0</v>
      </c>
      <c r="BL213" s="15" t="s">
        <v>216</v>
      </c>
      <c r="BM213" s="191" t="s">
        <v>329</v>
      </c>
    </row>
    <row r="214" spans="2:63" s="12" customFormat="1" ht="22.75" customHeight="1">
      <c r="B214" s="164"/>
      <c r="C214" s="165"/>
      <c r="D214" s="166" t="s">
        <v>75</v>
      </c>
      <c r="E214" s="178" t="s">
        <v>330</v>
      </c>
      <c r="F214" s="178" t="s">
        <v>331</v>
      </c>
      <c r="G214" s="165"/>
      <c r="H214" s="165"/>
      <c r="I214" s="168"/>
      <c r="J214" s="179">
        <f>BK214</f>
        <v>0</v>
      </c>
      <c r="K214" s="165"/>
      <c r="L214" s="170"/>
      <c r="M214" s="171"/>
      <c r="N214" s="172"/>
      <c r="O214" s="172"/>
      <c r="P214" s="173">
        <f>P215</f>
        <v>0</v>
      </c>
      <c r="Q214" s="172"/>
      <c r="R214" s="173">
        <f>R215</f>
        <v>0</v>
      </c>
      <c r="S214" s="172"/>
      <c r="T214" s="174">
        <f>T215</f>
        <v>0</v>
      </c>
      <c r="AR214" s="175" t="s">
        <v>86</v>
      </c>
      <c r="AT214" s="176" t="s">
        <v>75</v>
      </c>
      <c r="AU214" s="176" t="s">
        <v>84</v>
      </c>
      <c r="AY214" s="175" t="s">
        <v>139</v>
      </c>
      <c r="BK214" s="177">
        <f>BK215</f>
        <v>0</v>
      </c>
    </row>
    <row r="215" spans="1:65" s="2" customFormat="1" ht="16.5" customHeight="1">
      <c r="A215" s="32"/>
      <c r="B215" s="33"/>
      <c r="C215" s="180" t="s">
        <v>332</v>
      </c>
      <c r="D215" s="180" t="s">
        <v>142</v>
      </c>
      <c r="E215" s="181" t="s">
        <v>333</v>
      </c>
      <c r="F215" s="182" t="s">
        <v>334</v>
      </c>
      <c r="G215" s="183" t="s">
        <v>316</v>
      </c>
      <c r="H215" s="184">
        <v>1</v>
      </c>
      <c r="I215" s="185"/>
      <c r="J215" s="186">
        <f>ROUND(I215*H215,2)</f>
        <v>0</v>
      </c>
      <c r="K215" s="182" t="s">
        <v>1</v>
      </c>
      <c r="L215" s="37"/>
      <c r="M215" s="187" t="s">
        <v>1</v>
      </c>
      <c r="N215" s="188" t="s">
        <v>41</v>
      </c>
      <c r="O215" s="69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91" t="s">
        <v>216</v>
      </c>
      <c r="AT215" s="191" t="s">
        <v>142</v>
      </c>
      <c r="AU215" s="191" t="s">
        <v>86</v>
      </c>
      <c r="AY215" s="15" t="s">
        <v>139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5" t="s">
        <v>84</v>
      </c>
      <c r="BK215" s="192">
        <f>ROUND(I215*H215,2)</f>
        <v>0</v>
      </c>
      <c r="BL215" s="15" t="s">
        <v>216</v>
      </c>
      <c r="BM215" s="191" t="s">
        <v>335</v>
      </c>
    </row>
    <row r="216" spans="2:63" s="12" customFormat="1" ht="22.75" customHeight="1">
      <c r="B216" s="164"/>
      <c r="C216" s="165"/>
      <c r="D216" s="166" t="s">
        <v>75</v>
      </c>
      <c r="E216" s="178" t="s">
        <v>336</v>
      </c>
      <c r="F216" s="178" t="s">
        <v>337</v>
      </c>
      <c r="G216" s="165"/>
      <c r="H216" s="165"/>
      <c r="I216" s="168"/>
      <c r="J216" s="179">
        <f>BK216</f>
        <v>0</v>
      </c>
      <c r="K216" s="165"/>
      <c r="L216" s="170"/>
      <c r="M216" s="171"/>
      <c r="N216" s="172"/>
      <c r="O216" s="172"/>
      <c r="P216" s="173">
        <f>P217</f>
        <v>0</v>
      </c>
      <c r="Q216" s="172"/>
      <c r="R216" s="173">
        <f>R217</f>
        <v>0</v>
      </c>
      <c r="S216" s="172"/>
      <c r="T216" s="174">
        <f>T217</f>
        <v>0</v>
      </c>
      <c r="AR216" s="175" t="s">
        <v>86</v>
      </c>
      <c r="AT216" s="176" t="s">
        <v>75</v>
      </c>
      <c r="AU216" s="176" t="s">
        <v>84</v>
      </c>
      <c r="AY216" s="175" t="s">
        <v>139</v>
      </c>
      <c r="BK216" s="177">
        <f>BK217</f>
        <v>0</v>
      </c>
    </row>
    <row r="217" spans="1:65" s="2" customFormat="1" ht="16.5" customHeight="1">
      <c r="A217" s="32"/>
      <c r="B217" s="33"/>
      <c r="C217" s="180" t="s">
        <v>338</v>
      </c>
      <c r="D217" s="180" t="s">
        <v>142</v>
      </c>
      <c r="E217" s="181" t="s">
        <v>339</v>
      </c>
      <c r="F217" s="182" t="s">
        <v>340</v>
      </c>
      <c r="G217" s="183" t="s">
        <v>316</v>
      </c>
      <c r="H217" s="184">
        <v>1</v>
      </c>
      <c r="I217" s="185"/>
      <c r="J217" s="186">
        <f>ROUND(I217*H217,2)</f>
        <v>0</v>
      </c>
      <c r="K217" s="182" t="s">
        <v>1</v>
      </c>
      <c r="L217" s="37"/>
      <c r="M217" s="187" t="s">
        <v>1</v>
      </c>
      <c r="N217" s="188" t="s">
        <v>41</v>
      </c>
      <c r="O217" s="69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91" t="s">
        <v>216</v>
      </c>
      <c r="AT217" s="191" t="s">
        <v>142</v>
      </c>
      <c r="AU217" s="191" t="s">
        <v>86</v>
      </c>
      <c r="AY217" s="15" t="s">
        <v>139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5" t="s">
        <v>84</v>
      </c>
      <c r="BK217" s="192">
        <f>ROUND(I217*H217,2)</f>
        <v>0</v>
      </c>
      <c r="BL217" s="15" t="s">
        <v>216</v>
      </c>
      <c r="BM217" s="191" t="s">
        <v>341</v>
      </c>
    </row>
    <row r="218" spans="2:63" s="12" customFormat="1" ht="22.75" customHeight="1">
      <c r="B218" s="164"/>
      <c r="C218" s="165"/>
      <c r="D218" s="166" t="s">
        <v>75</v>
      </c>
      <c r="E218" s="178" t="s">
        <v>342</v>
      </c>
      <c r="F218" s="178" t="s">
        <v>343</v>
      </c>
      <c r="G218" s="165"/>
      <c r="H218" s="165"/>
      <c r="I218" s="168"/>
      <c r="J218" s="179">
        <f>BK218</f>
        <v>0</v>
      </c>
      <c r="K218" s="165"/>
      <c r="L218" s="170"/>
      <c r="M218" s="171"/>
      <c r="N218" s="172"/>
      <c r="O218" s="172"/>
      <c r="P218" s="173">
        <f>SUM(P219:P235)</f>
        <v>0</v>
      </c>
      <c r="Q218" s="172"/>
      <c r="R218" s="173">
        <f>SUM(R219:R235)</f>
        <v>3.8192136</v>
      </c>
      <c r="S218" s="172"/>
      <c r="T218" s="174">
        <f>SUM(T219:T235)</f>
        <v>0</v>
      </c>
      <c r="AR218" s="175" t="s">
        <v>86</v>
      </c>
      <c r="AT218" s="176" t="s">
        <v>75</v>
      </c>
      <c r="AU218" s="176" t="s">
        <v>84</v>
      </c>
      <c r="AY218" s="175" t="s">
        <v>139</v>
      </c>
      <c r="BK218" s="177">
        <f>SUM(BK219:BK235)</f>
        <v>0</v>
      </c>
    </row>
    <row r="219" spans="1:65" s="2" customFormat="1" ht="23">
      <c r="A219" s="32"/>
      <c r="B219" s="33"/>
      <c r="C219" s="180" t="s">
        <v>344</v>
      </c>
      <c r="D219" s="180" t="s">
        <v>142</v>
      </c>
      <c r="E219" s="181" t="s">
        <v>345</v>
      </c>
      <c r="F219" s="182" t="s">
        <v>346</v>
      </c>
      <c r="G219" s="183" t="s">
        <v>153</v>
      </c>
      <c r="H219" s="184">
        <v>58.41</v>
      </c>
      <c r="I219" s="185"/>
      <c r="J219" s="186">
        <f>ROUND(I219*H219,2)</f>
        <v>0</v>
      </c>
      <c r="K219" s="182" t="s">
        <v>146</v>
      </c>
      <c r="L219" s="37"/>
      <c r="M219" s="187" t="s">
        <v>1</v>
      </c>
      <c r="N219" s="188" t="s">
        <v>41</v>
      </c>
      <c r="O219" s="69"/>
      <c r="P219" s="189">
        <f>O219*H219</f>
        <v>0</v>
      </c>
      <c r="Q219" s="189">
        <v>0.02551</v>
      </c>
      <c r="R219" s="189">
        <f>Q219*H219</f>
        <v>1.4900391</v>
      </c>
      <c r="S219" s="189">
        <v>0</v>
      </c>
      <c r="T219" s="190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91" t="s">
        <v>216</v>
      </c>
      <c r="AT219" s="191" t="s">
        <v>142</v>
      </c>
      <c r="AU219" s="191" t="s">
        <v>86</v>
      </c>
      <c r="AY219" s="15" t="s">
        <v>139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5" t="s">
        <v>84</v>
      </c>
      <c r="BK219" s="192">
        <f>ROUND(I219*H219,2)</f>
        <v>0</v>
      </c>
      <c r="BL219" s="15" t="s">
        <v>216</v>
      </c>
      <c r="BM219" s="191" t="s">
        <v>347</v>
      </c>
    </row>
    <row r="220" spans="2:51" s="13" customFormat="1" ht="12">
      <c r="B220" s="193"/>
      <c r="C220" s="194"/>
      <c r="D220" s="195" t="s">
        <v>149</v>
      </c>
      <c r="E220" s="196" t="s">
        <v>1</v>
      </c>
      <c r="F220" s="197" t="s">
        <v>348</v>
      </c>
      <c r="G220" s="194"/>
      <c r="H220" s="198">
        <v>58.41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149</v>
      </c>
      <c r="AU220" s="204" t="s">
        <v>86</v>
      </c>
      <c r="AV220" s="13" t="s">
        <v>86</v>
      </c>
      <c r="AW220" s="13" t="s">
        <v>32</v>
      </c>
      <c r="AX220" s="13" t="s">
        <v>84</v>
      </c>
      <c r="AY220" s="204" t="s">
        <v>139</v>
      </c>
    </row>
    <row r="221" spans="1:65" s="2" customFormat="1" ht="21.75" customHeight="1">
      <c r="A221" s="32"/>
      <c r="B221" s="33"/>
      <c r="C221" s="180" t="s">
        <v>349</v>
      </c>
      <c r="D221" s="180" t="s">
        <v>142</v>
      </c>
      <c r="E221" s="181" t="s">
        <v>350</v>
      </c>
      <c r="F221" s="182" t="s">
        <v>351</v>
      </c>
      <c r="G221" s="183" t="s">
        <v>153</v>
      </c>
      <c r="H221" s="184">
        <v>61.92</v>
      </c>
      <c r="I221" s="185"/>
      <c r="J221" s="186">
        <f>ROUND(I221*H221,2)</f>
        <v>0</v>
      </c>
      <c r="K221" s="182" t="s">
        <v>146</v>
      </c>
      <c r="L221" s="37"/>
      <c r="M221" s="187" t="s">
        <v>1</v>
      </c>
      <c r="N221" s="188" t="s">
        <v>41</v>
      </c>
      <c r="O221" s="69"/>
      <c r="P221" s="189">
        <f>O221*H221</f>
        <v>0</v>
      </c>
      <c r="Q221" s="189">
        <v>0.0002</v>
      </c>
      <c r="R221" s="189">
        <f>Q221*H221</f>
        <v>0.012384000000000001</v>
      </c>
      <c r="S221" s="189">
        <v>0</v>
      </c>
      <c r="T221" s="190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91" t="s">
        <v>216</v>
      </c>
      <c r="AT221" s="191" t="s">
        <v>142</v>
      </c>
      <c r="AU221" s="191" t="s">
        <v>86</v>
      </c>
      <c r="AY221" s="15" t="s">
        <v>139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5" t="s">
        <v>84</v>
      </c>
      <c r="BK221" s="192">
        <f>ROUND(I221*H221,2)</f>
        <v>0</v>
      </c>
      <c r="BL221" s="15" t="s">
        <v>216</v>
      </c>
      <c r="BM221" s="191" t="s">
        <v>352</v>
      </c>
    </row>
    <row r="222" spans="2:51" s="13" customFormat="1" ht="12">
      <c r="B222" s="193"/>
      <c r="C222" s="194"/>
      <c r="D222" s="195" t="s">
        <v>149</v>
      </c>
      <c r="E222" s="196" t="s">
        <v>1</v>
      </c>
      <c r="F222" s="197" t="s">
        <v>353</v>
      </c>
      <c r="G222" s="194"/>
      <c r="H222" s="198">
        <v>61.92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149</v>
      </c>
      <c r="AU222" s="204" t="s">
        <v>86</v>
      </c>
      <c r="AV222" s="13" t="s">
        <v>86</v>
      </c>
      <c r="AW222" s="13" t="s">
        <v>32</v>
      </c>
      <c r="AX222" s="13" t="s">
        <v>84</v>
      </c>
      <c r="AY222" s="204" t="s">
        <v>139</v>
      </c>
    </row>
    <row r="223" spans="1:65" s="2" customFormat="1" ht="44.25" customHeight="1">
      <c r="A223" s="32"/>
      <c r="B223" s="33"/>
      <c r="C223" s="180" t="s">
        <v>354</v>
      </c>
      <c r="D223" s="180" t="s">
        <v>142</v>
      </c>
      <c r="E223" s="181" t="s">
        <v>355</v>
      </c>
      <c r="F223" s="182" t="s">
        <v>356</v>
      </c>
      <c r="G223" s="183" t="s">
        <v>153</v>
      </c>
      <c r="H223" s="184">
        <v>1.68</v>
      </c>
      <c r="I223" s="185"/>
      <c r="J223" s="186">
        <f>ROUND(I223*H223,2)</f>
        <v>0</v>
      </c>
      <c r="K223" s="182" t="s">
        <v>1</v>
      </c>
      <c r="L223" s="37"/>
      <c r="M223" s="187" t="s">
        <v>1</v>
      </c>
      <c r="N223" s="188" t="s">
        <v>41</v>
      </c>
      <c r="O223" s="69"/>
      <c r="P223" s="189">
        <f>O223*H223</f>
        <v>0</v>
      </c>
      <c r="Q223" s="189">
        <v>0.04895</v>
      </c>
      <c r="R223" s="189">
        <f>Q223*H223</f>
        <v>0.082236</v>
      </c>
      <c r="S223" s="189">
        <v>0</v>
      </c>
      <c r="T223" s="190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91" t="s">
        <v>216</v>
      </c>
      <c r="AT223" s="191" t="s">
        <v>142</v>
      </c>
      <c r="AU223" s="191" t="s">
        <v>86</v>
      </c>
      <c r="AY223" s="15" t="s">
        <v>139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5" t="s">
        <v>84</v>
      </c>
      <c r="BK223" s="192">
        <f>ROUND(I223*H223,2)</f>
        <v>0</v>
      </c>
      <c r="BL223" s="15" t="s">
        <v>216</v>
      </c>
      <c r="BM223" s="191" t="s">
        <v>357</v>
      </c>
    </row>
    <row r="224" spans="2:51" s="13" customFormat="1" ht="12">
      <c r="B224" s="193"/>
      <c r="C224" s="194"/>
      <c r="D224" s="195" t="s">
        <v>149</v>
      </c>
      <c r="E224" s="196" t="s">
        <v>1</v>
      </c>
      <c r="F224" s="197" t="s">
        <v>358</v>
      </c>
      <c r="G224" s="194"/>
      <c r="H224" s="198">
        <v>1.68</v>
      </c>
      <c r="I224" s="199"/>
      <c r="J224" s="194"/>
      <c r="K224" s="194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149</v>
      </c>
      <c r="AU224" s="204" t="s">
        <v>86</v>
      </c>
      <c r="AV224" s="13" t="s">
        <v>86</v>
      </c>
      <c r="AW224" s="13" t="s">
        <v>32</v>
      </c>
      <c r="AX224" s="13" t="s">
        <v>84</v>
      </c>
      <c r="AY224" s="204" t="s">
        <v>139</v>
      </c>
    </row>
    <row r="225" spans="1:65" s="2" customFormat="1" ht="34.5">
      <c r="A225" s="32"/>
      <c r="B225" s="33"/>
      <c r="C225" s="180" t="s">
        <v>359</v>
      </c>
      <c r="D225" s="180" t="s">
        <v>142</v>
      </c>
      <c r="E225" s="181" t="s">
        <v>360</v>
      </c>
      <c r="F225" s="182" t="s">
        <v>361</v>
      </c>
      <c r="G225" s="183" t="s">
        <v>153</v>
      </c>
      <c r="H225" s="184">
        <v>1.83</v>
      </c>
      <c r="I225" s="185"/>
      <c r="J225" s="186">
        <f>ROUND(I225*H225,2)</f>
        <v>0</v>
      </c>
      <c r="K225" s="182" t="s">
        <v>146</v>
      </c>
      <c r="L225" s="37"/>
      <c r="M225" s="187" t="s">
        <v>1</v>
      </c>
      <c r="N225" s="188" t="s">
        <v>41</v>
      </c>
      <c r="O225" s="69"/>
      <c r="P225" s="189">
        <f>O225*H225</f>
        <v>0</v>
      </c>
      <c r="Q225" s="189">
        <v>0.04599</v>
      </c>
      <c r="R225" s="189">
        <f>Q225*H225</f>
        <v>0.0841617</v>
      </c>
      <c r="S225" s="189">
        <v>0</v>
      </c>
      <c r="T225" s="190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91" t="s">
        <v>216</v>
      </c>
      <c r="AT225" s="191" t="s">
        <v>142</v>
      </c>
      <c r="AU225" s="191" t="s">
        <v>86</v>
      </c>
      <c r="AY225" s="15" t="s">
        <v>139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5" t="s">
        <v>84</v>
      </c>
      <c r="BK225" s="192">
        <f>ROUND(I225*H225,2)</f>
        <v>0</v>
      </c>
      <c r="BL225" s="15" t="s">
        <v>216</v>
      </c>
      <c r="BM225" s="191" t="s">
        <v>362</v>
      </c>
    </row>
    <row r="226" spans="2:51" s="13" customFormat="1" ht="12">
      <c r="B226" s="193"/>
      <c r="C226" s="194"/>
      <c r="D226" s="195" t="s">
        <v>149</v>
      </c>
      <c r="E226" s="196" t="s">
        <v>1</v>
      </c>
      <c r="F226" s="197" t="s">
        <v>363</v>
      </c>
      <c r="G226" s="194"/>
      <c r="H226" s="198">
        <v>1.83</v>
      </c>
      <c r="I226" s="199"/>
      <c r="J226" s="194"/>
      <c r="K226" s="194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149</v>
      </c>
      <c r="AU226" s="204" t="s">
        <v>86</v>
      </c>
      <c r="AV226" s="13" t="s">
        <v>86</v>
      </c>
      <c r="AW226" s="13" t="s">
        <v>32</v>
      </c>
      <c r="AX226" s="13" t="s">
        <v>84</v>
      </c>
      <c r="AY226" s="204" t="s">
        <v>139</v>
      </c>
    </row>
    <row r="227" spans="1:65" s="2" customFormat="1" ht="23">
      <c r="A227" s="32"/>
      <c r="B227" s="33"/>
      <c r="C227" s="180" t="s">
        <v>364</v>
      </c>
      <c r="D227" s="180" t="s">
        <v>142</v>
      </c>
      <c r="E227" s="181" t="s">
        <v>365</v>
      </c>
      <c r="F227" s="182" t="s">
        <v>366</v>
      </c>
      <c r="G227" s="183" t="s">
        <v>153</v>
      </c>
      <c r="H227" s="184">
        <v>160.88</v>
      </c>
      <c r="I227" s="185"/>
      <c r="J227" s="186">
        <f>ROUND(I227*H227,2)</f>
        <v>0</v>
      </c>
      <c r="K227" s="182" t="s">
        <v>146</v>
      </c>
      <c r="L227" s="37"/>
      <c r="M227" s="187" t="s">
        <v>1</v>
      </c>
      <c r="N227" s="188" t="s">
        <v>41</v>
      </c>
      <c r="O227" s="69"/>
      <c r="P227" s="189">
        <f>O227*H227</f>
        <v>0</v>
      </c>
      <c r="Q227" s="189">
        <v>0.0122</v>
      </c>
      <c r="R227" s="189">
        <f>Q227*H227</f>
        <v>1.962736</v>
      </c>
      <c r="S227" s="189">
        <v>0</v>
      </c>
      <c r="T227" s="190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91" t="s">
        <v>216</v>
      </c>
      <c r="AT227" s="191" t="s">
        <v>142</v>
      </c>
      <c r="AU227" s="191" t="s">
        <v>86</v>
      </c>
      <c r="AY227" s="15" t="s">
        <v>139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5" t="s">
        <v>84</v>
      </c>
      <c r="BK227" s="192">
        <f>ROUND(I227*H227,2)</f>
        <v>0</v>
      </c>
      <c r="BL227" s="15" t="s">
        <v>216</v>
      </c>
      <c r="BM227" s="191" t="s">
        <v>367</v>
      </c>
    </row>
    <row r="228" spans="2:51" s="13" customFormat="1" ht="12">
      <c r="B228" s="193"/>
      <c r="C228" s="194"/>
      <c r="D228" s="195" t="s">
        <v>149</v>
      </c>
      <c r="E228" s="196" t="s">
        <v>1</v>
      </c>
      <c r="F228" s="197" t="s">
        <v>368</v>
      </c>
      <c r="G228" s="194"/>
      <c r="H228" s="198">
        <v>160.88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149</v>
      </c>
      <c r="AU228" s="204" t="s">
        <v>86</v>
      </c>
      <c r="AV228" s="13" t="s">
        <v>86</v>
      </c>
      <c r="AW228" s="13" t="s">
        <v>32</v>
      </c>
      <c r="AX228" s="13" t="s">
        <v>84</v>
      </c>
      <c r="AY228" s="204" t="s">
        <v>139</v>
      </c>
    </row>
    <row r="229" spans="1:65" s="2" customFormat="1" ht="23">
      <c r="A229" s="32"/>
      <c r="B229" s="33"/>
      <c r="C229" s="180" t="s">
        <v>369</v>
      </c>
      <c r="D229" s="180" t="s">
        <v>142</v>
      </c>
      <c r="E229" s="181" t="s">
        <v>370</v>
      </c>
      <c r="F229" s="182" t="s">
        <v>371</v>
      </c>
      <c r="G229" s="183" t="s">
        <v>153</v>
      </c>
      <c r="H229" s="184">
        <v>13.52</v>
      </c>
      <c r="I229" s="185"/>
      <c r="J229" s="186">
        <f>ROUND(I229*H229,2)</f>
        <v>0</v>
      </c>
      <c r="K229" s="182" t="s">
        <v>146</v>
      </c>
      <c r="L229" s="37"/>
      <c r="M229" s="187" t="s">
        <v>1</v>
      </c>
      <c r="N229" s="188" t="s">
        <v>41</v>
      </c>
      <c r="O229" s="69"/>
      <c r="P229" s="189">
        <f>O229*H229</f>
        <v>0</v>
      </c>
      <c r="Q229" s="189">
        <v>0.01259</v>
      </c>
      <c r="R229" s="189">
        <f>Q229*H229</f>
        <v>0.1702168</v>
      </c>
      <c r="S229" s="189">
        <v>0</v>
      </c>
      <c r="T229" s="190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91" t="s">
        <v>216</v>
      </c>
      <c r="AT229" s="191" t="s">
        <v>142</v>
      </c>
      <c r="AU229" s="191" t="s">
        <v>86</v>
      </c>
      <c r="AY229" s="15" t="s">
        <v>139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5" t="s">
        <v>84</v>
      </c>
      <c r="BK229" s="192">
        <f>ROUND(I229*H229,2)</f>
        <v>0</v>
      </c>
      <c r="BL229" s="15" t="s">
        <v>216</v>
      </c>
      <c r="BM229" s="191" t="s">
        <v>372</v>
      </c>
    </row>
    <row r="230" spans="2:51" s="13" customFormat="1" ht="12">
      <c r="B230" s="193"/>
      <c r="C230" s="194"/>
      <c r="D230" s="195" t="s">
        <v>149</v>
      </c>
      <c r="E230" s="196" t="s">
        <v>1</v>
      </c>
      <c r="F230" s="197" t="s">
        <v>373</v>
      </c>
      <c r="G230" s="194"/>
      <c r="H230" s="198">
        <v>13.52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149</v>
      </c>
      <c r="AU230" s="204" t="s">
        <v>86</v>
      </c>
      <c r="AV230" s="13" t="s">
        <v>86</v>
      </c>
      <c r="AW230" s="13" t="s">
        <v>32</v>
      </c>
      <c r="AX230" s="13" t="s">
        <v>84</v>
      </c>
      <c r="AY230" s="204" t="s">
        <v>139</v>
      </c>
    </row>
    <row r="231" spans="1:65" s="2" customFormat="1" ht="16.5" customHeight="1">
      <c r="A231" s="32"/>
      <c r="B231" s="33"/>
      <c r="C231" s="180" t="s">
        <v>374</v>
      </c>
      <c r="D231" s="180" t="s">
        <v>142</v>
      </c>
      <c r="E231" s="181" t="s">
        <v>375</v>
      </c>
      <c r="F231" s="182" t="s">
        <v>376</v>
      </c>
      <c r="G231" s="183" t="s">
        <v>153</v>
      </c>
      <c r="H231" s="184">
        <v>174.4</v>
      </c>
      <c r="I231" s="185"/>
      <c r="J231" s="186">
        <f>ROUND(I231*H231,2)</f>
        <v>0</v>
      </c>
      <c r="K231" s="182" t="s">
        <v>146</v>
      </c>
      <c r="L231" s="37"/>
      <c r="M231" s="187" t="s">
        <v>1</v>
      </c>
      <c r="N231" s="188" t="s">
        <v>41</v>
      </c>
      <c r="O231" s="69"/>
      <c r="P231" s="189">
        <f>O231*H231</f>
        <v>0</v>
      </c>
      <c r="Q231" s="189">
        <v>0.0001</v>
      </c>
      <c r="R231" s="189">
        <f>Q231*H231</f>
        <v>0.01744</v>
      </c>
      <c r="S231" s="189">
        <v>0</v>
      </c>
      <c r="T231" s="190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91" t="s">
        <v>216</v>
      </c>
      <c r="AT231" s="191" t="s">
        <v>142</v>
      </c>
      <c r="AU231" s="191" t="s">
        <v>86</v>
      </c>
      <c r="AY231" s="15" t="s">
        <v>139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5" t="s">
        <v>84</v>
      </c>
      <c r="BK231" s="192">
        <f>ROUND(I231*H231,2)</f>
        <v>0</v>
      </c>
      <c r="BL231" s="15" t="s">
        <v>216</v>
      </c>
      <c r="BM231" s="191" t="s">
        <v>377</v>
      </c>
    </row>
    <row r="232" spans="2:51" s="13" customFormat="1" ht="12">
      <c r="B232" s="193"/>
      <c r="C232" s="194"/>
      <c r="D232" s="195" t="s">
        <v>149</v>
      </c>
      <c r="E232" s="196" t="s">
        <v>1</v>
      </c>
      <c r="F232" s="197" t="s">
        <v>378</v>
      </c>
      <c r="G232" s="194"/>
      <c r="H232" s="198">
        <v>174.4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149</v>
      </c>
      <c r="AU232" s="204" t="s">
        <v>86</v>
      </c>
      <c r="AV232" s="13" t="s">
        <v>86</v>
      </c>
      <c r="AW232" s="13" t="s">
        <v>32</v>
      </c>
      <c r="AX232" s="13" t="s">
        <v>84</v>
      </c>
      <c r="AY232" s="204" t="s">
        <v>139</v>
      </c>
    </row>
    <row r="233" spans="1:65" s="2" customFormat="1" ht="21.75" customHeight="1">
      <c r="A233" s="32"/>
      <c r="B233" s="33"/>
      <c r="C233" s="180" t="s">
        <v>379</v>
      </c>
      <c r="D233" s="180" t="s">
        <v>142</v>
      </c>
      <c r="E233" s="181" t="s">
        <v>380</v>
      </c>
      <c r="F233" s="182" t="s">
        <v>381</v>
      </c>
      <c r="G233" s="183" t="s">
        <v>153</v>
      </c>
      <c r="H233" s="184">
        <v>10.5</v>
      </c>
      <c r="I233" s="185"/>
      <c r="J233" s="186">
        <f>ROUND(I233*H233,2)</f>
        <v>0</v>
      </c>
      <c r="K233" s="182" t="s">
        <v>146</v>
      </c>
      <c r="L233" s="37"/>
      <c r="M233" s="187" t="s">
        <v>1</v>
      </c>
      <c r="N233" s="188" t="s">
        <v>41</v>
      </c>
      <c r="O233" s="69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91" t="s">
        <v>216</v>
      </c>
      <c r="AT233" s="191" t="s">
        <v>142</v>
      </c>
      <c r="AU233" s="191" t="s">
        <v>86</v>
      </c>
      <c r="AY233" s="15" t="s">
        <v>139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5" t="s">
        <v>84</v>
      </c>
      <c r="BK233" s="192">
        <f>ROUND(I233*H233,2)</f>
        <v>0</v>
      </c>
      <c r="BL233" s="15" t="s">
        <v>216</v>
      </c>
      <c r="BM233" s="191" t="s">
        <v>382</v>
      </c>
    </row>
    <row r="234" spans="2:51" s="13" customFormat="1" ht="12">
      <c r="B234" s="193"/>
      <c r="C234" s="194"/>
      <c r="D234" s="195" t="s">
        <v>149</v>
      </c>
      <c r="E234" s="196" t="s">
        <v>1</v>
      </c>
      <c r="F234" s="197" t="s">
        <v>383</v>
      </c>
      <c r="G234" s="194"/>
      <c r="H234" s="198">
        <v>10.5</v>
      </c>
      <c r="I234" s="199"/>
      <c r="J234" s="194"/>
      <c r="K234" s="194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149</v>
      </c>
      <c r="AU234" s="204" t="s">
        <v>86</v>
      </c>
      <c r="AV234" s="13" t="s">
        <v>86</v>
      </c>
      <c r="AW234" s="13" t="s">
        <v>32</v>
      </c>
      <c r="AX234" s="13" t="s">
        <v>84</v>
      </c>
      <c r="AY234" s="204" t="s">
        <v>139</v>
      </c>
    </row>
    <row r="235" spans="1:65" s="2" customFormat="1" ht="23">
      <c r="A235" s="32"/>
      <c r="B235" s="33"/>
      <c r="C235" s="180" t="s">
        <v>384</v>
      </c>
      <c r="D235" s="180" t="s">
        <v>142</v>
      </c>
      <c r="E235" s="181" t="s">
        <v>385</v>
      </c>
      <c r="F235" s="182" t="s">
        <v>386</v>
      </c>
      <c r="G235" s="183" t="s">
        <v>288</v>
      </c>
      <c r="H235" s="205"/>
      <c r="I235" s="185"/>
      <c r="J235" s="186">
        <f>ROUND(I235*H235,2)</f>
        <v>0</v>
      </c>
      <c r="K235" s="182" t="s">
        <v>146</v>
      </c>
      <c r="L235" s="37"/>
      <c r="M235" s="187" t="s">
        <v>1</v>
      </c>
      <c r="N235" s="188" t="s">
        <v>41</v>
      </c>
      <c r="O235" s="69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91" t="s">
        <v>216</v>
      </c>
      <c r="AT235" s="191" t="s">
        <v>142</v>
      </c>
      <c r="AU235" s="191" t="s">
        <v>86</v>
      </c>
      <c r="AY235" s="15" t="s">
        <v>139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5" t="s">
        <v>84</v>
      </c>
      <c r="BK235" s="192">
        <f>ROUND(I235*H235,2)</f>
        <v>0</v>
      </c>
      <c r="BL235" s="15" t="s">
        <v>216</v>
      </c>
      <c r="BM235" s="191" t="s">
        <v>387</v>
      </c>
    </row>
    <row r="236" spans="2:63" s="12" customFormat="1" ht="22.75" customHeight="1">
      <c r="B236" s="164"/>
      <c r="C236" s="165"/>
      <c r="D236" s="166" t="s">
        <v>75</v>
      </c>
      <c r="E236" s="178" t="s">
        <v>388</v>
      </c>
      <c r="F236" s="178" t="s">
        <v>389</v>
      </c>
      <c r="G236" s="165"/>
      <c r="H236" s="165"/>
      <c r="I236" s="168"/>
      <c r="J236" s="179">
        <f>BK236</f>
        <v>0</v>
      </c>
      <c r="K236" s="165"/>
      <c r="L236" s="170"/>
      <c r="M236" s="171"/>
      <c r="N236" s="172"/>
      <c r="O236" s="172"/>
      <c r="P236" s="173">
        <f>SUM(P237:P245)</f>
        <v>0</v>
      </c>
      <c r="Q236" s="172"/>
      <c r="R236" s="173">
        <f>SUM(R237:R245)</f>
        <v>0</v>
      </c>
      <c r="S236" s="172"/>
      <c r="T236" s="174">
        <f>SUM(T237:T245)</f>
        <v>0</v>
      </c>
      <c r="AR236" s="175" t="s">
        <v>86</v>
      </c>
      <c r="AT236" s="176" t="s">
        <v>75</v>
      </c>
      <c r="AU236" s="176" t="s">
        <v>84</v>
      </c>
      <c r="AY236" s="175" t="s">
        <v>139</v>
      </c>
      <c r="BK236" s="177">
        <f>SUM(BK237:BK245)</f>
        <v>0</v>
      </c>
    </row>
    <row r="237" spans="1:65" s="2" customFormat="1" ht="33" customHeight="1">
      <c r="A237" s="32"/>
      <c r="B237" s="33"/>
      <c r="C237" s="180" t="s">
        <v>390</v>
      </c>
      <c r="D237" s="180" t="s">
        <v>142</v>
      </c>
      <c r="E237" s="181" t="s">
        <v>391</v>
      </c>
      <c r="F237" s="182" t="s">
        <v>392</v>
      </c>
      <c r="G237" s="183" t="s">
        <v>393</v>
      </c>
      <c r="H237" s="184">
        <v>4</v>
      </c>
      <c r="I237" s="185"/>
      <c r="J237" s="186">
        <f>ROUND(I237*H237,2)</f>
        <v>0</v>
      </c>
      <c r="K237" s="182" t="s">
        <v>1</v>
      </c>
      <c r="L237" s="37"/>
      <c r="M237" s="187" t="s">
        <v>1</v>
      </c>
      <c r="N237" s="188" t="s">
        <v>41</v>
      </c>
      <c r="O237" s="69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91" t="s">
        <v>216</v>
      </c>
      <c r="AT237" s="191" t="s">
        <v>142</v>
      </c>
      <c r="AU237" s="191" t="s">
        <v>86</v>
      </c>
      <c r="AY237" s="15" t="s">
        <v>139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5" t="s">
        <v>84</v>
      </c>
      <c r="BK237" s="192">
        <f>ROUND(I237*H237,2)</f>
        <v>0</v>
      </c>
      <c r="BL237" s="15" t="s">
        <v>216</v>
      </c>
      <c r="BM237" s="191" t="s">
        <v>394</v>
      </c>
    </row>
    <row r="238" spans="2:51" s="13" customFormat="1" ht="12">
      <c r="B238" s="193"/>
      <c r="C238" s="194"/>
      <c r="D238" s="195" t="s">
        <v>149</v>
      </c>
      <c r="E238" s="196" t="s">
        <v>1</v>
      </c>
      <c r="F238" s="197" t="s">
        <v>395</v>
      </c>
      <c r="G238" s="194"/>
      <c r="H238" s="198">
        <v>4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149</v>
      </c>
      <c r="AU238" s="204" t="s">
        <v>86</v>
      </c>
      <c r="AV238" s="13" t="s">
        <v>86</v>
      </c>
      <c r="AW238" s="13" t="s">
        <v>32</v>
      </c>
      <c r="AX238" s="13" t="s">
        <v>84</v>
      </c>
      <c r="AY238" s="204" t="s">
        <v>139</v>
      </c>
    </row>
    <row r="239" spans="1:65" s="2" customFormat="1" ht="16.5" customHeight="1">
      <c r="A239" s="32"/>
      <c r="B239" s="33"/>
      <c r="C239" s="180" t="s">
        <v>396</v>
      </c>
      <c r="D239" s="180" t="s">
        <v>142</v>
      </c>
      <c r="E239" s="181" t="s">
        <v>397</v>
      </c>
      <c r="F239" s="182" t="s">
        <v>398</v>
      </c>
      <c r="G239" s="183" t="s">
        <v>393</v>
      </c>
      <c r="H239" s="184">
        <v>3</v>
      </c>
      <c r="I239" s="185"/>
      <c r="J239" s="186">
        <f>ROUND(I239*H239,2)</f>
        <v>0</v>
      </c>
      <c r="K239" s="182" t="s">
        <v>1</v>
      </c>
      <c r="L239" s="37"/>
      <c r="M239" s="187" t="s">
        <v>1</v>
      </c>
      <c r="N239" s="188" t="s">
        <v>41</v>
      </c>
      <c r="O239" s="69"/>
      <c r="P239" s="189">
        <f>O239*H239</f>
        <v>0</v>
      </c>
      <c r="Q239" s="189">
        <v>0</v>
      </c>
      <c r="R239" s="189">
        <f>Q239*H239</f>
        <v>0</v>
      </c>
      <c r="S239" s="189">
        <v>0</v>
      </c>
      <c r="T239" s="190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91" t="s">
        <v>216</v>
      </c>
      <c r="AT239" s="191" t="s">
        <v>142</v>
      </c>
      <c r="AU239" s="191" t="s">
        <v>86</v>
      </c>
      <c r="AY239" s="15" t="s">
        <v>139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5" t="s">
        <v>84</v>
      </c>
      <c r="BK239" s="192">
        <f>ROUND(I239*H239,2)</f>
        <v>0</v>
      </c>
      <c r="BL239" s="15" t="s">
        <v>216</v>
      </c>
      <c r="BM239" s="191" t="s">
        <v>399</v>
      </c>
    </row>
    <row r="240" spans="2:51" s="13" customFormat="1" ht="12">
      <c r="B240" s="193"/>
      <c r="C240" s="194"/>
      <c r="D240" s="195" t="s">
        <v>149</v>
      </c>
      <c r="E240" s="196" t="s">
        <v>1</v>
      </c>
      <c r="F240" s="197" t="s">
        <v>400</v>
      </c>
      <c r="G240" s="194"/>
      <c r="H240" s="198">
        <v>3</v>
      </c>
      <c r="I240" s="199"/>
      <c r="J240" s="194"/>
      <c r="K240" s="194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149</v>
      </c>
      <c r="AU240" s="204" t="s">
        <v>86</v>
      </c>
      <c r="AV240" s="13" t="s">
        <v>86</v>
      </c>
      <c r="AW240" s="13" t="s">
        <v>32</v>
      </c>
      <c r="AX240" s="13" t="s">
        <v>84</v>
      </c>
      <c r="AY240" s="204" t="s">
        <v>139</v>
      </c>
    </row>
    <row r="241" spans="1:65" s="2" customFormat="1" ht="23">
      <c r="A241" s="32"/>
      <c r="B241" s="33"/>
      <c r="C241" s="180" t="s">
        <v>401</v>
      </c>
      <c r="D241" s="180" t="s">
        <v>142</v>
      </c>
      <c r="E241" s="181" t="s">
        <v>402</v>
      </c>
      <c r="F241" s="182" t="s">
        <v>403</v>
      </c>
      <c r="G241" s="183" t="s">
        <v>393</v>
      </c>
      <c r="H241" s="184">
        <v>2</v>
      </c>
      <c r="I241" s="185"/>
      <c r="J241" s="186">
        <f>ROUND(I241*H241,2)</f>
        <v>0</v>
      </c>
      <c r="K241" s="182" t="s">
        <v>1</v>
      </c>
      <c r="L241" s="37"/>
      <c r="M241" s="187" t="s">
        <v>1</v>
      </c>
      <c r="N241" s="188" t="s">
        <v>41</v>
      </c>
      <c r="O241" s="69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91" t="s">
        <v>216</v>
      </c>
      <c r="AT241" s="191" t="s">
        <v>142</v>
      </c>
      <c r="AU241" s="191" t="s">
        <v>86</v>
      </c>
      <c r="AY241" s="15" t="s">
        <v>139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5" t="s">
        <v>84</v>
      </c>
      <c r="BK241" s="192">
        <f>ROUND(I241*H241,2)</f>
        <v>0</v>
      </c>
      <c r="BL241" s="15" t="s">
        <v>216</v>
      </c>
      <c r="BM241" s="191" t="s">
        <v>404</v>
      </c>
    </row>
    <row r="242" spans="2:51" s="13" customFormat="1" ht="12">
      <c r="B242" s="193"/>
      <c r="C242" s="194"/>
      <c r="D242" s="195" t="s">
        <v>149</v>
      </c>
      <c r="E242" s="196" t="s">
        <v>1</v>
      </c>
      <c r="F242" s="197" t="s">
        <v>405</v>
      </c>
      <c r="G242" s="194"/>
      <c r="H242" s="198">
        <v>2</v>
      </c>
      <c r="I242" s="199"/>
      <c r="J242" s="194"/>
      <c r="K242" s="194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149</v>
      </c>
      <c r="AU242" s="204" t="s">
        <v>86</v>
      </c>
      <c r="AV242" s="13" t="s">
        <v>86</v>
      </c>
      <c r="AW242" s="13" t="s">
        <v>32</v>
      </c>
      <c r="AX242" s="13" t="s">
        <v>84</v>
      </c>
      <c r="AY242" s="204" t="s">
        <v>139</v>
      </c>
    </row>
    <row r="243" spans="1:65" s="2" customFormat="1" ht="23">
      <c r="A243" s="32"/>
      <c r="B243" s="33"/>
      <c r="C243" s="180" t="s">
        <v>406</v>
      </c>
      <c r="D243" s="180" t="s">
        <v>142</v>
      </c>
      <c r="E243" s="181" t="s">
        <v>407</v>
      </c>
      <c r="F243" s="182" t="s">
        <v>408</v>
      </c>
      <c r="G243" s="183" t="s">
        <v>393</v>
      </c>
      <c r="H243" s="184">
        <v>1</v>
      </c>
      <c r="I243" s="185"/>
      <c r="J243" s="186">
        <f>ROUND(I243*H243,2)</f>
        <v>0</v>
      </c>
      <c r="K243" s="182" t="s">
        <v>1</v>
      </c>
      <c r="L243" s="37"/>
      <c r="M243" s="187" t="s">
        <v>1</v>
      </c>
      <c r="N243" s="188" t="s">
        <v>41</v>
      </c>
      <c r="O243" s="69"/>
      <c r="P243" s="189">
        <f>O243*H243</f>
        <v>0</v>
      </c>
      <c r="Q243" s="189">
        <v>0</v>
      </c>
      <c r="R243" s="189">
        <f>Q243*H243</f>
        <v>0</v>
      </c>
      <c r="S243" s="189">
        <v>0</v>
      </c>
      <c r="T243" s="190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91" t="s">
        <v>216</v>
      </c>
      <c r="AT243" s="191" t="s">
        <v>142</v>
      </c>
      <c r="AU243" s="191" t="s">
        <v>86</v>
      </c>
      <c r="AY243" s="15" t="s">
        <v>139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15" t="s">
        <v>84</v>
      </c>
      <c r="BK243" s="192">
        <f>ROUND(I243*H243,2)</f>
        <v>0</v>
      </c>
      <c r="BL243" s="15" t="s">
        <v>216</v>
      </c>
      <c r="BM243" s="191" t="s">
        <v>409</v>
      </c>
    </row>
    <row r="244" spans="2:51" s="13" customFormat="1" ht="12">
      <c r="B244" s="193"/>
      <c r="C244" s="194"/>
      <c r="D244" s="195" t="s">
        <v>149</v>
      </c>
      <c r="E244" s="196" t="s">
        <v>1</v>
      </c>
      <c r="F244" s="197" t="s">
        <v>410</v>
      </c>
      <c r="G244" s="194"/>
      <c r="H244" s="198">
        <v>1</v>
      </c>
      <c r="I244" s="199"/>
      <c r="J244" s="194"/>
      <c r="K244" s="194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149</v>
      </c>
      <c r="AU244" s="204" t="s">
        <v>86</v>
      </c>
      <c r="AV244" s="13" t="s">
        <v>86</v>
      </c>
      <c r="AW244" s="13" t="s">
        <v>32</v>
      </c>
      <c r="AX244" s="13" t="s">
        <v>84</v>
      </c>
      <c r="AY244" s="204" t="s">
        <v>139</v>
      </c>
    </row>
    <row r="245" spans="1:65" s="2" customFormat="1" ht="23">
      <c r="A245" s="32"/>
      <c r="B245" s="33"/>
      <c r="C245" s="180" t="s">
        <v>411</v>
      </c>
      <c r="D245" s="180" t="s">
        <v>142</v>
      </c>
      <c r="E245" s="181" t="s">
        <v>412</v>
      </c>
      <c r="F245" s="182" t="s">
        <v>413</v>
      </c>
      <c r="G245" s="183" t="s">
        <v>288</v>
      </c>
      <c r="H245" s="205"/>
      <c r="I245" s="185"/>
      <c r="J245" s="186">
        <f>ROUND(I245*H245,2)</f>
        <v>0</v>
      </c>
      <c r="K245" s="182" t="s">
        <v>146</v>
      </c>
      <c r="L245" s="37"/>
      <c r="M245" s="187" t="s">
        <v>1</v>
      </c>
      <c r="N245" s="188" t="s">
        <v>41</v>
      </c>
      <c r="O245" s="69"/>
      <c r="P245" s="189">
        <f>O245*H245</f>
        <v>0</v>
      </c>
      <c r="Q245" s="189">
        <v>0</v>
      </c>
      <c r="R245" s="189">
        <f>Q245*H245</f>
        <v>0</v>
      </c>
      <c r="S245" s="189">
        <v>0</v>
      </c>
      <c r="T245" s="190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91" t="s">
        <v>216</v>
      </c>
      <c r="AT245" s="191" t="s">
        <v>142</v>
      </c>
      <c r="AU245" s="191" t="s">
        <v>86</v>
      </c>
      <c r="AY245" s="15" t="s">
        <v>139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5" t="s">
        <v>84</v>
      </c>
      <c r="BK245" s="192">
        <f>ROUND(I245*H245,2)</f>
        <v>0</v>
      </c>
      <c r="BL245" s="15" t="s">
        <v>216</v>
      </c>
      <c r="BM245" s="191" t="s">
        <v>414</v>
      </c>
    </row>
    <row r="246" spans="2:63" s="12" customFormat="1" ht="22.75" customHeight="1">
      <c r="B246" s="164"/>
      <c r="C246" s="165"/>
      <c r="D246" s="166" t="s">
        <v>75</v>
      </c>
      <c r="E246" s="178" t="s">
        <v>415</v>
      </c>
      <c r="F246" s="178" t="s">
        <v>416</v>
      </c>
      <c r="G246" s="165"/>
      <c r="H246" s="165"/>
      <c r="I246" s="168"/>
      <c r="J246" s="179">
        <f>BK246</f>
        <v>0</v>
      </c>
      <c r="K246" s="165"/>
      <c r="L246" s="170"/>
      <c r="M246" s="171"/>
      <c r="N246" s="172"/>
      <c r="O246" s="172"/>
      <c r="P246" s="173">
        <f>SUM(P247:P256)</f>
        <v>0</v>
      </c>
      <c r="Q246" s="172"/>
      <c r="R246" s="173">
        <f>SUM(R247:R256)</f>
        <v>0</v>
      </c>
      <c r="S246" s="172"/>
      <c r="T246" s="174">
        <f>SUM(T247:T256)</f>
        <v>0</v>
      </c>
      <c r="AR246" s="175" t="s">
        <v>86</v>
      </c>
      <c r="AT246" s="176" t="s">
        <v>75</v>
      </c>
      <c r="AU246" s="176" t="s">
        <v>84</v>
      </c>
      <c r="AY246" s="175" t="s">
        <v>139</v>
      </c>
      <c r="BK246" s="177">
        <f>SUM(BK247:BK256)</f>
        <v>0</v>
      </c>
    </row>
    <row r="247" spans="1:65" s="2" customFormat="1" ht="23">
      <c r="A247" s="32"/>
      <c r="B247" s="33"/>
      <c r="C247" s="180" t="s">
        <v>417</v>
      </c>
      <c r="D247" s="180" t="s">
        <v>142</v>
      </c>
      <c r="E247" s="181" t="s">
        <v>418</v>
      </c>
      <c r="F247" s="182" t="s">
        <v>419</v>
      </c>
      <c r="G247" s="183" t="s">
        <v>393</v>
      </c>
      <c r="H247" s="184">
        <v>2</v>
      </c>
      <c r="I247" s="185"/>
      <c r="J247" s="186">
        <f>ROUND(I247*H247,2)</f>
        <v>0</v>
      </c>
      <c r="K247" s="182" t="s">
        <v>1</v>
      </c>
      <c r="L247" s="37"/>
      <c r="M247" s="187" t="s">
        <v>1</v>
      </c>
      <c r="N247" s="188" t="s">
        <v>41</v>
      </c>
      <c r="O247" s="69"/>
      <c r="P247" s="189">
        <f>O247*H247</f>
        <v>0</v>
      </c>
      <c r="Q247" s="189">
        <v>0</v>
      </c>
      <c r="R247" s="189">
        <f>Q247*H247</f>
        <v>0</v>
      </c>
      <c r="S247" s="189">
        <v>0</v>
      </c>
      <c r="T247" s="190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91" t="s">
        <v>216</v>
      </c>
      <c r="AT247" s="191" t="s">
        <v>142</v>
      </c>
      <c r="AU247" s="191" t="s">
        <v>86</v>
      </c>
      <c r="AY247" s="15" t="s">
        <v>139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5" t="s">
        <v>84</v>
      </c>
      <c r="BK247" s="192">
        <f>ROUND(I247*H247,2)</f>
        <v>0</v>
      </c>
      <c r="BL247" s="15" t="s">
        <v>216</v>
      </c>
      <c r="BM247" s="191" t="s">
        <v>420</v>
      </c>
    </row>
    <row r="248" spans="2:51" s="13" customFormat="1" ht="12">
      <c r="B248" s="193"/>
      <c r="C248" s="194"/>
      <c r="D248" s="195" t="s">
        <v>149</v>
      </c>
      <c r="E248" s="196" t="s">
        <v>1</v>
      </c>
      <c r="F248" s="197" t="s">
        <v>421</v>
      </c>
      <c r="G248" s="194"/>
      <c r="H248" s="198">
        <v>2</v>
      </c>
      <c r="I248" s="199"/>
      <c r="J248" s="194"/>
      <c r="K248" s="194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149</v>
      </c>
      <c r="AU248" s="204" t="s">
        <v>86</v>
      </c>
      <c r="AV248" s="13" t="s">
        <v>86</v>
      </c>
      <c r="AW248" s="13" t="s">
        <v>32</v>
      </c>
      <c r="AX248" s="13" t="s">
        <v>84</v>
      </c>
      <c r="AY248" s="204" t="s">
        <v>139</v>
      </c>
    </row>
    <row r="249" spans="1:65" s="2" customFormat="1" ht="23">
      <c r="A249" s="32"/>
      <c r="B249" s="33"/>
      <c r="C249" s="180" t="s">
        <v>422</v>
      </c>
      <c r="D249" s="180" t="s">
        <v>142</v>
      </c>
      <c r="E249" s="181" t="s">
        <v>423</v>
      </c>
      <c r="F249" s="182" t="s">
        <v>424</v>
      </c>
      <c r="G249" s="183" t="s">
        <v>393</v>
      </c>
      <c r="H249" s="184">
        <v>1</v>
      </c>
      <c r="I249" s="185"/>
      <c r="J249" s="186">
        <f>ROUND(I249*H249,2)</f>
        <v>0</v>
      </c>
      <c r="K249" s="182" t="s">
        <v>1</v>
      </c>
      <c r="L249" s="37"/>
      <c r="M249" s="187" t="s">
        <v>1</v>
      </c>
      <c r="N249" s="188" t="s">
        <v>41</v>
      </c>
      <c r="O249" s="69"/>
      <c r="P249" s="189">
        <f>O249*H249</f>
        <v>0</v>
      </c>
      <c r="Q249" s="189">
        <v>0</v>
      </c>
      <c r="R249" s="189">
        <f>Q249*H249</f>
        <v>0</v>
      </c>
      <c r="S249" s="189">
        <v>0</v>
      </c>
      <c r="T249" s="190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91" t="s">
        <v>216</v>
      </c>
      <c r="AT249" s="191" t="s">
        <v>142</v>
      </c>
      <c r="AU249" s="191" t="s">
        <v>86</v>
      </c>
      <c r="AY249" s="15" t="s">
        <v>139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5" t="s">
        <v>84</v>
      </c>
      <c r="BK249" s="192">
        <f>ROUND(I249*H249,2)</f>
        <v>0</v>
      </c>
      <c r="BL249" s="15" t="s">
        <v>216</v>
      </c>
      <c r="BM249" s="191" t="s">
        <v>425</v>
      </c>
    </row>
    <row r="250" spans="2:51" s="13" customFormat="1" ht="12">
      <c r="B250" s="193"/>
      <c r="C250" s="194"/>
      <c r="D250" s="195" t="s">
        <v>149</v>
      </c>
      <c r="E250" s="196" t="s">
        <v>1</v>
      </c>
      <c r="F250" s="197" t="s">
        <v>426</v>
      </c>
      <c r="G250" s="194"/>
      <c r="H250" s="198">
        <v>1</v>
      </c>
      <c r="I250" s="199"/>
      <c r="J250" s="194"/>
      <c r="K250" s="194"/>
      <c r="L250" s="200"/>
      <c r="M250" s="201"/>
      <c r="N250" s="202"/>
      <c r="O250" s="202"/>
      <c r="P250" s="202"/>
      <c r="Q250" s="202"/>
      <c r="R250" s="202"/>
      <c r="S250" s="202"/>
      <c r="T250" s="203"/>
      <c r="AT250" s="204" t="s">
        <v>149</v>
      </c>
      <c r="AU250" s="204" t="s">
        <v>86</v>
      </c>
      <c r="AV250" s="13" t="s">
        <v>86</v>
      </c>
      <c r="AW250" s="13" t="s">
        <v>32</v>
      </c>
      <c r="AX250" s="13" t="s">
        <v>84</v>
      </c>
      <c r="AY250" s="204" t="s">
        <v>139</v>
      </c>
    </row>
    <row r="251" spans="1:65" s="2" customFormat="1" ht="21.75" customHeight="1">
      <c r="A251" s="32"/>
      <c r="B251" s="33"/>
      <c r="C251" s="180" t="s">
        <v>427</v>
      </c>
      <c r="D251" s="180" t="s">
        <v>142</v>
      </c>
      <c r="E251" s="181" t="s">
        <v>428</v>
      </c>
      <c r="F251" s="182" t="s">
        <v>429</v>
      </c>
      <c r="G251" s="183" t="s">
        <v>430</v>
      </c>
      <c r="H251" s="184">
        <v>480</v>
      </c>
      <c r="I251" s="185"/>
      <c r="J251" s="186">
        <f>ROUND(I251*H251,2)</f>
        <v>0</v>
      </c>
      <c r="K251" s="182" t="s">
        <v>1</v>
      </c>
      <c r="L251" s="37"/>
      <c r="M251" s="187" t="s">
        <v>1</v>
      </c>
      <c r="N251" s="188" t="s">
        <v>41</v>
      </c>
      <c r="O251" s="69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91" t="s">
        <v>216</v>
      </c>
      <c r="AT251" s="191" t="s">
        <v>142</v>
      </c>
      <c r="AU251" s="191" t="s">
        <v>86</v>
      </c>
      <c r="AY251" s="15" t="s">
        <v>139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5" t="s">
        <v>84</v>
      </c>
      <c r="BK251" s="192">
        <f>ROUND(I251*H251,2)</f>
        <v>0</v>
      </c>
      <c r="BL251" s="15" t="s">
        <v>216</v>
      </c>
      <c r="BM251" s="191" t="s">
        <v>431</v>
      </c>
    </row>
    <row r="252" spans="1:65" s="2" customFormat="1" ht="23">
      <c r="A252" s="32"/>
      <c r="B252" s="33"/>
      <c r="C252" s="180" t="s">
        <v>432</v>
      </c>
      <c r="D252" s="180" t="s">
        <v>142</v>
      </c>
      <c r="E252" s="181" t="s">
        <v>433</v>
      </c>
      <c r="F252" s="182" t="s">
        <v>434</v>
      </c>
      <c r="G252" s="183" t="s">
        <v>393</v>
      </c>
      <c r="H252" s="184">
        <v>2</v>
      </c>
      <c r="I252" s="185"/>
      <c r="J252" s="186">
        <f>ROUND(I252*H252,2)</f>
        <v>0</v>
      </c>
      <c r="K252" s="182" t="s">
        <v>1</v>
      </c>
      <c r="L252" s="37"/>
      <c r="M252" s="187" t="s">
        <v>1</v>
      </c>
      <c r="N252" s="188" t="s">
        <v>41</v>
      </c>
      <c r="O252" s="69"/>
      <c r="P252" s="189">
        <f>O252*H252</f>
        <v>0</v>
      </c>
      <c r="Q252" s="189">
        <v>0</v>
      </c>
      <c r="R252" s="189">
        <f>Q252*H252</f>
        <v>0</v>
      </c>
      <c r="S252" s="189">
        <v>0</v>
      </c>
      <c r="T252" s="190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91" t="s">
        <v>216</v>
      </c>
      <c r="AT252" s="191" t="s">
        <v>142</v>
      </c>
      <c r="AU252" s="191" t="s">
        <v>86</v>
      </c>
      <c r="AY252" s="15" t="s">
        <v>139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5" t="s">
        <v>84</v>
      </c>
      <c r="BK252" s="192">
        <f>ROUND(I252*H252,2)</f>
        <v>0</v>
      </c>
      <c r="BL252" s="15" t="s">
        <v>216</v>
      </c>
      <c r="BM252" s="191" t="s">
        <v>435</v>
      </c>
    </row>
    <row r="253" spans="2:51" s="13" customFormat="1" ht="12">
      <c r="B253" s="193"/>
      <c r="C253" s="194"/>
      <c r="D253" s="195" t="s">
        <v>149</v>
      </c>
      <c r="E253" s="196" t="s">
        <v>1</v>
      </c>
      <c r="F253" s="197" t="s">
        <v>436</v>
      </c>
      <c r="G253" s="194"/>
      <c r="H253" s="198">
        <v>2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149</v>
      </c>
      <c r="AU253" s="204" t="s">
        <v>86</v>
      </c>
      <c r="AV253" s="13" t="s">
        <v>86</v>
      </c>
      <c r="AW253" s="13" t="s">
        <v>32</v>
      </c>
      <c r="AX253" s="13" t="s">
        <v>84</v>
      </c>
      <c r="AY253" s="204" t="s">
        <v>139</v>
      </c>
    </row>
    <row r="254" spans="1:65" s="2" customFormat="1" ht="16.5" customHeight="1">
      <c r="A254" s="32"/>
      <c r="B254" s="33"/>
      <c r="C254" s="180" t="s">
        <v>437</v>
      </c>
      <c r="D254" s="180" t="s">
        <v>142</v>
      </c>
      <c r="E254" s="181" t="s">
        <v>438</v>
      </c>
      <c r="F254" s="182" t="s">
        <v>439</v>
      </c>
      <c r="G254" s="183" t="s">
        <v>393</v>
      </c>
      <c r="H254" s="184">
        <v>2</v>
      </c>
      <c r="I254" s="185"/>
      <c r="J254" s="186">
        <f>ROUND(I254*H254,2)</f>
        <v>0</v>
      </c>
      <c r="K254" s="182" t="s">
        <v>1</v>
      </c>
      <c r="L254" s="37"/>
      <c r="M254" s="187" t="s">
        <v>1</v>
      </c>
      <c r="N254" s="188" t="s">
        <v>41</v>
      </c>
      <c r="O254" s="69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91" t="s">
        <v>216</v>
      </c>
      <c r="AT254" s="191" t="s">
        <v>142</v>
      </c>
      <c r="AU254" s="191" t="s">
        <v>86</v>
      </c>
      <c r="AY254" s="15" t="s">
        <v>139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5" t="s">
        <v>84</v>
      </c>
      <c r="BK254" s="192">
        <f>ROUND(I254*H254,2)</f>
        <v>0</v>
      </c>
      <c r="BL254" s="15" t="s">
        <v>216</v>
      </c>
      <c r="BM254" s="191" t="s">
        <v>440</v>
      </c>
    </row>
    <row r="255" spans="2:51" s="13" customFormat="1" ht="12">
      <c r="B255" s="193"/>
      <c r="C255" s="194"/>
      <c r="D255" s="195" t="s">
        <v>149</v>
      </c>
      <c r="E255" s="196" t="s">
        <v>1</v>
      </c>
      <c r="F255" s="197" t="s">
        <v>441</v>
      </c>
      <c r="G255" s="194"/>
      <c r="H255" s="198">
        <v>2</v>
      </c>
      <c r="I255" s="199"/>
      <c r="J255" s="194"/>
      <c r="K255" s="194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149</v>
      </c>
      <c r="AU255" s="204" t="s">
        <v>86</v>
      </c>
      <c r="AV255" s="13" t="s">
        <v>86</v>
      </c>
      <c r="AW255" s="13" t="s">
        <v>32</v>
      </c>
      <c r="AX255" s="13" t="s">
        <v>84</v>
      </c>
      <c r="AY255" s="204" t="s">
        <v>139</v>
      </c>
    </row>
    <row r="256" spans="1:65" s="2" customFormat="1" ht="23">
      <c r="A256" s="32"/>
      <c r="B256" s="33"/>
      <c r="C256" s="180" t="s">
        <v>442</v>
      </c>
      <c r="D256" s="180" t="s">
        <v>142</v>
      </c>
      <c r="E256" s="181" t="s">
        <v>443</v>
      </c>
      <c r="F256" s="182" t="s">
        <v>444</v>
      </c>
      <c r="G256" s="183" t="s">
        <v>288</v>
      </c>
      <c r="H256" s="205"/>
      <c r="I256" s="185"/>
      <c r="J256" s="186">
        <f>ROUND(I256*H256,2)</f>
        <v>0</v>
      </c>
      <c r="K256" s="182" t="s">
        <v>146</v>
      </c>
      <c r="L256" s="37"/>
      <c r="M256" s="187" t="s">
        <v>1</v>
      </c>
      <c r="N256" s="188" t="s">
        <v>41</v>
      </c>
      <c r="O256" s="69"/>
      <c r="P256" s="189">
        <f>O256*H256</f>
        <v>0</v>
      </c>
      <c r="Q256" s="189">
        <v>0</v>
      </c>
      <c r="R256" s="189">
        <f>Q256*H256</f>
        <v>0</v>
      </c>
      <c r="S256" s="189">
        <v>0</v>
      </c>
      <c r="T256" s="190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91" t="s">
        <v>216</v>
      </c>
      <c r="AT256" s="191" t="s">
        <v>142</v>
      </c>
      <c r="AU256" s="191" t="s">
        <v>86</v>
      </c>
      <c r="AY256" s="15" t="s">
        <v>139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5" t="s">
        <v>84</v>
      </c>
      <c r="BK256" s="192">
        <f>ROUND(I256*H256,2)</f>
        <v>0</v>
      </c>
      <c r="BL256" s="15" t="s">
        <v>216</v>
      </c>
      <c r="BM256" s="191" t="s">
        <v>445</v>
      </c>
    </row>
    <row r="257" spans="2:63" s="12" customFormat="1" ht="22.75" customHeight="1">
      <c r="B257" s="164"/>
      <c r="C257" s="165"/>
      <c r="D257" s="166" t="s">
        <v>75</v>
      </c>
      <c r="E257" s="178" t="s">
        <v>446</v>
      </c>
      <c r="F257" s="178" t="s">
        <v>447</v>
      </c>
      <c r="G257" s="165"/>
      <c r="H257" s="165"/>
      <c r="I257" s="168"/>
      <c r="J257" s="179">
        <f>BK257</f>
        <v>0</v>
      </c>
      <c r="K257" s="165"/>
      <c r="L257" s="170"/>
      <c r="M257" s="171"/>
      <c r="N257" s="172"/>
      <c r="O257" s="172"/>
      <c r="P257" s="173">
        <f>SUM(P258:P264)</f>
        <v>0</v>
      </c>
      <c r="Q257" s="172"/>
      <c r="R257" s="173">
        <f>SUM(R258:R264)</f>
        <v>2.2284583</v>
      </c>
      <c r="S257" s="172"/>
      <c r="T257" s="174">
        <f>SUM(T258:T264)</f>
        <v>0</v>
      </c>
      <c r="AR257" s="175" t="s">
        <v>86</v>
      </c>
      <c r="AT257" s="176" t="s">
        <v>75</v>
      </c>
      <c r="AU257" s="176" t="s">
        <v>84</v>
      </c>
      <c r="AY257" s="175" t="s">
        <v>139</v>
      </c>
      <c r="BK257" s="177">
        <f>SUM(BK258:BK264)</f>
        <v>0</v>
      </c>
    </row>
    <row r="258" spans="1:65" s="2" customFormat="1" ht="16.5" customHeight="1">
      <c r="A258" s="32"/>
      <c r="B258" s="33"/>
      <c r="C258" s="180" t="s">
        <v>448</v>
      </c>
      <c r="D258" s="180" t="s">
        <v>142</v>
      </c>
      <c r="E258" s="181" t="s">
        <v>449</v>
      </c>
      <c r="F258" s="182" t="s">
        <v>450</v>
      </c>
      <c r="G258" s="183" t="s">
        <v>153</v>
      </c>
      <c r="H258" s="184">
        <v>72.002</v>
      </c>
      <c r="I258" s="185"/>
      <c r="J258" s="186">
        <f>ROUND(I258*H258,2)</f>
        <v>0</v>
      </c>
      <c r="K258" s="182" t="s">
        <v>146</v>
      </c>
      <c r="L258" s="37"/>
      <c r="M258" s="187" t="s">
        <v>1</v>
      </c>
      <c r="N258" s="188" t="s">
        <v>41</v>
      </c>
      <c r="O258" s="69"/>
      <c r="P258" s="189">
        <f>O258*H258</f>
        <v>0</v>
      </c>
      <c r="Q258" s="189">
        <v>0.0003</v>
      </c>
      <c r="R258" s="189">
        <f>Q258*H258</f>
        <v>0.021600599999999998</v>
      </c>
      <c r="S258" s="189">
        <v>0</v>
      </c>
      <c r="T258" s="190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91" t="s">
        <v>216</v>
      </c>
      <c r="AT258" s="191" t="s">
        <v>142</v>
      </c>
      <c r="AU258" s="191" t="s">
        <v>86</v>
      </c>
      <c r="AY258" s="15" t="s">
        <v>139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5" t="s">
        <v>84</v>
      </c>
      <c r="BK258" s="192">
        <f>ROUND(I258*H258,2)</f>
        <v>0</v>
      </c>
      <c r="BL258" s="15" t="s">
        <v>216</v>
      </c>
      <c r="BM258" s="191" t="s">
        <v>451</v>
      </c>
    </row>
    <row r="259" spans="2:51" s="13" customFormat="1" ht="20">
      <c r="B259" s="193"/>
      <c r="C259" s="194"/>
      <c r="D259" s="195" t="s">
        <v>149</v>
      </c>
      <c r="E259" s="196" t="s">
        <v>1</v>
      </c>
      <c r="F259" s="197" t="s">
        <v>452</v>
      </c>
      <c r="G259" s="194"/>
      <c r="H259" s="198">
        <v>72.002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149</v>
      </c>
      <c r="AU259" s="204" t="s">
        <v>86</v>
      </c>
      <c r="AV259" s="13" t="s">
        <v>86</v>
      </c>
      <c r="AW259" s="13" t="s">
        <v>32</v>
      </c>
      <c r="AX259" s="13" t="s">
        <v>84</v>
      </c>
      <c r="AY259" s="204" t="s">
        <v>139</v>
      </c>
    </row>
    <row r="260" spans="1:65" s="2" customFormat="1" ht="21.75" customHeight="1">
      <c r="A260" s="32"/>
      <c r="B260" s="33"/>
      <c r="C260" s="180" t="s">
        <v>453</v>
      </c>
      <c r="D260" s="180" t="s">
        <v>142</v>
      </c>
      <c r="E260" s="181" t="s">
        <v>454</v>
      </c>
      <c r="F260" s="182" t="s">
        <v>455</v>
      </c>
      <c r="G260" s="183" t="s">
        <v>153</v>
      </c>
      <c r="H260" s="184">
        <v>72.002</v>
      </c>
      <c r="I260" s="185"/>
      <c r="J260" s="186">
        <f>ROUND(I260*H260,2)</f>
        <v>0</v>
      </c>
      <c r="K260" s="182" t="s">
        <v>146</v>
      </c>
      <c r="L260" s="37"/>
      <c r="M260" s="187" t="s">
        <v>1</v>
      </c>
      <c r="N260" s="188" t="s">
        <v>41</v>
      </c>
      <c r="O260" s="69"/>
      <c r="P260" s="189">
        <f>O260*H260</f>
        <v>0</v>
      </c>
      <c r="Q260" s="189">
        <v>0.00455</v>
      </c>
      <c r="R260" s="189">
        <f>Q260*H260</f>
        <v>0.3276091</v>
      </c>
      <c r="S260" s="189">
        <v>0</v>
      </c>
      <c r="T260" s="190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91" t="s">
        <v>216</v>
      </c>
      <c r="AT260" s="191" t="s">
        <v>142</v>
      </c>
      <c r="AU260" s="191" t="s">
        <v>86</v>
      </c>
      <c r="AY260" s="15" t="s">
        <v>139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5" t="s">
        <v>84</v>
      </c>
      <c r="BK260" s="192">
        <f>ROUND(I260*H260,2)</f>
        <v>0</v>
      </c>
      <c r="BL260" s="15" t="s">
        <v>216</v>
      </c>
      <c r="BM260" s="191" t="s">
        <v>456</v>
      </c>
    </row>
    <row r="261" spans="1:65" s="2" customFormat="1" ht="23">
      <c r="A261" s="32"/>
      <c r="B261" s="33"/>
      <c r="C261" s="180" t="s">
        <v>457</v>
      </c>
      <c r="D261" s="180" t="s">
        <v>142</v>
      </c>
      <c r="E261" s="181" t="s">
        <v>458</v>
      </c>
      <c r="F261" s="182" t="s">
        <v>459</v>
      </c>
      <c r="G261" s="183" t="s">
        <v>153</v>
      </c>
      <c r="H261" s="184">
        <v>72.002</v>
      </c>
      <c r="I261" s="185"/>
      <c r="J261" s="186">
        <f>ROUND(I261*H261,2)</f>
        <v>0</v>
      </c>
      <c r="K261" s="182" t="s">
        <v>146</v>
      </c>
      <c r="L261" s="37"/>
      <c r="M261" s="187" t="s">
        <v>1</v>
      </c>
      <c r="N261" s="188" t="s">
        <v>41</v>
      </c>
      <c r="O261" s="69"/>
      <c r="P261" s="189">
        <f>O261*H261</f>
        <v>0</v>
      </c>
      <c r="Q261" s="189">
        <v>0.0063</v>
      </c>
      <c r="R261" s="189">
        <f>Q261*H261</f>
        <v>0.4536126</v>
      </c>
      <c r="S261" s="189">
        <v>0</v>
      </c>
      <c r="T261" s="190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91" t="s">
        <v>216</v>
      </c>
      <c r="AT261" s="191" t="s">
        <v>142</v>
      </c>
      <c r="AU261" s="191" t="s">
        <v>86</v>
      </c>
      <c r="AY261" s="15" t="s">
        <v>139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5" t="s">
        <v>84</v>
      </c>
      <c r="BK261" s="192">
        <f>ROUND(I261*H261,2)</f>
        <v>0</v>
      </c>
      <c r="BL261" s="15" t="s">
        <v>216</v>
      </c>
      <c r="BM261" s="191" t="s">
        <v>460</v>
      </c>
    </row>
    <row r="262" spans="1:65" s="2" customFormat="1" ht="24">
      <c r="A262" s="32"/>
      <c r="B262" s="33"/>
      <c r="C262" s="206" t="s">
        <v>461</v>
      </c>
      <c r="D262" s="206" t="s">
        <v>302</v>
      </c>
      <c r="E262" s="207" t="s">
        <v>462</v>
      </c>
      <c r="F262" s="208" t="s">
        <v>463</v>
      </c>
      <c r="G262" s="209" t="s">
        <v>153</v>
      </c>
      <c r="H262" s="210">
        <v>79.202</v>
      </c>
      <c r="I262" s="211"/>
      <c r="J262" s="212">
        <f>ROUND(I262*H262,2)</f>
        <v>0</v>
      </c>
      <c r="K262" s="208" t="s">
        <v>146</v>
      </c>
      <c r="L262" s="213"/>
      <c r="M262" s="214" t="s">
        <v>1</v>
      </c>
      <c r="N262" s="215" t="s">
        <v>41</v>
      </c>
      <c r="O262" s="69"/>
      <c r="P262" s="189">
        <f>O262*H262</f>
        <v>0</v>
      </c>
      <c r="Q262" s="189">
        <v>0.018</v>
      </c>
      <c r="R262" s="189">
        <f>Q262*H262</f>
        <v>1.425636</v>
      </c>
      <c r="S262" s="189">
        <v>0</v>
      </c>
      <c r="T262" s="190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91" t="s">
        <v>301</v>
      </c>
      <c r="AT262" s="191" t="s">
        <v>302</v>
      </c>
      <c r="AU262" s="191" t="s">
        <v>86</v>
      </c>
      <c r="AY262" s="15" t="s">
        <v>139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5" t="s">
        <v>84</v>
      </c>
      <c r="BK262" s="192">
        <f>ROUND(I262*H262,2)</f>
        <v>0</v>
      </c>
      <c r="BL262" s="15" t="s">
        <v>216</v>
      </c>
      <c r="BM262" s="191" t="s">
        <v>464</v>
      </c>
    </row>
    <row r="263" spans="2:51" s="13" customFormat="1" ht="12">
      <c r="B263" s="193"/>
      <c r="C263" s="194"/>
      <c r="D263" s="195" t="s">
        <v>149</v>
      </c>
      <c r="E263" s="194"/>
      <c r="F263" s="197" t="s">
        <v>465</v>
      </c>
      <c r="G263" s="194"/>
      <c r="H263" s="198">
        <v>79.202</v>
      </c>
      <c r="I263" s="199"/>
      <c r="J263" s="194"/>
      <c r="K263" s="194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149</v>
      </c>
      <c r="AU263" s="204" t="s">
        <v>86</v>
      </c>
      <c r="AV263" s="13" t="s">
        <v>86</v>
      </c>
      <c r="AW263" s="13" t="s">
        <v>4</v>
      </c>
      <c r="AX263" s="13" t="s">
        <v>84</v>
      </c>
      <c r="AY263" s="204" t="s">
        <v>139</v>
      </c>
    </row>
    <row r="264" spans="1:65" s="2" customFormat="1" ht="23">
      <c r="A264" s="32"/>
      <c r="B264" s="33"/>
      <c r="C264" s="180" t="s">
        <v>466</v>
      </c>
      <c r="D264" s="180" t="s">
        <v>142</v>
      </c>
      <c r="E264" s="181" t="s">
        <v>467</v>
      </c>
      <c r="F264" s="182" t="s">
        <v>468</v>
      </c>
      <c r="G264" s="183" t="s">
        <v>288</v>
      </c>
      <c r="H264" s="205"/>
      <c r="I264" s="185"/>
      <c r="J264" s="186">
        <f>ROUND(I264*H264,2)</f>
        <v>0</v>
      </c>
      <c r="K264" s="182" t="s">
        <v>146</v>
      </c>
      <c r="L264" s="37"/>
      <c r="M264" s="187" t="s">
        <v>1</v>
      </c>
      <c r="N264" s="188" t="s">
        <v>41</v>
      </c>
      <c r="O264" s="69"/>
      <c r="P264" s="189">
        <f>O264*H264</f>
        <v>0</v>
      </c>
      <c r="Q264" s="189">
        <v>0</v>
      </c>
      <c r="R264" s="189">
        <f>Q264*H264</f>
        <v>0</v>
      </c>
      <c r="S264" s="189">
        <v>0</v>
      </c>
      <c r="T264" s="190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91" t="s">
        <v>216</v>
      </c>
      <c r="AT264" s="191" t="s">
        <v>142</v>
      </c>
      <c r="AU264" s="191" t="s">
        <v>86</v>
      </c>
      <c r="AY264" s="15" t="s">
        <v>139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5" t="s">
        <v>84</v>
      </c>
      <c r="BK264" s="192">
        <f>ROUND(I264*H264,2)</f>
        <v>0</v>
      </c>
      <c r="BL264" s="15" t="s">
        <v>216</v>
      </c>
      <c r="BM264" s="191" t="s">
        <v>469</v>
      </c>
    </row>
    <row r="265" spans="2:63" s="12" customFormat="1" ht="22.75" customHeight="1">
      <c r="B265" s="164"/>
      <c r="C265" s="165"/>
      <c r="D265" s="166" t="s">
        <v>75</v>
      </c>
      <c r="E265" s="178" t="s">
        <v>470</v>
      </c>
      <c r="F265" s="178" t="s">
        <v>471</v>
      </c>
      <c r="G265" s="165"/>
      <c r="H265" s="165"/>
      <c r="I265" s="168"/>
      <c r="J265" s="179">
        <f>BK265</f>
        <v>0</v>
      </c>
      <c r="K265" s="165"/>
      <c r="L265" s="170"/>
      <c r="M265" s="171"/>
      <c r="N265" s="172"/>
      <c r="O265" s="172"/>
      <c r="P265" s="173">
        <f>SUM(P266:P274)</f>
        <v>0</v>
      </c>
      <c r="Q265" s="172"/>
      <c r="R265" s="173">
        <f>SUM(R266:R274)</f>
        <v>0.9306225100000001</v>
      </c>
      <c r="S265" s="172"/>
      <c r="T265" s="174">
        <f>SUM(T266:T274)</f>
        <v>0.34880099999999997</v>
      </c>
      <c r="AR265" s="175" t="s">
        <v>86</v>
      </c>
      <c r="AT265" s="176" t="s">
        <v>75</v>
      </c>
      <c r="AU265" s="176" t="s">
        <v>84</v>
      </c>
      <c r="AY265" s="175" t="s">
        <v>139</v>
      </c>
      <c r="BK265" s="177">
        <f>SUM(BK266:BK274)</f>
        <v>0</v>
      </c>
    </row>
    <row r="266" spans="1:65" s="2" customFormat="1" ht="33" customHeight="1">
      <c r="A266" s="32"/>
      <c r="B266" s="33"/>
      <c r="C266" s="180" t="s">
        <v>472</v>
      </c>
      <c r="D266" s="180" t="s">
        <v>142</v>
      </c>
      <c r="E266" s="181" t="s">
        <v>473</v>
      </c>
      <c r="F266" s="182" t="s">
        <v>474</v>
      </c>
      <c r="G266" s="183" t="s">
        <v>153</v>
      </c>
      <c r="H266" s="184">
        <v>121.412</v>
      </c>
      <c r="I266" s="185"/>
      <c r="J266" s="186">
        <f>ROUND(I266*H266,2)</f>
        <v>0</v>
      </c>
      <c r="K266" s="182" t="s">
        <v>146</v>
      </c>
      <c r="L266" s="37"/>
      <c r="M266" s="187" t="s">
        <v>1</v>
      </c>
      <c r="N266" s="188" t="s">
        <v>41</v>
      </c>
      <c r="O266" s="69"/>
      <c r="P266" s="189">
        <f>O266*H266</f>
        <v>0</v>
      </c>
      <c r="Q266" s="189">
        <v>3E-05</v>
      </c>
      <c r="R266" s="189">
        <f>Q266*H266</f>
        <v>0.0036423600000000003</v>
      </c>
      <c r="S266" s="189">
        <v>0</v>
      </c>
      <c r="T266" s="190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91" t="s">
        <v>216</v>
      </c>
      <c r="AT266" s="191" t="s">
        <v>142</v>
      </c>
      <c r="AU266" s="191" t="s">
        <v>86</v>
      </c>
      <c r="AY266" s="15" t="s">
        <v>139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5" t="s">
        <v>84</v>
      </c>
      <c r="BK266" s="192">
        <f>ROUND(I266*H266,2)</f>
        <v>0</v>
      </c>
      <c r="BL266" s="15" t="s">
        <v>216</v>
      </c>
      <c r="BM266" s="191" t="s">
        <v>475</v>
      </c>
    </row>
    <row r="267" spans="2:51" s="13" customFormat="1" ht="12">
      <c r="B267" s="193"/>
      <c r="C267" s="194"/>
      <c r="D267" s="195" t="s">
        <v>149</v>
      </c>
      <c r="E267" s="196" t="s">
        <v>1</v>
      </c>
      <c r="F267" s="197" t="s">
        <v>476</v>
      </c>
      <c r="G267" s="194"/>
      <c r="H267" s="198">
        <v>121.412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149</v>
      </c>
      <c r="AU267" s="204" t="s">
        <v>86</v>
      </c>
      <c r="AV267" s="13" t="s">
        <v>86</v>
      </c>
      <c r="AW267" s="13" t="s">
        <v>32</v>
      </c>
      <c r="AX267" s="13" t="s">
        <v>84</v>
      </c>
      <c r="AY267" s="204" t="s">
        <v>139</v>
      </c>
    </row>
    <row r="268" spans="1:65" s="2" customFormat="1" ht="23">
      <c r="A268" s="32"/>
      <c r="B268" s="33"/>
      <c r="C268" s="180" t="s">
        <v>477</v>
      </c>
      <c r="D268" s="180" t="s">
        <v>142</v>
      </c>
      <c r="E268" s="181" t="s">
        <v>478</v>
      </c>
      <c r="F268" s="182" t="s">
        <v>479</v>
      </c>
      <c r="G268" s="183" t="s">
        <v>153</v>
      </c>
      <c r="H268" s="184">
        <v>121.412</v>
      </c>
      <c r="I268" s="185"/>
      <c r="J268" s="186">
        <f>ROUND(I268*H268,2)</f>
        <v>0</v>
      </c>
      <c r="K268" s="182" t="s">
        <v>146</v>
      </c>
      <c r="L268" s="37"/>
      <c r="M268" s="187" t="s">
        <v>1</v>
      </c>
      <c r="N268" s="188" t="s">
        <v>41</v>
      </c>
      <c r="O268" s="69"/>
      <c r="P268" s="189">
        <f>O268*H268</f>
        <v>0</v>
      </c>
      <c r="Q268" s="189">
        <v>0.00455</v>
      </c>
      <c r="R268" s="189">
        <f>Q268*H268</f>
        <v>0.5524246</v>
      </c>
      <c r="S268" s="189">
        <v>0</v>
      </c>
      <c r="T268" s="190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91" t="s">
        <v>216</v>
      </c>
      <c r="AT268" s="191" t="s">
        <v>142</v>
      </c>
      <c r="AU268" s="191" t="s">
        <v>86</v>
      </c>
      <c r="AY268" s="15" t="s">
        <v>139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5" t="s">
        <v>84</v>
      </c>
      <c r="BK268" s="192">
        <f>ROUND(I268*H268,2)</f>
        <v>0</v>
      </c>
      <c r="BL268" s="15" t="s">
        <v>216</v>
      </c>
      <c r="BM268" s="191" t="s">
        <v>480</v>
      </c>
    </row>
    <row r="269" spans="1:65" s="2" customFormat="1" ht="23">
      <c r="A269" s="32"/>
      <c r="B269" s="33"/>
      <c r="C269" s="180" t="s">
        <v>481</v>
      </c>
      <c r="D269" s="180" t="s">
        <v>142</v>
      </c>
      <c r="E269" s="181" t="s">
        <v>482</v>
      </c>
      <c r="F269" s="182" t="s">
        <v>483</v>
      </c>
      <c r="G269" s="183" t="s">
        <v>153</v>
      </c>
      <c r="H269" s="184">
        <v>116.267</v>
      </c>
      <c r="I269" s="185"/>
      <c r="J269" s="186">
        <f>ROUND(I269*H269,2)</f>
        <v>0</v>
      </c>
      <c r="K269" s="182" t="s">
        <v>146</v>
      </c>
      <c r="L269" s="37"/>
      <c r="M269" s="187" t="s">
        <v>1</v>
      </c>
      <c r="N269" s="188" t="s">
        <v>41</v>
      </c>
      <c r="O269" s="69"/>
      <c r="P269" s="189">
        <f>O269*H269</f>
        <v>0</v>
      </c>
      <c r="Q269" s="189">
        <v>0</v>
      </c>
      <c r="R269" s="189">
        <f>Q269*H269</f>
        <v>0</v>
      </c>
      <c r="S269" s="189">
        <v>0.003</v>
      </c>
      <c r="T269" s="190">
        <f>S269*H269</f>
        <v>0.34880099999999997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91" t="s">
        <v>216</v>
      </c>
      <c r="AT269" s="191" t="s">
        <v>142</v>
      </c>
      <c r="AU269" s="191" t="s">
        <v>86</v>
      </c>
      <c r="AY269" s="15" t="s">
        <v>139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5" t="s">
        <v>84</v>
      </c>
      <c r="BK269" s="192">
        <f>ROUND(I269*H269,2)</f>
        <v>0</v>
      </c>
      <c r="BL269" s="15" t="s">
        <v>216</v>
      </c>
      <c r="BM269" s="191" t="s">
        <v>484</v>
      </c>
    </row>
    <row r="270" spans="2:51" s="13" customFormat="1" ht="12">
      <c r="B270" s="193"/>
      <c r="C270" s="194"/>
      <c r="D270" s="195" t="s">
        <v>149</v>
      </c>
      <c r="E270" s="196" t="s">
        <v>1</v>
      </c>
      <c r="F270" s="197" t="s">
        <v>485</v>
      </c>
      <c r="G270" s="194"/>
      <c r="H270" s="198">
        <v>116.267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149</v>
      </c>
      <c r="AU270" s="204" t="s">
        <v>86</v>
      </c>
      <c r="AV270" s="13" t="s">
        <v>86</v>
      </c>
      <c r="AW270" s="13" t="s">
        <v>32</v>
      </c>
      <c r="AX270" s="13" t="s">
        <v>84</v>
      </c>
      <c r="AY270" s="204" t="s">
        <v>139</v>
      </c>
    </row>
    <row r="271" spans="1:65" s="2" customFormat="1" ht="16.5" customHeight="1">
      <c r="A271" s="32"/>
      <c r="B271" s="33"/>
      <c r="C271" s="180" t="s">
        <v>486</v>
      </c>
      <c r="D271" s="180" t="s">
        <v>142</v>
      </c>
      <c r="E271" s="181" t="s">
        <v>487</v>
      </c>
      <c r="F271" s="182" t="s">
        <v>488</v>
      </c>
      <c r="G271" s="183" t="s">
        <v>153</v>
      </c>
      <c r="H271" s="184">
        <v>121.412</v>
      </c>
      <c r="I271" s="185"/>
      <c r="J271" s="186">
        <f>ROUND(I271*H271,2)</f>
        <v>0</v>
      </c>
      <c r="K271" s="182" t="s">
        <v>146</v>
      </c>
      <c r="L271" s="37"/>
      <c r="M271" s="187" t="s">
        <v>1</v>
      </c>
      <c r="N271" s="188" t="s">
        <v>41</v>
      </c>
      <c r="O271" s="69"/>
      <c r="P271" s="189">
        <f>O271*H271</f>
        <v>0</v>
      </c>
      <c r="Q271" s="189">
        <v>0.0005</v>
      </c>
      <c r="R271" s="189">
        <f>Q271*H271</f>
        <v>0.060706</v>
      </c>
      <c r="S271" s="189">
        <v>0</v>
      </c>
      <c r="T271" s="190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91" t="s">
        <v>216</v>
      </c>
      <c r="AT271" s="191" t="s">
        <v>142</v>
      </c>
      <c r="AU271" s="191" t="s">
        <v>86</v>
      </c>
      <c r="AY271" s="15" t="s">
        <v>139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15" t="s">
        <v>84</v>
      </c>
      <c r="BK271" s="192">
        <f>ROUND(I271*H271,2)</f>
        <v>0</v>
      </c>
      <c r="BL271" s="15" t="s">
        <v>216</v>
      </c>
      <c r="BM271" s="191" t="s">
        <v>489</v>
      </c>
    </row>
    <row r="272" spans="1:65" s="2" customFormat="1" ht="21.75" customHeight="1">
      <c r="A272" s="32"/>
      <c r="B272" s="33"/>
      <c r="C272" s="206" t="s">
        <v>490</v>
      </c>
      <c r="D272" s="206" t="s">
        <v>302</v>
      </c>
      <c r="E272" s="207" t="s">
        <v>491</v>
      </c>
      <c r="F272" s="208" t="s">
        <v>492</v>
      </c>
      <c r="G272" s="209" t="s">
        <v>153</v>
      </c>
      <c r="H272" s="210">
        <v>133.553</v>
      </c>
      <c r="I272" s="211"/>
      <c r="J272" s="212">
        <f>ROUND(I272*H272,2)</f>
        <v>0</v>
      </c>
      <c r="K272" s="208" t="s">
        <v>146</v>
      </c>
      <c r="L272" s="213"/>
      <c r="M272" s="214" t="s">
        <v>1</v>
      </c>
      <c r="N272" s="215" t="s">
        <v>41</v>
      </c>
      <c r="O272" s="69"/>
      <c r="P272" s="189">
        <f>O272*H272</f>
        <v>0</v>
      </c>
      <c r="Q272" s="189">
        <v>0.00235</v>
      </c>
      <c r="R272" s="189">
        <f>Q272*H272</f>
        <v>0.31384955000000003</v>
      </c>
      <c r="S272" s="189">
        <v>0</v>
      </c>
      <c r="T272" s="190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91" t="s">
        <v>301</v>
      </c>
      <c r="AT272" s="191" t="s">
        <v>302</v>
      </c>
      <c r="AU272" s="191" t="s">
        <v>86</v>
      </c>
      <c r="AY272" s="15" t="s">
        <v>139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5" t="s">
        <v>84</v>
      </c>
      <c r="BK272" s="192">
        <f>ROUND(I272*H272,2)</f>
        <v>0</v>
      </c>
      <c r="BL272" s="15" t="s">
        <v>216</v>
      </c>
      <c r="BM272" s="191" t="s">
        <v>493</v>
      </c>
    </row>
    <row r="273" spans="2:51" s="13" customFormat="1" ht="12">
      <c r="B273" s="193"/>
      <c r="C273" s="194"/>
      <c r="D273" s="195" t="s">
        <v>149</v>
      </c>
      <c r="E273" s="194"/>
      <c r="F273" s="197" t="s">
        <v>494</v>
      </c>
      <c r="G273" s="194"/>
      <c r="H273" s="198">
        <v>133.553</v>
      </c>
      <c r="I273" s="199"/>
      <c r="J273" s="194"/>
      <c r="K273" s="194"/>
      <c r="L273" s="200"/>
      <c r="M273" s="201"/>
      <c r="N273" s="202"/>
      <c r="O273" s="202"/>
      <c r="P273" s="202"/>
      <c r="Q273" s="202"/>
      <c r="R273" s="202"/>
      <c r="S273" s="202"/>
      <c r="T273" s="203"/>
      <c r="AT273" s="204" t="s">
        <v>149</v>
      </c>
      <c r="AU273" s="204" t="s">
        <v>86</v>
      </c>
      <c r="AV273" s="13" t="s">
        <v>86</v>
      </c>
      <c r="AW273" s="13" t="s">
        <v>4</v>
      </c>
      <c r="AX273" s="13" t="s">
        <v>84</v>
      </c>
      <c r="AY273" s="204" t="s">
        <v>139</v>
      </c>
    </row>
    <row r="274" spans="1:65" s="2" customFormat="1" ht="23">
      <c r="A274" s="32"/>
      <c r="B274" s="33"/>
      <c r="C274" s="180" t="s">
        <v>495</v>
      </c>
      <c r="D274" s="180" t="s">
        <v>142</v>
      </c>
      <c r="E274" s="181" t="s">
        <v>496</v>
      </c>
      <c r="F274" s="182" t="s">
        <v>497</v>
      </c>
      <c r="G274" s="183" t="s">
        <v>288</v>
      </c>
      <c r="H274" s="205"/>
      <c r="I274" s="185"/>
      <c r="J274" s="186">
        <f>ROUND(I274*H274,2)</f>
        <v>0</v>
      </c>
      <c r="K274" s="182" t="s">
        <v>146</v>
      </c>
      <c r="L274" s="37"/>
      <c r="M274" s="187" t="s">
        <v>1</v>
      </c>
      <c r="N274" s="188" t="s">
        <v>41</v>
      </c>
      <c r="O274" s="69"/>
      <c r="P274" s="189">
        <f>O274*H274</f>
        <v>0</v>
      </c>
      <c r="Q274" s="189">
        <v>0</v>
      </c>
      <c r="R274" s="189">
        <f>Q274*H274</f>
        <v>0</v>
      </c>
      <c r="S274" s="189">
        <v>0</v>
      </c>
      <c r="T274" s="190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91" t="s">
        <v>216</v>
      </c>
      <c r="AT274" s="191" t="s">
        <v>142</v>
      </c>
      <c r="AU274" s="191" t="s">
        <v>86</v>
      </c>
      <c r="AY274" s="15" t="s">
        <v>139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5" t="s">
        <v>84</v>
      </c>
      <c r="BK274" s="192">
        <f>ROUND(I274*H274,2)</f>
        <v>0</v>
      </c>
      <c r="BL274" s="15" t="s">
        <v>216</v>
      </c>
      <c r="BM274" s="191" t="s">
        <v>498</v>
      </c>
    </row>
    <row r="275" spans="2:63" s="12" customFormat="1" ht="22.75" customHeight="1">
      <c r="B275" s="164"/>
      <c r="C275" s="165"/>
      <c r="D275" s="166" t="s">
        <v>75</v>
      </c>
      <c r="E275" s="178" t="s">
        <v>499</v>
      </c>
      <c r="F275" s="178" t="s">
        <v>500</v>
      </c>
      <c r="G275" s="165"/>
      <c r="H275" s="165"/>
      <c r="I275" s="168"/>
      <c r="J275" s="179">
        <f>BK275</f>
        <v>0</v>
      </c>
      <c r="K275" s="165"/>
      <c r="L275" s="170"/>
      <c r="M275" s="171"/>
      <c r="N275" s="172"/>
      <c r="O275" s="172"/>
      <c r="P275" s="173">
        <f>SUM(P276:P285)</f>
        <v>0</v>
      </c>
      <c r="Q275" s="172"/>
      <c r="R275" s="173">
        <f>SUM(R276:R285)</f>
        <v>1.5844751</v>
      </c>
      <c r="S275" s="172"/>
      <c r="T275" s="174">
        <f>SUM(T276:T285)</f>
        <v>0</v>
      </c>
      <c r="AR275" s="175" t="s">
        <v>86</v>
      </c>
      <c r="AT275" s="176" t="s">
        <v>75</v>
      </c>
      <c r="AU275" s="176" t="s">
        <v>84</v>
      </c>
      <c r="AY275" s="175" t="s">
        <v>139</v>
      </c>
      <c r="BK275" s="177">
        <f>SUM(BK276:BK285)</f>
        <v>0</v>
      </c>
    </row>
    <row r="276" spans="1:65" s="2" customFormat="1" ht="16.5" customHeight="1">
      <c r="A276" s="32"/>
      <c r="B276" s="33"/>
      <c r="C276" s="180" t="s">
        <v>501</v>
      </c>
      <c r="D276" s="180" t="s">
        <v>142</v>
      </c>
      <c r="E276" s="181" t="s">
        <v>502</v>
      </c>
      <c r="F276" s="182" t="s">
        <v>503</v>
      </c>
      <c r="G276" s="183" t="s">
        <v>153</v>
      </c>
      <c r="H276" s="184">
        <v>78.565</v>
      </c>
      <c r="I276" s="185"/>
      <c r="J276" s="186">
        <f>ROUND(I276*H276,2)</f>
        <v>0</v>
      </c>
      <c r="K276" s="182" t="s">
        <v>146</v>
      </c>
      <c r="L276" s="37"/>
      <c r="M276" s="187" t="s">
        <v>1</v>
      </c>
      <c r="N276" s="188" t="s">
        <v>41</v>
      </c>
      <c r="O276" s="69"/>
      <c r="P276" s="189">
        <f>O276*H276</f>
        <v>0</v>
      </c>
      <c r="Q276" s="189">
        <v>0.0003</v>
      </c>
      <c r="R276" s="189">
        <f>Q276*H276</f>
        <v>0.023569499999999997</v>
      </c>
      <c r="S276" s="189">
        <v>0</v>
      </c>
      <c r="T276" s="190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91" t="s">
        <v>216</v>
      </c>
      <c r="AT276" s="191" t="s">
        <v>142</v>
      </c>
      <c r="AU276" s="191" t="s">
        <v>86</v>
      </c>
      <c r="AY276" s="15" t="s">
        <v>139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5" t="s">
        <v>84</v>
      </c>
      <c r="BK276" s="192">
        <f>ROUND(I276*H276,2)</f>
        <v>0</v>
      </c>
      <c r="BL276" s="15" t="s">
        <v>216</v>
      </c>
      <c r="BM276" s="191" t="s">
        <v>504</v>
      </c>
    </row>
    <row r="277" spans="2:51" s="13" customFormat="1" ht="12">
      <c r="B277" s="193"/>
      <c r="C277" s="194"/>
      <c r="D277" s="195" t="s">
        <v>149</v>
      </c>
      <c r="E277" s="196" t="s">
        <v>1</v>
      </c>
      <c r="F277" s="197" t="s">
        <v>505</v>
      </c>
      <c r="G277" s="194"/>
      <c r="H277" s="198">
        <v>78.565</v>
      </c>
      <c r="I277" s="199"/>
      <c r="J277" s="194"/>
      <c r="K277" s="194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149</v>
      </c>
      <c r="AU277" s="204" t="s">
        <v>86</v>
      </c>
      <c r="AV277" s="13" t="s">
        <v>86</v>
      </c>
      <c r="AW277" s="13" t="s">
        <v>32</v>
      </c>
      <c r="AX277" s="13" t="s">
        <v>84</v>
      </c>
      <c r="AY277" s="204" t="s">
        <v>139</v>
      </c>
    </row>
    <row r="278" spans="1:65" s="2" customFormat="1" ht="23">
      <c r="A278" s="32"/>
      <c r="B278" s="33"/>
      <c r="C278" s="180" t="s">
        <v>506</v>
      </c>
      <c r="D278" s="180" t="s">
        <v>142</v>
      </c>
      <c r="E278" s="181" t="s">
        <v>507</v>
      </c>
      <c r="F278" s="182" t="s">
        <v>508</v>
      </c>
      <c r="G278" s="183" t="s">
        <v>153</v>
      </c>
      <c r="H278" s="184">
        <v>78.565</v>
      </c>
      <c r="I278" s="185"/>
      <c r="J278" s="186">
        <f>ROUND(I278*H278,2)</f>
        <v>0</v>
      </c>
      <c r="K278" s="182" t="s">
        <v>146</v>
      </c>
      <c r="L278" s="37"/>
      <c r="M278" s="187" t="s">
        <v>1</v>
      </c>
      <c r="N278" s="188" t="s">
        <v>41</v>
      </c>
      <c r="O278" s="69"/>
      <c r="P278" s="189">
        <f>O278*H278</f>
        <v>0</v>
      </c>
      <c r="Q278" s="189">
        <v>0.006</v>
      </c>
      <c r="R278" s="189">
        <f>Q278*H278</f>
        <v>0.47139</v>
      </c>
      <c r="S278" s="189">
        <v>0</v>
      </c>
      <c r="T278" s="190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91" t="s">
        <v>216</v>
      </c>
      <c r="AT278" s="191" t="s">
        <v>142</v>
      </c>
      <c r="AU278" s="191" t="s">
        <v>86</v>
      </c>
      <c r="AY278" s="15" t="s">
        <v>139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5" t="s">
        <v>84</v>
      </c>
      <c r="BK278" s="192">
        <f>ROUND(I278*H278,2)</f>
        <v>0</v>
      </c>
      <c r="BL278" s="15" t="s">
        <v>216</v>
      </c>
      <c r="BM278" s="191" t="s">
        <v>509</v>
      </c>
    </row>
    <row r="279" spans="1:65" s="2" customFormat="1" ht="16.5" customHeight="1">
      <c r="A279" s="32"/>
      <c r="B279" s="33"/>
      <c r="C279" s="206" t="s">
        <v>510</v>
      </c>
      <c r="D279" s="206" t="s">
        <v>302</v>
      </c>
      <c r="E279" s="207" t="s">
        <v>511</v>
      </c>
      <c r="F279" s="208" t="s">
        <v>512</v>
      </c>
      <c r="G279" s="209" t="s">
        <v>153</v>
      </c>
      <c r="H279" s="210">
        <v>86.422</v>
      </c>
      <c r="I279" s="211"/>
      <c r="J279" s="212">
        <f>ROUND(I279*H279,2)</f>
        <v>0</v>
      </c>
      <c r="K279" s="208" t="s">
        <v>146</v>
      </c>
      <c r="L279" s="213"/>
      <c r="M279" s="214" t="s">
        <v>1</v>
      </c>
      <c r="N279" s="215" t="s">
        <v>41</v>
      </c>
      <c r="O279" s="69"/>
      <c r="P279" s="189">
        <f>O279*H279</f>
        <v>0</v>
      </c>
      <c r="Q279" s="189">
        <v>0.0118</v>
      </c>
      <c r="R279" s="189">
        <f>Q279*H279</f>
        <v>1.0197796</v>
      </c>
      <c r="S279" s="189">
        <v>0</v>
      </c>
      <c r="T279" s="190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91" t="s">
        <v>301</v>
      </c>
      <c r="AT279" s="191" t="s">
        <v>302</v>
      </c>
      <c r="AU279" s="191" t="s">
        <v>86</v>
      </c>
      <c r="AY279" s="15" t="s">
        <v>139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5" t="s">
        <v>84</v>
      </c>
      <c r="BK279" s="192">
        <f>ROUND(I279*H279,2)</f>
        <v>0</v>
      </c>
      <c r="BL279" s="15" t="s">
        <v>216</v>
      </c>
      <c r="BM279" s="191" t="s">
        <v>513</v>
      </c>
    </row>
    <row r="280" spans="2:51" s="13" customFormat="1" ht="12">
      <c r="B280" s="193"/>
      <c r="C280" s="194"/>
      <c r="D280" s="195" t="s">
        <v>149</v>
      </c>
      <c r="E280" s="194"/>
      <c r="F280" s="197" t="s">
        <v>514</v>
      </c>
      <c r="G280" s="194"/>
      <c r="H280" s="198">
        <v>86.422</v>
      </c>
      <c r="I280" s="199"/>
      <c r="J280" s="194"/>
      <c r="K280" s="194"/>
      <c r="L280" s="200"/>
      <c r="M280" s="201"/>
      <c r="N280" s="202"/>
      <c r="O280" s="202"/>
      <c r="P280" s="202"/>
      <c r="Q280" s="202"/>
      <c r="R280" s="202"/>
      <c r="S280" s="202"/>
      <c r="T280" s="203"/>
      <c r="AT280" s="204" t="s">
        <v>149</v>
      </c>
      <c r="AU280" s="204" t="s">
        <v>86</v>
      </c>
      <c r="AV280" s="13" t="s">
        <v>86</v>
      </c>
      <c r="AW280" s="13" t="s">
        <v>4</v>
      </c>
      <c r="AX280" s="13" t="s">
        <v>84</v>
      </c>
      <c r="AY280" s="204" t="s">
        <v>139</v>
      </c>
    </row>
    <row r="281" spans="1:65" s="2" customFormat="1" ht="23">
      <c r="A281" s="32"/>
      <c r="B281" s="33"/>
      <c r="C281" s="180" t="s">
        <v>515</v>
      </c>
      <c r="D281" s="180" t="s">
        <v>142</v>
      </c>
      <c r="E281" s="181" t="s">
        <v>516</v>
      </c>
      <c r="F281" s="182" t="s">
        <v>517</v>
      </c>
      <c r="G281" s="183" t="s">
        <v>153</v>
      </c>
      <c r="H281" s="184">
        <v>3.45</v>
      </c>
      <c r="I281" s="185"/>
      <c r="J281" s="186">
        <f>ROUND(I281*H281,2)</f>
        <v>0</v>
      </c>
      <c r="K281" s="182" t="s">
        <v>146</v>
      </c>
      <c r="L281" s="37"/>
      <c r="M281" s="187" t="s">
        <v>1</v>
      </c>
      <c r="N281" s="188" t="s">
        <v>41</v>
      </c>
      <c r="O281" s="69"/>
      <c r="P281" s="189">
        <f>O281*H281</f>
        <v>0</v>
      </c>
      <c r="Q281" s="189">
        <v>0.00063</v>
      </c>
      <c r="R281" s="189">
        <f>Q281*H281</f>
        <v>0.0021735</v>
      </c>
      <c r="S281" s="189">
        <v>0</v>
      </c>
      <c r="T281" s="190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91" t="s">
        <v>216</v>
      </c>
      <c r="AT281" s="191" t="s">
        <v>142</v>
      </c>
      <c r="AU281" s="191" t="s">
        <v>86</v>
      </c>
      <c r="AY281" s="15" t="s">
        <v>139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5" t="s">
        <v>84</v>
      </c>
      <c r="BK281" s="192">
        <f>ROUND(I281*H281,2)</f>
        <v>0</v>
      </c>
      <c r="BL281" s="15" t="s">
        <v>216</v>
      </c>
      <c r="BM281" s="191" t="s">
        <v>518</v>
      </c>
    </row>
    <row r="282" spans="1:65" s="2" customFormat="1" ht="24">
      <c r="A282" s="32"/>
      <c r="B282" s="33"/>
      <c r="C282" s="206" t="s">
        <v>519</v>
      </c>
      <c r="D282" s="206" t="s">
        <v>302</v>
      </c>
      <c r="E282" s="207" t="s">
        <v>520</v>
      </c>
      <c r="F282" s="208" t="s">
        <v>521</v>
      </c>
      <c r="G282" s="209" t="s">
        <v>153</v>
      </c>
      <c r="H282" s="210">
        <v>3.795</v>
      </c>
      <c r="I282" s="211"/>
      <c r="J282" s="212">
        <f>ROUND(I282*H282,2)</f>
        <v>0</v>
      </c>
      <c r="K282" s="208" t="s">
        <v>146</v>
      </c>
      <c r="L282" s="213"/>
      <c r="M282" s="214" t="s">
        <v>1</v>
      </c>
      <c r="N282" s="215" t="s">
        <v>41</v>
      </c>
      <c r="O282" s="69"/>
      <c r="P282" s="189">
        <f>O282*H282</f>
        <v>0</v>
      </c>
      <c r="Q282" s="189">
        <v>0.0075</v>
      </c>
      <c r="R282" s="189">
        <f>Q282*H282</f>
        <v>0.028462499999999998</v>
      </c>
      <c r="S282" s="189">
        <v>0</v>
      </c>
      <c r="T282" s="190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91" t="s">
        <v>301</v>
      </c>
      <c r="AT282" s="191" t="s">
        <v>302</v>
      </c>
      <c r="AU282" s="191" t="s">
        <v>86</v>
      </c>
      <c r="AY282" s="15" t="s">
        <v>139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5" t="s">
        <v>84</v>
      </c>
      <c r="BK282" s="192">
        <f>ROUND(I282*H282,2)</f>
        <v>0</v>
      </c>
      <c r="BL282" s="15" t="s">
        <v>216</v>
      </c>
      <c r="BM282" s="191" t="s">
        <v>522</v>
      </c>
    </row>
    <row r="283" spans="2:51" s="13" customFormat="1" ht="12">
      <c r="B283" s="193"/>
      <c r="C283" s="194"/>
      <c r="D283" s="195" t="s">
        <v>149</v>
      </c>
      <c r="E283" s="194"/>
      <c r="F283" s="197" t="s">
        <v>523</v>
      </c>
      <c r="G283" s="194"/>
      <c r="H283" s="198">
        <v>3.795</v>
      </c>
      <c r="I283" s="199"/>
      <c r="J283" s="194"/>
      <c r="K283" s="194"/>
      <c r="L283" s="200"/>
      <c r="M283" s="201"/>
      <c r="N283" s="202"/>
      <c r="O283" s="202"/>
      <c r="P283" s="202"/>
      <c r="Q283" s="202"/>
      <c r="R283" s="202"/>
      <c r="S283" s="202"/>
      <c r="T283" s="203"/>
      <c r="AT283" s="204" t="s">
        <v>149</v>
      </c>
      <c r="AU283" s="204" t="s">
        <v>86</v>
      </c>
      <c r="AV283" s="13" t="s">
        <v>86</v>
      </c>
      <c r="AW283" s="13" t="s">
        <v>4</v>
      </c>
      <c r="AX283" s="13" t="s">
        <v>84</v>
      </c>
      <c r="AY283" s="204" t="s">
        <v>139</v>
      </c>
    </row>
    <row r="284" spans="1:65" s="2" customFormat="1" ht="21.75" customHeight="1">
      <c r="A284" s="32"/>
      <c r="B284" s="33"/>
      <c r="C284" s="180" t="s">
        <v>524</v>
      </c>
      <c r="D284" s="180" t="s">
        <v>142</v>
      </c>
      <c r="E284" s="181" t="s">
        <v>525</v>
      </c>
      <c r="F284" s="182" t="s">
        <v>526</v>
      </c>
      <c r="G284" s="183" t="s">
        <v>209</v>
      </c>
      <c r="H284" s="184">
        <v>78.2</v>
      </c>
      <c r="I284" s="185"/>
      <c r="J284" s="186">
        <f>ROUND(I284*H284,2)</f>
        <v>0</v>
      </c>
      <c r="K284" s="182" t="s">
        <v>146</v>
      </c>
      <c r="L284" s="37"/>
      <c r="M284" s="187" t="s">
        <v>1</v>
      </c>
      <c r="N284" s="188" t="s">
        <v>41</v>
      </c>
      <c r="O284" s="69"/>
      <c r="P284" s="189">
        <f>O284*H284</f>
        <v>0</v>
      </c>
      <c r="Q284" s="189">
        <v>0.0005</v>
      </c>
      <c r="R284" s="189">
        <f>Q284*H284</f>
        <v>0.0391</v>
      </c>
      <c r="S284" s="189">
        <v>0</v>
      </c>
      <c r="T284" s="190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91" t="s">
        <v>216</v>
      </c>
      <c r="AT284" s="191" t="s">
        <v>142</v>
      </c>
      <c r="AU284" s="191" t="s">
        <v>86</v>
      </c>
      <c r="AY284" s="15" t="s">
        <v>139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15" t="s">
        <v>84</v>
      </c>
      <c r="BK284" s="192">
        <f>ROUND(I284*H284,2)</f>
        <v>0</v>
      </c>
      <c r="BL284" s="15" t="s">
        <v>216</v>
      </c>
      <c r="BM284" s="191" t="s">
        <v>527</v>
      </c>
    </row>
    <row r="285" spans="1:65" s="2" customFormat="1" ht="23">
      <c r="A285" s="32"/>
      <c r="B285" s="33"/>
      <c r="C285" s="180" t="s">
        <v>528</v>
      </c>
      <c r="D285" s="180" t="s">
        <v>142</v>
      </c>
      <c r="E285" s="181" t="s">
        <v>529</v>
      </c>
      <c r="F285" s="182" t="s">
        <v>530</v>
      </c>
      <c r="G285" s="183" t="s">
        <v>288</v>
      </c>
      <c r="H285" s="205"/>
      <c r="I285" s="185"/>
      <c r="J285" s="186">
        <f>ROUND(I285*H285,2)</f>
        <v>0</v>
      </c>
      <c r="K285" s="182" t="s">
        <v>146</v>
      </c>
      <c r="L285" s="37"/>
      <c r="M285" s="187" t="s">
        <v>1</v>
      </c>
      <c r="N285" s="188" t="s">
        <v>41</v>
      </c>
      <c r="O285" s="69"/>
      <c r="P285" s="189">
        <f>O285*H285</f>
        <v>0</v>
      </c>
      <c r="Q285" s="189">
        <v>0</v>
      </c>
      <c r="R285" s="189">
        <f>Q285*H285</f>
        <v>0</v>
      </c>
      <c r="S285" s="189">
        <v>0</v>
      </c>
      <c r="T285" s="190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91" t="s">
        <v>216</v>
      </c>
      <c r="AT285" s="191" t="s">
        <v>142</v>
      </c>
      <c r="AU285" s="191" t="s">
        <v>86</v>
      </c>
      <c r="AY285" s="15" t="s">
        <v>139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5" t="s">
        <v>84</v>
      </c>
      <c r="BK285" s="192">
        <f>ROUND(I285*H285,2)</f>
        <v>0</v>
      </c>
      <c r="BL285" s="15" t="s">
        <v>216</v>
      </c>
      <c r="BM285" s="191" t="s">
        <v>531</v>
      </c>
    </row>
    <row r="286" spans="2:63" s="12" customFormat="1" ht="22.75" customHeight="1">
      <c r="B286" s="164"/>
      <c r="C286" s="165"/>
      <c r="D286" s="166" t="s">
        <v>75</v>
      </c>
      <c r="E286" s="178" t="s">
        <v>532</v>
      </c>
      <c r="F286" s="178" t="s">
        <v>533</v>
      </c>
      <c r="G286" s="165"/>
      <c r="H286" s="165"/>
      <c r="I286" s="168"/>
      <c r="J286" s="179">
        <f>BK286</f>
        <v>0</v>
      </c>
      <c r="K286" s="165"/>
      <c r="L286" s="170"/>
      <c r="M286" s="171"/>
      <c r="N286" s="172"/>
      <c r="O286" s="172"/>
      <c r="P286" s="173">
        <f>SUM(P287:P292)</f>
        <v>0</v>
      </c>
      <c r="Q286" s="172"/>
      <c r="R286" s="173">
        <f>SUM(R287:R292)</f>
        <v>0.018275399999999997</v>
      </c>
      <c r="S286" s="172"/>
      <c r="T286" s="174">
        <f>SUM(T287:T292)</f>
        <v>0</v>
      </c>
      <c r="AR286" s="175" t="s">
        <v>86</v>
      </c>
      <c r="AT286" s="176" t="s">
        <v>75</v>
      </c>
      <c r="AU286" s="176" t="s">
        <v>84</v>
      </c>
      <c r="AY286" s="175" t="s">
        <v>139</v>
      </c>
      <c r="BK286" s="177">
        <f>SUM(BK287:BK292)</f>
        <v>0</v>
      </c>
    </row>
    <row r="287" spans="1:65" s="2" customFormat="1" ht="23">
      <c r="A287" s="32"/>
      <c r="B287" s="33"/>
      <c r="C287" s="180" t="s">
        <v>534</v>
      </c>
      <c r="D287" s="180" t="s">
        <v>142</v>
      </c>
      <c r="E287" s="181" t="s">
        <v>535</v>
      </c>
      <c r="F287" s="182" t="s">
        <v>536</v>
      </c>
      <c r="G287" s="183" t="s">
        <v>153</v>
      </c>
      <c r="H287" s="184">
        <v>13.2</v>
      </c>
      <c r="I287" s="185"/>
      <c r="J287" s="186">
        <f>ROUND(I287*H287,2)</f>
        <v>0</v>
      </c>
      <c r="K287" s="182" t="s">
        <v>146</v>
      </c>
      <c r="L287" s="37"/>
      <c r="M287" s="187" t="s">
        <v>1</v>
      </c>
      <c r="N287" s="188" t="s">
        <v>41</v>
      </c>
      <c r="O287" s="69"/>
      <c r="P287" s="189">
        <f>O287*H287</f>
        <v>0</v>
      </c>
      <c r="Q287" s="189">
        <v>0.00014</v>
      </c>
      <c r="R287" s="189">
        <f>Q287*H287</f>
        <v>0.0018479999999999998</v>
      </c>
      <c r="S287" s="189">
        <v>0</v>
      </c>
      <c r="T287" s="190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91" t="s">
        <v>216</v>
      </c>
      <c r="AT287" s="191" t="s">
        <v>142</v>
      </c>
      <c r="AU287" s="191" t="s">
        <v>86</v>
      </c>
      <c r="AY287" s="15" t="s">
        <v>139</v>
      </c>
      <c r="BE287" s="192">
        <f>IF(N287="základní",J287,0)</f>
        <v>0</v>
      </c>
      <c r="BF287" s="192">
        <f>IF(N287="snížená",J287,0)</f>
        <v>0</v>
      </c>
      <c r="BG287" s="192">
        <f>IF(N287="zákl. přenesená",J287,0)</f>
        <v>0</v>
      </c>
      <c r="BH287" s="192">
        <f>IF(N287="sníž. přenesená",J287,0)</f>
        <v>0</v>
      </c>
      <c r="BI287" s="192">
        <f>IF(N287="nulová",J287,0)</f>
        <v>0</v>
      </c>
      <c r="BJ287" s="15" t="s">
        <v>84</v>
      </c>
      <c r="BK287" s="192">
        <f>ROUND(I287*H287,2)</f>
        <v>0</v>
      </c>
      <c r="BL287" s="15" t="s">
        <v>216</v>
      </c>
      <c r="BM287" s="191" t="s">
        <v>537</v>
      </c>
    </row>
    <row r="288" spans="2:51" s="13" customFormat="1" ht="12">
      <c r="B288" s="193"/>
      <c r="C288" s="194"/>
      <c r="D288" s="195" t="s">
        <v>149</v>
      </c>
      <c r="E288" s="196" t="s">
        <v>1</v>
      </c>
      <c r="F288" s="197" t="s">
        <v>538</v>
      </c>
      <c r="G288" s="194"/>
      <c r="H288" s="198">
        <v>13.2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149</v>
      </c>
      <c r="AU288" s="204" t="s">
        <v>86</v>
      </c>
      <c r="AV288" s="13" t="s">
        <v>86</v>
      </c>
      <c r="AW288" s="13" t="s">
        <v>32</v>
      </c>
      <c r="AX288" s="13" t="s">
        <v>84</v>
      </c>
      <c r="AY288" s="204" t="s">
        <v>139</v>
      </c>
    </row>
    <row r="289" spans="1:65" s="2" customFormat="1" ht="23">
      <c r="A289" s="32"/>
      <c r="B289" s="33"/>
      <c r="C289" s="180" t="s">
        <v>539</v>
      </c>
      <c r="D289" s="180" t="s">
        <v>142</v>
      </c>
      <c r="E289" s="181" t="s">
        <v>540</v>
      </c>
      <c r="F289" s="182" t="s">
        <v>541</v>
      </c>
      <c r="G289" s="183" t="s">
        <v>153</v>
      </c>
      <c r="H289" s="184">
        <v>13.2</v>
      </c>
      <c r="I289" s="185"/>
      <c r="J289" s="186">
        <f>ROUND(I289*H289,2)</f>
        <v>0</v>
      </c>
      <c r="K289" s="182" t="s">
        <v>146</v>
      </c>
      <c r="L289" s="37"/>
      <c r="M289" s="187" t="s">
        <v>1</v>
      </c>
      <c r="N289" s="188" t="s">
        <v>41</v>
      </c>
      <c r="O289" s="69"/>
      <c r="P289" s="189">
        <f>O289*H289</f>
        <v>0</v>
      </c>
      <c r="Q289" s="189">
        <v>0.00012</v>
      </c>
      <c r="R289" s="189">
        <f>Q289*H289</f>
        <v>0.001584</v>
      </c>
      <c r="S289" s="189">
        <v>0</v>
      </c>
      <c r="T289" s="190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91" t="s">
        <v>216</v>
      </c>
      <c r="AT289" s="191" t="s">
        <v>142</v>
      </c>
      <c r="AU289" s="191" t="s">
        <v>86</v>
      </c>
      <c r="AY289" s="15" t="s">
        <v>139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5" t="s">
        <v>84</v>
      </c>
      <c r="BK289" s="192">
        <f>ROUND(I289*H289,2)</f>
        <v>0</v>
      </c>
      <c r="BL289" s="15" t="s">
        <v>216</v>
      </c>
      <c r="BM289" s="191" t="s">
        <v>542</v>
      </c>
    </row>
    <row r="290" spans="1:65" s="2" customFormat="1" ht="23">
      <c r="A290" s="32"/>
      <c r="B290" s="33"/>
      <c r="C290" s="180" t="s">
        <v>543</v>
      </c>
      <c r="D290" s="180" t="s">
        <v>142</v>
      </c>
      <c r="E290" s="181" t="s">
        <v>544</v>
      </c>
      <c r="F290" s="182" t="s">
        <v>545</v>
      </c>
      <c r="G290" s="183" t="s">
        <v>153</v>
      </c>
      <c r="H290" s="184">
        <v>13.2</v>
      </c>
      <c r="I290" s="185"/>
      <c r="J290" s="186">
        <f>ROUND(I290*H290,2)</f>
        <v>0</v>
      </c>
      <c r="K290" s="182" t="s">
        <v>146</v>
      </c>
      <c r="L290" s="37"/>
      <c r="M290" s="187" t="s">
        <v>1</v>
      </c>
      <c r="N290" s="188" t="s">
        <v>41</v>
      </c>
      <c r="O290" s="69"/>
      <c r="P290" s="189">
        <f>O290*H290</f>
        <v>0</v>
      </c>
      <c r="Q290" s="189">
        <v>0.00012</v>
      </c>
      <c r="R290" s="189">
        <f>Q290*H290</f>
        <v>0.001584</v>
      </c>
      <c r="S290" s="189">
        <v>0</v>
      </c>
      <c r="T290" s="190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91" t="s">
        <v>216</v>
      </c>
      <c r="AT290" s="191" t="s">
        <v>142</v>
      </c>
      <c r="AU290" s="191" t="s">
        <v>86</v>
      </c>
      <c r="AY290" s="15" t="s">
        <v>139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5" t="s">
        <v>84</v>
      </c>
      <c r="BK290" s="192">
        <f>ROUND(I290*H290,2)</f>
        <v>0</v>
      </c>
      <c r="BL290" s="15" t="s">
        <v>216</v>
      </c>
      <c r="BM290" s="191" t="s">
        <v>546</v>
      </c>
    </row>
    <row r="291" spans="1:65" s="2" customFormat="1" ht="16.5" customHeight="1">
      <c r="A291" s="32"/>
      <c r="B291" s="33"/>
      <c r="C291" s="180" t="s">
        <v>547</v>
      </c>
      <c r="D291" s="180" t="s">
        <v>142</v>
      </c>
      <c r="E291" s="181" t="s">
        <v>548</v>
      </c>
      <c r="F291" s="182" t="s">
        <v>549</v>
      </c>
      <c r="G291" s="183" t="s">
        <v>153</v>
      </c>
      <c r="H291" s="184">
        <v>13.53</v>
      </c>
      <c r="I291" s="185"/>
      <c r="J291" s="186">
        <f>ROUND(I291*H291,2)</f>
        <v>0</v>
      </c>
      <c r="K291" s="182" t="s">
        <v>146</v>
      </c>
      <c r="L291" s="37"/>
      <c r="M291" s="187" t="s">
        <v>1</v>
      </c>
      <c r="N291" s="188" t="s">
        <v>41</v>
      </c>
      <c r="O291" s="69"/>
      <c r="P291" s="189">
        <f>O291*H291</f>
        <v>0</v>
      </c>
      <c r="Q291" s="189">
        <v>0.00098</v>
      </c>
      <c r="R291" s="189">
        <f>Q291*H291</f>
        <v>0.0132594</v>
      </c>
      <c r="S291" s="189">
        <v>0</v>
      </c>
      <c r="T291" s="190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91" t="s">
        <v>216</v>
      </c>
      <c r="AT291" s="191" t="s">
        <v>142</v>
      </c>
      <c r="AU291" s="191" t="s">
        <v>86</v>
      </c>
      <c r="AY291" s="15" t="s">
        <v>139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5" t="s">
        <v>84</v>
      </c>
      <c r="BK291" s="192">
        <f>ROUND(I291*H291,2)</f>
        <v>0</v>
      </c>
      <c r="BL291" s="15" t="s">
        <v>216</v>
      </c>
      <c r="BM291" s="191" t="s">
        <v>550</v>
      </c>
    </row>
    <row r="292" spans="2:51" s="13" customFormat="1" ht="12">
      <c r="B292" s="193"/>
      <c r="C292" s="194"/>
      <c r="D292" s="195" t="s">
        <v>149</v>
      </c>
      <c r="E292" s="196" t="s">
        <v>1</v>
      </c>
      <c r="F292" s="197" t="s">
        <v>551</v>
      </c>
      <c r="G292" s="194"/>
      <c r="H292" s="198">
        <v>13.53</v>
      </c>
      <c r="I292" s="199"/>
      <c r="J292" s="194"/>
      <c r="K292" s="194"/>
      <c r="L292" s="200"/>
      <c r="M292" s="201"/>
      <c r="N292" s="202"/>
      <c r="O292" s="202"/>
      <c r="P292" s="202"/>
      <c r="Q292" s="202"/>
      <c r="R292" s="202"/>
      <c r="S292" s="202"/>
      <c r="T292" s="203"/>
      <c r="AT292" s="204" t="s">
        <v>149</v>
      </c>
      <c r="AU292" s="204" t="s">
        <v>86</v>
      </c>
      <c r="AV292" s="13" t="s">
        <v>86</v>
      </c>
      <c r="AW292" s="13" t="s">
        <v>32</v>
      </c>
      <c r="AX292" s="13" t="s">
        <v>84</v>
      </c>
      <c r="AY292" s="204" t="s">
        <v>139</v>
      </c>
    </row>
    <row r="293" spans="2:63" s="12" customFormat="1" ht="22.75" customHeight="1">
      <c r="B293" s="164"/>
      <c r="C293" s="165"/>
      <c r="D293" s="166" t="s">
        <v>75</v>
      </c>
      <c r="E293" s="178" t="s">
        <v>552</v>
      </c>
      <c r="F293" s="178" t="s">
        <v>553</v>
      </c>
      <c r="G293" s="165"/>
      <c r="H293" s="165"/>
      <c r="I293" s="168"/>
      <c r="J293" s="179">
        <f>BK293</f>
        <v>0</v>
      </c>
      <c r="K293" s="165"/>
      <c r="L293" s="170"/>
      <c r="M293" s="171"/>
      <c r="N293" s="172"/>
      <c r="O293" s="172"/>
      <c r="P293" s="173">
        <f>SUM(P294:P298)</f>
        <v>0</v>
      </c>
      <c r="Q293" s="172"/>
      <c r="R293" s="173">
        <f>SUM(R294:R298)</f>
        <v>0.43992960000000003</v>
      </c>
      <c r="S293" s="172"/>
      <c r="T293" s="174">
        <f>SUM(T294:T298)</f>
        <v>0.03162</v>
      </c>
      <c r="AR293" s="175" t="s">
        <v>86</v>
      </c>
      <c r="AT293" s="176" t="s">
        <v>75</v>
      </c>
      <c r="AU293" s="176" t="s">
        <v>84</v>
      </c>
      <c r="AY293" s="175" t="s">
        <v>139</v>
      </c>
      <c r="BK293" s="177">
        <f>SUM(BK294:BK298)</f>
        <v>0</v>
      </c>
    </row>
    <row r="294" spans="1:65" s="2" customFormat="1" ht="16.5" customHeight="1">
      <c r="A294" s="32"/>
      <c r="B294" s="33"/>
      <c r="C294" s="180" t="s">
        <v>554</v>
      </c>
      <c r="D294" s="180" t="s">
        <v>142</v>
      </c>
      <c r="E294" s="181" t="s">
        <v>555</v>
      </c>
      <c r="F294" s="182" t="s">
        <v>556</v>
      </c>
      <c r="G294" s="183" t="s">
        <v>153</v>
      </c>
      <c r="H294" s="184">
        <v>102</v>
      </c>
      <c r="I294" s="185"/>
      <c r="J294" s="186">
        <f>ROUND(I294*H294,2)</f>
        <v>0</v>
      </c>
      <c r="K294" s="182" t="s">
        <v>146</v>
      </c>
      <c r="L294" s="37"/>
      <c r="M294" s="187" t="s">
        <v>1</v>
      </c>
      <c r="N294" s="188" t="s">
        <v>41</v>
      </c>
      <c r="O294" s="69"/>
      <c r="P294" s="189">
        <f>O294*H294</f>
        <v>0</v>
      </c>
      <c r="Q294" s="189">
        <v>0.001</v>
      </c>
      <c r="R294" s="189">
        <f>Q294*H294</f>
        <v>0.10200000000000001</v>
      </c>
      <c r="S294" s="189">
        <v>0.00031</v>
      </c>
      <c r="T294" s="190">
        <f>S294*H294</f>
        <v>0.03162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91" t="s">
        <v>216</v>
      </c>
      <c r="AT294" s="191" t="s">
        <v>142</v>
      </c>
      <c r="AU294" s="191" t="s">
        <v>86</v>
      </c>
      <c r="AY294" s="15" t="s">
        <v>139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5" t="s">
        <v>84</v>
      </c>
      <c r="BK294" s="192">
        <f>ROUND(I294*H294,2)</f>
        <v>0</v>
      </c>
      <c r="BL294" s="15" t="s">
        <v>216</v>
      </c>
      <c r="BM294" s="191" t="s">
        <v>557</v>
      </c>
    </row>
    <row r="295" spans="2:51" s="13" customFormat="1" ht="12">
      <c r="B295" s="193"/>
      <c r="C295" s="194"/>
      <c r="D295" s="195" t="s">
        <v>149</v>
      </c>
      <c r="E295" s="196" t="s">
        <v>1</v>
      </c>
      <c r="F295" s="197" t="s">
        <v>558</v>
      </c>
      <c r="G295" s="194"/>
      <c r="H295" s="198">
        <v>102</v>
      </c>
      <c r="I295" s="199"/>
      <c r="J295" s="194"/>
      <c r="K295" s="194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149</v>
      </c>
      <c r="AU295" s="204" t="s">
        <v>86</v>
      </c>
      <c r="AV295" s="13" t="s">
        <v>86</v>
      </c>
      <c r="AW295" s="13" t="s">
        <v>32</v>
      </c>
      <c r="AX295" s="13" t="s">
        <v>84</v>
      </c>
      <c r="AY295" s="204" t="s">
        <v>139</v>
      </c>
    </row>
    <row r="296" spans="1:65" s="2" customFormat="1" ht="23">
      <c r="A296" s="32"/>
      <c r="B296" s="33"/>
      <c r="C296" s="180" t="s">
        <v>559</v>
      </c>
      <c r="D296" s="180" t="s">
        <v>142</v>
      </c>
      <c r="E296" s="181" t="s">
        <v>560</v>
      </c>
      <c r="F296" s="182" t="s">
        <v>561</v>
      </c>
      <c r="G296" s="183" t="s">
        <v>153</v>
      </c>
      <c r="H296" s="184">
        <v>704.02</v>
      </c>
      <c r="I296" s="185"/>
      <c r="J296" s="186">
        <f>ROUND(I296*H296,2)</f>
        <v>0</v>
      </c>
      <c r="K296" s="182" t="s">
        <v>146</v>
      </c>
      <c r="L296" s="37"/>
      <c r="M296" s="187" t="s">
        <v>1</v>
      </c>
      <c r="N296" s="188" t="s">
        <v>41</v>
      </c>
      <c r="O296" s="69"/>
      <c r="P296" s="189">
        <f>O296*H296</f>
        <v>0</v>
      </c>
      <c r="Q296" s="189">
        <v>0.0002</v>
      </c>
      <c r="R296" s="189">
        <f>Q296*H296</f>
        <v>0.140804</v>
      </c>
      <c r="S296" s="189">
        <v>0</v>
      </c>
      <c r="T296" s="190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91" t="s">
        <v>216</v>
      </c>
      <c r="AT296" s="191" t="s">
        <v>142</v>
      </c>
      <c r="AU296" s="191" t="s">
        <v>86</v>
      </c>
      <c r="AY296" s="15" t="s">
        <v>139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5" t="s">
        <v>84</v>
      </c>
      <c r="BK296" s="192">
        <f>ROUND(I296*H296,2)</f>
        <v>0</v>
      </c>
      <c r="BL296" s="15" t="s">
        <v>216</v>
      </c>
      <c r="BM296" s="191" t="s">
        <v>562</v>
      </c>
    </row>
    <row r="297" spans="2:51" s="13" customFormat="1" ht="12">
      <c r="B297" s="193"/>
      <c r="C297" s="194"/>
      <c r="D297" s="195" t="s">
        <v>149</v>
      </c>
      <c r="E297" s="196" t="s">
        <v>1</v>
      </c>
      <c r="F297" s="197" t="s">
        <v>563</v>
      </c>
      <c r="G297" s="194"/>
      <c r="H297" s="198">
        <v>704.02</v>
      </c>
      <c r="I297" s="199"/>
      <c r="J297" s="194"/>
      <c r="K297" s="194"/>
      <c r="L297" s="200"/>
      <c r="M297" s="201"/>
      <c r="N297" s="202"/>
      <c r="O297" s="202"/>
      <c r="P297" s="202"/>
      <c r="Q297" s="202"/>
      <c r="R297" s="202"/>
      <c r="S297" s="202"/>
      <c r="T297" s="203"/>
      <c r="AT297" s="204" t="s">
        <v>149</v>
      </c>
      <c r="AU297" s="204" t="s">
        <v>86</v>
      </c>
      <c r="AV297" s="13" t="s">
        <v>86</v>
      </c>
      <c r="AW297" s="13" t="s">
        <v>32</v>
      </c>
      <c r="AX297" s="13" t="s">
        <v>84</v>
      </c>
      <c r="AY297" s="204" t="s">
        <v>139</v>
      </c>
    </row>
    <row r="298" spans="1:65" s="2" customFormat="1" ht="33" customHeight="1">
      <c r="A298" s="32"/>
      <c r="B298" s="33"/>
      <c r="C298" s="180" t="s">
        <v>564</v>
      </c>
      <c r="D298" s="180" t="s">
        <v>142</v>
      </c>
      <c r="E298" s="181" t="s">
        <v>565</v>
      </c>
      <c r="F298" s="182" t="s">
        <v>566</v>
      </c>
      <c r="G298" s="183" t="s">
        <v>153</v>
      </c>
      <c r="H298" s="184">
        <v>704.02</v>
      </c>
      <c r="I298" s="185"/>
      <c r="J298" s="186">
        <f>ROUND(I298*H298,2)</f>
        <v>0</v>
      </c>
      <c r="K298" s="182" t="s">
        <v>146</v>
      </c>
      <c r="L298" s="37"/>
      <c r="M298" s="187" t="s">
        <v>1</v>
      </c>
      <c r="N298" s="188" t="s">
        <v>41</v>
      </c>
      <c r="O298" s="69"/>
      <c r="P298" s="189">
        <f>O298*H298</f>
        <v>0</v>
      </c>
      <c r="Q298" s="189">
        <v>0.00028</v>
      </c>
      <c r="R298" s="189">
        <f>Q298*H298</f>
        <v>0.19712559999999998</v>
      </c>
      <c r="S298" s="189">
        <v>0</v>
      </c>
      <c r="T298" s="190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91" t="s">
        <v>216</v>
      </c>
      <c r="AT298" s="191" t="s">
        <v>142</v>
      </c>
      <c r="AU298" s="191" t="s">
        <v>86</v>
      </c>
      <c r="AY298" s="15" t="s">
        <v>139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15" t="s">
        <v>84</v>
      </c>
      <c r="BK298" s="192">
        <f>ROUND(I298*H298,2)</f>
        <v>0</v>
      </c>
      <c r="BL298" s="15" t="s">
        <v>216</v>
      </c>
      <c r="BM298" s="191" t="s">
        <v>567</v>
      </c>
    </row>
    <row r="299" spans="2:63" s="12" customFormat="1" ht="25.9" customHeight="1">
      <c r="B299" s="164"/>
      <c r="C299" s="165"/>
      <c r="D299" s="166" t="s">
        <v>75</v>
      </c>
      <c r="E299" s="167" t="s">
        <v>302</v>
      </c>
      <c r="F299" s="167" t="s">
        <v>302</v>
      </c>
      <c r="G299" s="165"/>
      <c r="H299" s="165"/>
      <c r="I299" s="168"/>
      <c r="J299" s="169">
        <f>BK299</f>
        <v>0</v>
      </c>
      <c r="K299" s="165"/>
      <c r="L299" s="170"/>
      <c r="M299" s="171"/>
      <c r="N299" s="172"/>
      <c r="O299" s="172"/>
      <c r="P299" s="173">
        <f>P300</f>
        <v>0</v>
      </c>
      <c r="Q299" s="172"/>
      <c r="R299" s="173">
        <f>R300</f>
        <v>0</v>
      </c>
      <c r="S299" s="172"/>
      <c r="T299" s="174">
        <f>T300</f>
        <v>0</v>
      </c>
      <c r="AR299" s="175" t="s">
        <v>140</v>
      </c>
      <c r="AT299" s="176" t="s">
        <v>75</v>
      </c>
      <c r="AU299" s="176" t="s">
        <v>76</v>
      </c>
      <c r="AY299" s="175" t="s">
        <v>139</v>
      </c>
      <c r="BK299" s="177">
        <f>BK300</f>
        <v>0</v>
      </c>
    </row>
    <row r="300" spans="2:63" s="12" customFormat="1" ht="22.75" customHeight="1">
      <c r="B300" s="164"/>
      <c r="C300" s="165"/>
      <c r="D300" s="166" t="s">
        <v>75</v>
      </c>
      <c r="E300" s="178" t="s">
        <v>568</v>
      </c>
      <c r="F300" s="178" t="s">
        <v>569</v>
      </c>
      <c r="G300" s="165"/>
      <c r="H300" s="165"/>
      <c r="I300" s="168"/>
      <c r="J300" s="179">
        <f>BK300</f>
        <v>0</v>
      </c>
      <c r="K300" s="165"/>
      <c r="L300" s="170"/>
      <c r="M300" s="171"/>
      <c r="N300" s="172"/>
      <c r="O300" s="172"/>
      <c r="P300" s="173">
        <f>P301</f>
        <v>0</v>
      </c>
      <c r="Q300" s="172"/>
      <c r="R300" s="173">
        <f>R301</f>
        <v>0</v>
      </c>
      <c r="S300" s="172"/>
      <c r="T300" s="174">
        <f>T301</f>
        <v>0</v>
      </c>
      <c r="AR300" s="175" t="s">
        <v>140</v>
      </c>
      <c r="AT300" s="176" t="s">
        <v>75</v>
      </c>
      <c r="AU300" s="176" t="s">
        <v>84</v>
      </c>
      <c r="AY300" s="175" t="s">
        <v>139</v>
      </c>
      <c r="BK300" s="177">
        <f>BK301</f>
        <v>0</v>
      </c>
    </row>
    <row r="301" spans="1:65" s="2" customFormat="1" ht="16.5" customHeight="1">
      <c r="A301" s="32"/>
      <c r="B301" s="33"/>
      <c r="C301" s="180" t="s">
        <v>570</v>
      </c>
      <c r="D301" s="180" t="s">
        <v>142</v>
      </c>
      <c r="E301" s="181" t="s">
        <v>571</v>
      </c>
      <c r="F301" s="182" t="s">
        <v>572</v>
      </c>
      <c r="G301" s="183" t="s">
        <v>316</v>
      </c>
      <c r="H301" s="184">
        <v>1</v>
      </c>
      <c r="I301" s="185"/>
      <c r="J301" s="186">
        <f>ROUND(I301*H301,2)</f>
        <v>0</v>
      </c>
      <c r="K301" s="182" t="s">
        <v>1</v>
      </c>
      <c r="L301" s="37"/>
      <c r="M301" s="187" t="s">
        <v>1</v>
      </c>
      <c r="N301" s="188" t="s">
        <v>41</v>
      </c>
      <c r="O301" s="69"/>
      <c r="P301" s="189">
        <f>O301*H301</f>
        <v>0</v>
      </c>
      <c r="Q301" s="189">
        <v>0</v>
      </c>
      <c r="R301" s="189">
        <f>Q301*H301</f>
        <v>0</v>
      </c>
      <c r="S301" s="189">
        <v>0</v>
      </c>
      <c r="T301" s="190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91" t="s">
        <v>472</v>
      </c>
      <c r="AT301" s="191" t="s">
        <v>142</v>
      </c>
      <c r="AU301" s="191" t="s">
        <v>86</v>
      </c>
      <c r="AY301" s="15" t="s">
        <v>139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5" t="s">
        <v>84</v>
      </c>
      <c r="BK301" s="192">
        <f>ROUND(I301*H301,2)</f>
        <v>0</v>
      </c>
      <c r="BL301" s="15" t="s">
        <v>472</v>
      </c>
      <c r="BM301" s="191" t="s">
        <v>573</v>
      </c>
    </row>
    <row r="302" spans="2:63" s="12" customFormat="1" ht="25.9" customHeight="1">
      <c r="B302" s="164"/>
      <c r="C302" s="165"/>
      <c r="D302" s="166" t="s">
        <v>75</v>
      </c>
      <c r="E302" s="167" t="s">
        <v>574</v>
      </c>
      <c r="F302" s="167" t="s">
        <v>575</v>
      </c>
      <c r="G302" s="165"/>
      <c r="H302" s="165"/>
      <c r="I302" s="168"/>
      <c r="J302" s="169">
        <f>BK302</f>
        <v>0</v>
      </c>
      <c r="K302" s="165"/>
      <c r="L302" s="170"/>
      <c r="M302" s="171"/>
      <c r="N302" s="172"/>
      <c r="O302" s="172"/>
      <c r="P302" s="173">
        <f>P303</f>
        <v>0</v>
      </c>
      <c r="Q302" s="172"/>
      <c r="R302" s="173">
        <f>R303</f>
        <v>0</v>
      </c>
      <c r="S302" s="172"/>
      <c r="T302" s="174">
        <f>T303</f>
        <v>0</v>
      </c>
      <c r="AR302" s="175" t="s">
        <v>147</v>
      </c>
      <c r="AT302" s="176" t="s">
        <v>75</v>
      </c>
      <c r="AU302" s="176" t="s">
        <v>76</v>
      </c>
      <c r="AY302" s="175" t="s">
        <v>139</v>
      </c>
      <c r="BK302" s="177">
        <f>BK303</f>
        <v>0</v>
      </c>
    </row>
    <row r="303" spans="1:65" s="2" customFormat="1" ht="23">
      <c r="A303" s="32"/>
      <c r="B303" s="33"/>
      <c r="C303" s="180" t="s">
        <v>576</v>
      </c>
      <c r="D303" s="180" t="s">
        <v>142</v>
      </c>
      <c r="E303" s="181" t="s">
        <v>577</v>
      </c>
      <c r="F303" s="182" t="s">
        <v>578</v>
      </c>
      <c r="G303" s="183" t="s">
        <v>579</v>
      </c>
      <c r="H303" s="184">
        <v>85</v>
      </c>
      <c r="I303" s="185"/>
      <c r="J303" s="186">
        <f>ROUND(I303*H303,2)</f>
        <v>0</v>
      </c>
      <c r="K303" s="182" t="s">
        <v>146</v>
      </c>
      <c r="L303" s="37"/>
      <c r="M303" s="187" t="s">
        <v>1</v>
      </c>
      <c r="N303" s="188" t="s">
        <v>41</v>
      </c>
      <c r="O303" s="69"/>
      <c r="P303" s="189">
        <f>O303*H303</f>
        <v>0</v>
      </c>
      <c r="Q303" s="189">
        <v>0</v>
      </c>
      <c r="R303" s="189">
        <f>Q303*H303</f>
        <v>0</v>
      </c>
      <c r="S303" s="189">
        <v>0</v>
      </c>
      <c r="T303" s="190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91" t="s">
        <v>580</v>
      </c>
      <c r="AT303" s="191" t="s">
        <v>142</v>
      </c>
      <c r="AU303" s="191" t="s">
        <v>84</v>
      </c>
      <c r="AY303" s="15" t="s">
        <v>139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15" t="s">
        <v>84</v>
      </c>
      <c r="BK303" s="192">
        <f>ROUND(I303*H303,2)</f>
        <v>0</v>
      </c>
      <c r="BL303" s="15" t="s">
        <v>580</v>
      </c>
      <c r="BM303" s="191" t="s">
        <v>581</v>
      </c>
    </row>
    <row r="304" spans="2:63" s="12" customFormat="1" ht="25.9" customHeight="1">
      <c r="B304" s="164"/>
      <c r="C304" s="165"/>
      <c r="D304" s="166" t="s">
        <v>75</v>
      </c>
      <c r="E304" s="167" t="s">
        <v>582</v>
      </c>
      <c r="F304" s="167" t="s">
        <v>583</v>
      </c>
      <c r="G304" s="165"/>
      <c r="H304" s="165"/>
      <c r="I304" s="168"/>
      <c r="J304" s="169">
        <f>BK304</f>
        <v>0</v>
      </c>
      <c r="K304" s="165"/>
      <c r="L304" s="170"/>
      <c r="M304" s="171"/>
      <c r="N304" s="172"/>
      <c r="O304" s="172"/>
      <c r="P304" s="173">
        <f>P305+P307+P313</f>
        <v>0</v>
      </c>
      <c r="Q304" s="172"/>
      <c r="R304" s="173">
        <f>R305+R307+R313</f>
        <v>0</v>
      </c>
      <c r="S304" s="172"/>
      <c r="T304" s="174">
        <f>T305+T307+T313</f>
        <v>0</v>
      </c>
      <c r="AR304" s="175" t="s">
        <v>164</v>
      </c>
      <c r="AT304" s="176" t="s">
        <v>75</v>
      </c>
      <c r="AU304" s="176" t="s">
        <v>76</v>
      </c>
      <c r="AY304" s="175" t="s">
        <v>139</v>
      </c>
      <c r="BK304" s="177">
        <f>BK305+BK307+BK313</f>
        <v>0</v>
      </c>
    </row>
    <row r="305" spans="2:63" s="12" customFormat="1" ht="22.75" customHeight="1">
      <c r="B305" s="164"/>
      <c r="C305" s="165"/>
      <c r="D305" s="166" t="s">
        <v>75</v>
      </c>
      <c r="E305" s="178" t="s">
        <v>584</v>
      </c>
      <c r="F305" s="178" t="s">
        <v>585</v>
      </c>
      <c r="G305" s="165"/>
      <c r="H305" s="165"/>
      <c r="I305" s="168"/>
      <c r="J305" s="179">
        <f>BK305</f>
        <v>0</v>
      </c>
      <c r="K305" s="165"/>
      <c r="L305" s="170"/>
      <c r="M305" s="171"/>
      <c r="N305" s="172"/>
      <c r="O305" s="172"/>
      <c r="P305" s="173">
        <f>P306</f>
        <v>0</v>
      </c>
      <c r="Q305" s="172"/>
      <c r="R305" s="173">
        <f>R306</f>
        <v>0</v>
      </c>
      <c r="S305" s="172"/>
      <c r="T305" s="174">
        <f>T306</f>
        <v>0</v>
      </c>
      <c r="AR305" s="175" t="s">
        <v>164</v>
      </c>
      <c r="AT305" s="176" t="s">
        <v>75</v>
      </c>
      <c r="AU305" s="176" t="s">
        <v>84</v>
      </c>
      <c r="AY305" s="175" t="s">
        <v>139</v>
      </c>
      <c r="BK305" s="177">
        <f>BK306</f>
        <v>0</v>
      </c>
    </row>
    <row r="306" spans="1:65" s="2" customFormat="1" ht="11.5">
      <c r="A306" s="32"/>
      <c r="B306" s="33"/>
      <c r="C306" s="180" t="s">
        <v>586</v>
      </c>
      <c r="D306" s="180" t="s">
        <v>142</v>
      </c>
      <c r="E306" s="181" t="s">
        <v>587</v>
      </c>
      <c r="F306" s="182" t="s">
        <v>588</v>
      </c>
      <c r="G306" s="183" t="s">
        <v>589</v>
      </c>
      <c r="H306" s="184">
        <v>1</v>
      </c>
      <c r="I306" s="185"/>
      <c r="J306" s="186">
        <f>ROUND(I306*H306,2)</f>
        <v>0</v>
      </c>
      <c r="K306" s="182" t="s">
        <v>146</v>
      </c>
      <c r="L306" s="37"/>
      <c r="M306" s="187" t="s">
        <v>1</v>
      </c>
      <c r="N306" s="188" t="s">
        <v>41</v>
      </c>
      <c r="O306" s="69"/>
      <c r="P306" s="189">
        <f>O306*H306</f>
        <v>0</v>
      </c>
      <c r="Q306" s="189">
        <v>0</v>
      </c>
      <c r="R306" s="189">
        <f>Q306*H306</f>
        <v>0</v>
      </c>
      <c r="S306" s="189">
        <v>0</v>
      </c>
      <c r="T306" s="190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91" t="s">
        <v>590</v>
      </c>
      <c r="AT306" s="191" t="s">
        <v>142</v>
      </c>
      <c r="AU306" s="191" t="s">
        <v>86</v>
      </c>
      <c r="AY306" s="15" t="s">
        <v>139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15" t="s">
        <v>84</v>
      </c>
      <c r="BK306" s="192">
        <f>ROUND(I306*H306,2)</f>
        <v>0</v>
      </c>
      <c r="BL306" s="15" t="s">
        <v>590</v>
      </c>
      <c r="BM306" s="191" t="s">
        <v>591</v>
      </c>
    </row>
    <row r="307" spans="2:63" s="12" customFormat="1" ht="22.75" customHeight="1">
      <c r="B307" s="164"/>
      <c r="C307" s="165"/>
      <c r="D307" s="166" t="s">
        <v>75</v>
      </c>
      <c r="E307" s="178" t="s">
        <v>592</v>
      </c>
      <c r="F307" s="178" t="s">
        <v>593</v>
      </c>
      <c r="G307" s="165"/>
      <c r="H307" s="165"/>
      <c r="I307" s="168"/>
      <c r="J307" s="179">
        <f>BK307</f>
        <v>0</v>
      </c>
      <c r="K307" s="165"/>
      <c r="L307" s="170"/>
      <c r="M307" s="171"/>
      <c r="N307" s="172"/>
      <c r="O307" s="172"/>
      <c r="P307" s="173">
        <f>SUM(P308:P312)</f>
        <v>0</v>
      </c>
      <c r="Q307" s="172"/>
      <c r="R307" s="173">
        <f>SUM(R308:R312)</f>
        <v>0</v>
      </c>
      <c r="S307" s="172"/>
      <c r="T307" s="174">
        <f>SUM(T308:T312)</f>
        <v>0</v>
      </c>
      <c r="AR307" s="175" t="s">
        <v>164</v>
      </c>
      <c r="AT307" s="176" t="s">
        <v>75</v>
      </c>
      <c r="AU307" s="176" t="s">
        <v>84</v>
      </c>
      <c r="AY307" s="175" t="s">
        <v>139</v>
      </c>
      <c r="BK307" s="177">
        <f>SUM(BK308:BK312)</f>
        <v>0</v>
      </c>
    </row>
    <row r="308" spans="1:65" s="2" customFormat="1" ht="23">
      <c r="A308" s="32"/>
      <c r="B308" s="33"/>
      <c r="C308" s="180" t="s">
        <v>594</v>
      </c>
      <c r="D308" s="180" t="s">
        <v>142</v>
      </c>
      <c r="E308" s="181" t="s">
        <v>595</v>
      </c>
      <c r="F308" s="182" t="s">
        <v>596</v>
      </c>
      <c r="G308" s="183" t="s">
        <v>597</v>
      </c>
      <c r="H308" s="184">
        <v>1</v>
      </c>
      <c r="I308" s="185"/>
      <c r="J308" s="186">
        <f>ROUND(I308*H308,2)</f>
        <v>0</v>
      </c>
      <c r="K308" s="182" t="s">
        <v>146</v>
      </c>
      <c r="L308" s="37"/>
      <c r="M308" s="187" t="s">
        <v>1</v>
      </c>
      <c r="N308" s="188" t="s">
        <v>41</v>
      </c>
      <c r="O308" s="69"/>
      <c r="P308" s="189">
        <f>O308*H308</f>
        <v>0</v>
      </c>
      <c r="Q308" s="189">
        <v>0</v>
      </c>
      <c r="R308" s="189">
        <f>Q308*H308</f>
        <v>0</v>
      </c>
      <c r="S308" s="189">
        <v>0</v>
      </c>
      <c r="T308" s="190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91" t="s">
        <v>590</v>
      </c>
      <c r="AT308" s="191" t="s">
        <v>142</v>
      </c>
      <c r="AU308" s="191" t="s">
        <v>86</v>
      </c>
      <c r="AY308" s="15" t="s">
        <v>139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5" t="s">
        <v>84</v>
      </c>
      <c r="BK308" s="192">
        <f>ROUND(I308*H308,2)</f>
        <v>0</v>
      </c>
      <c r="BL308" s="15" t="s">
        <v>590</v>
      </c>
      <c r="BM308" s="191" t="s">
        <v>598</v>
      </c>
    </row>
    <row r="309" spans="1:65" s="2" customFormat="1" ht="16.5" customHeight="1">
      <c r="A309" s="32"/>
      <c r="B309" s="33"/>
      <c r="C309" s="180" t="s">
        <v>599</v>
      </c>
      <c r="D309" s="180" t="s">
        <v>142</v>
      </c>
      <c r="E309" s="181" t="s">
        <v>600</v>
      </c>
      <c r="F309" s="182" t="s">
        <v>601</v>
      </c>
      <c r="G309" s="183" t="s">
        <v>597</v>
      </c>
      <c r="H309" s="184">
        <v>1</v>
      </c>
      <c r="I309" s="185"/>
      <c r="J309" s="186">
        <f>ROUND(I309*H309,2)</f>
        <v>0</v>
      </c>
      <c r="K309" s="182" t="s">
        <v>146</v>
      </c>
      <c r="L309" s="37"/>
      <c r="M309" s="187" t="s">
        <v>1</v>
      </c>
      <c r="N309" s="188" t="s">
        <v>41</v>
      </c>
      <c r="O309" s="69"/>
      <c r="P309" s="189">
        <f>O309*H309</f>
        <v>0</v>
      </c>
      <c r="Q309" s="189">
        <v>0</v>
      </c>
      <c r="R309" s="189">
        <f>Q309*H309</f>
        <v>0</v>
      </c>
      <c r="S309" s="189">
        <v>0</v>
      </c>
      <c r="T309" s="190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91" t="s">
        <v>590</v>
      </c>
      <c r="AT309" s="191" t="s">
        <v>142</v>
      </c>
      <c r="AU309" s="191" t="s">
        <v>86</v>
      </c>
      <c r="AY309" s="15" t="s">
        <v>139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5" t="s">
        <v>84</v>
      </c>
      <c r="BK309" s="192">
        <f>ROUND(I309*H309,2)</f>
        <v>0</v>
      </c>
      <c r="BL309" s="15" t="s">
        <v>590</v>
      </c>
      <c r="BM309" s="191" t="s">
        <v>602</v>
      </c>
    </row>
    <row r="310" spans="1:65" s="2" customFormat="1" ht="16.5" customHeight="1">
      <c r="A310" s="32"/>
      <c r="B310" s="33"/>
      <c r="C310" s="180" t="s">
        <v>603</v>
      </c>
      <c r="D310" s="180" t="s">
        <v>142</v>
      </c>
      <c r="E310" s="181" t="s">
        <v>604</v>
      </c>
      <c r="F310" s="182" t="s">
        <v>605</v>
      </c>
      <c r="G310" s="183" t="s">
        <v>597</v>
      </c>
      <c r="H310" s="184">
        <v>1</v>
      </c>
      <c r="I310" s="185"/>
      <c r="J310" s="186">
        <f>ROUND(I310*H310,2)</f>
        <v>0</v>
      </c>
      <c r="K310" s="182" t="s">
        <v>146</v>
      </c>
      <c r="L310" s="37"/>
      <c r="M310" s="187" t="s">
        <v>1</v>
      </c>
      <c r="N310" s="188" t="s">
        <v>41</v>
      </c>
      <c r="O310" s="69"/>
      <c r="P310" s="189">
        <f>O310*H310</f>
        <v>0</v>
      </c>
      <c r="Q310" s="189">
        <v>0</v>
      </c>
      <c r="R310" s="189">
        <f>Q310*H310</f>
        <v>0</v>
      </c>
      <c r="S310" s="189">
        <v>0</v>
      </c>
      <c r="T310" s="190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91" t="s">
        <v>590</v>
      </c>
      <c r="AT310" s="191" t="s">
        <v>142</v>
      </c>
      <c r="AU310" s="191" t="s">
        <v>86</v>
      </c>
      <c r="AY310" s="15" t="s">
        <v>139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15" t="s">
        <v>84</v>
      </c>
      <c r="BK310" s="192">
        <f>ROUND(I310*H310,2)</f>
        <v>0</v>
      </c>
      <c r="BL310" s="15" t="s">
        <v>590</v>
      </c>
      <c r="BM310" s="191" t="s">
        <v>606</v>
      </c>
    </row>
    <row r="311" spans="1:65" s="2" customFormat="1" ht="16.5" customHeight="1">
      <c r="A311" s="32"/>
      <c r="B311" s="33"/>
      <c r="C311" s="180" t="s">
        <v>607</v>
      </c>
      <c r="D311" s="180" t="s">
        <v>142</v>
      </c>
      <c r="E311" s="181" t="s">
        <v>608</v>
      </c>
      <c r="F311" s="182" t="s">
        <v>609</v>
      </c>
      <c r="G311" s="183" t="s">
        <v>597</v>
      </c>
      <c r="H311" s="184">
        <v>1</v>
      </c>
      <c r="I311" s="185"/>
      <c r="J311" s="186">
        <f>ROUND(I311*H311,2)</f>
        <v>0</v>
      </c>
      <c r="K311" s="182" t="s">
        <v>146</v>
      </c>
      <c r="L311" s="37"/>
      <c r="M311" s="187" t="s">
        <v>1</v>
      </c>
      <c r="N311" s="188" t="s">
        <v>41</v>
      </c>
      <c r="O311" s="69"/>
      <c r="P311" s="189">
        <f>O311*H311</f>
        <v>0</v>
      </c>
      <c r="Q311" s="189">
        <v>0</v>
      </c>
      <c r="R311" s="189">
        <f>Q311*H311</f>
        <v>0</v>
      </c>
      <c r="S311" s="189">
        <v>0</v>
      </c>
      <c r="T311" s="190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91" t="s">
        <v>590</v>
      </c>
      <c r="AT311" s="191" t="s">
        <v>142</v>
      </c>
      <c r="AU311" s="191" t="s">
        <v>86</v>
      </c>
      <c r="AY311" s="15" t="s">
        <v>139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5" t="s">
        <v>84</v>
      </c>
      <c r="BK311" s="192">
        <f>ROUND(I311*H311,2)</f>
        <v>0</v>
      </c>
      <c r="BL311" s="15" t="s">
        <v>590</v>
      </c>
      <c r="BM311" s="191" t="s">
        <v>610</v>
      </c>
    </row>
    <row r="312" spans="1:65" s="2" customFormat="1" ht="16.5" customHeight="1">
      <c r="A312" s="32"/>
      <c r="B312" s="33"/>
      <c r="C312" s="180" t="s">
        <v>611</v>
      </c>
      <c r="D312" s="180" t="s">
        <v>142</v>
      </c>
      <c r="E312" s="181" t="s">
        <v>612</v>
      </c>
      <c r="F312" s="182" t="s">
        <v>613</v>
      </c>
      <c r="G312" s="183" t="s">
        <v>597</v>
      </c>
      <c r="H312" s="184">
        <v>1</v>
      </c>
      <c r="I312" s="185"/>
      <c r="J312" s="186">
        <f>ROUND(I312*H312,2)</f>
        <v>0</v>
      </c>
      <c r="K312" s="182" t="s">
        <v>146</v>
      </c>
      <c r="L312" s="37"/>
      <c r="M312" s="187" t="s">
        <v>1</v>
      </c>
      <c r="N312" s="188" t="s">
        <v>41</v>
      </c>
      <c r="O312" s="69"/>
      <c r="P312" s="189">
        <f>O312*H312</f>
        <v>0</v>
      </c>
      <c r="Q312" s="189">
        <v>0</v>
      </c>
      <c r="R312" s="189">
        <f>Q312*H312</f>
        <v>0</v>
      </c>
      <c r="S312" s="189">
        <v>0</v>
      </c>
      <c r="T312" s="190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91" t="s">
        <v>590</v>
      </c>
      <c r="AT312" s="191" t="s">
        <v>142</v>
      </c>
      <c r="AU312" s="191" t="s">
        <v>86</v>
      </c>
      <c r="AY312" s="15" t="s">
        <v>139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5" t="s">
        <v>84</v>
      </c>
      <c r="BK312" s="192">
        <f>ROUND(I312*H312,2)</f>
        <v>0</v>
      </c>
      <c r="BL312" s="15" t="s">
        <v>590</v>
      </c>
      <c r="BM312" s="191" t="s">
        <v>614</v>
      </c>
    </row>
    <row r="313" spans="2:63" s="12" customFormat="1" ht="22.75" customHeight="1">
      <c r="B313" s="164"/>
      <c r="C313" s="165"/>
      <c r="D313" s="166" t="s">
        <v>75</v>
      </c>
      <c r="E313" s="178" t="s">
        <v>615</v>
      </c>
      <c r="F313" s="178" t="s">
        <v>616</v>
      </c>
      <c r="G313" s="165"/>
      <c r="H313" s="165"/>
      <c r="I313" s="168"/>
      <c r="J313" s="179">
        <f>BK313</f>
        <v>0</v>
      </c>
      <c r="K313" s="165"/>
      <c r="L313" s="170"/>
      <c r="M313" s="171"/>
      <c r="N313" s="172"/>
      <c r="O313" s="172"/>
      <c r="P313" s="173">
        <f>SUM(P314:P315)</f>
        <v>0</v>
      </c>
      <c r="Q313" s="172"/>
      <c r="R313" s="173">
        <f>SUM(R314:R315)</f>
        <v>0</v>
      </c>
      <c r="S313" s="172"/>
      <c r="T313" s="174">
        <f>SUM(T314:T315)</f>
        <v>0</v>
      </c>
      <c r="AR313" s="175" t="s">
        <v>164</v>
      </c>
      <c r="AT313" s="176" t="s">
        <v>75</v>
      </c>
      <c r="AU313" s="176" t="s">
        <v>84</v>
      </c>
      <c r="AY313" s="175" t="s">
        <v>139</v>
      </c>
      <c r="BK313" s="177">
        <f>SUM(BK314:BK315)</f>
        <v>0</v>
      </c>
    </row>
    <row r="314" spans="1:65" s="2" customFormat="1" ht="16.5" customHeight="1">
      <c r="A314" s="32"/>
      <c r="B314" s="33"/>
      <c r="C314" s="180" t="s">
        <v>617</v>
      </c>
      <c r="D314" s="180" t="s">
        <v>142</v>
      </c>
      <c r="E314" s="181" t="s">
        <v>618</v>
      </c>
      <c r="F314" s="182" t="s">
        <v>619</v>
      </c>
      <c r="G314" s="183" t="s">
        <v>597</v>
      </c>
      <c r="H314" s="184">
        <v>1</v>
      </c>
      <c r="I314" s="185"/>
      <c r="J314" s="186">
        <f>ROUND(I314*H314,2)</f>
        <v>0</v>
      </c>
      <c r="K314" s="182" t="s">
        <v>146</v>
      </c>
      <c r="L314" s="37"/>
      <c r="M314" s="187" t="s">
        <v>1</v>
      </c>
      <c r="N314" s="188" t="s">
        <v>41</v>
      </c>
      <c r="O314" s="69"/>
      <c r="P314" s="189">
        <f>O314*H314</f>
        <v>0</v>
      </c>
      <c r="Q314" s="189">
        <v>0</v>
      </c>
      <c r="R314" s="189">
        <f>Q314*H314</f>
        <v>0</v>
      </c>
      <c r="S314" s="189">
        <v>0</v>
      </c>
      <c r="T314" s="190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91" t="s">
        <v>590</v>
      </c>
      <c r="AT314" s="191" t="s">
        <v>142</v>
      </c>
      <c r="AU314" s="191" t="s">
        <v>86</v>
      </c>
      <c r="AY314" s="15" t="s">
        <v>139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15" t="s">
        <v>84</v>
      </c>
      <c r="BK314" s="192">
        <f>ROUND(I314*H314,2)</f>
        <v>0</v>
      </c>
      <c r="BL314" s="15" t="s">
        <v>590</v>
      </c>
      <c r="BM314" s="191" t="s">
        <v>620</v>
      </c>
    </row>
    <row r="315" spans="1:65" s="2" customFormat="1" ht="16.5" customHeight="1">
      <c r="A315" s="32"/>
      <c r="B315" s="33"/>
      <c r="C315" s="180" t="s">
        <v>621</v>
      </c>
      <c r="D315" s="180" t="s">
        <v>142</v>
      </c>
      <c r="E315" s="181" t="s">
        <v>622</v>
      </c>
      <c r="F315" s="182" t="s">
        <v>623</v>
      </c>
      <c r="G315" s="183" t="s">
        <v>597</v>
      </c>
      <c r="H315" s="184">
        <v>1</v>
      </c>
      <c r="I315" s="185"/>
      <c r="J315" s="186">
        <f>ROUND(I315*H315,2)</f>
        <v>0</v>
      </c>
      <c r="K315" s="182" t="s">
        <v>146</v>
      </c>
      <c r="L315" s="37"/>
      <c r="M315" s="216" t="s">
        <v>1</v>
      </c>
      <c r="N315" s="217" t="s">
        <v>41</v>
      </c>
      <c r="O315" s="218"/>
      <c r="P315" s="219">
        <f>O315*H315</f>
        <v>0</v>
      </c>
      <c r="Q315" s="219">
        <v>0</v>
      </c>
      <c r="R315" s="219">
        <f>Q315*H315</f>
        <v>0</v>
      </c>
      <c r="S315" s="219">
        <v>0</v>
      </c>
      <c r="T315" s="220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91" t="s">
        <v>590</v>
      </c>
      <c r="AT315" s="191" t="s">
        <v>142</v>
      </c>
      <c r="AU315" s="191" t="s">
        <v>86</v>
      </c>
      <c r="AY315" s="15" t="s">
        <v>139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15" t="s">
        <v>84</v>
      </c>
      <c r="BK315" s="192">
        <f>ROUND(I315*H315,2)</f>
        <v>0</v>
      </c>
      <c r="BL315" s="15" t="s">
        <v>590</v>
      </c>
      <c r="BM315" s="191" t="s">
        <v>624</v>
      </c>
    </row>
    <row r="316" spans="1:31" s="2" customFormat="1" ht="7" customHeight="1">
      <c r="A316" s="32"/>
      <c r="B316" s="52"/>
      <c r="C316" s="53"/>
      <c r="D316" s="53"/>
      <c r="E316" s="53"/>
      <c r="F316" s="53"/>
      <c r="G316" s="53"/>
      <c r="H316" s="53"/>
      <c r="I316" s="53"/>
      <c r="J316" s="53"/>
      <c r="K316" s="53"/>
      <c r="L316" s="37"/>
      <c r="M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</row>
  </sheetData>
  <sheetProtection algorithmName="SHA-512" hashValue="u8a2OB+sR9nrOoH9hDM1fnnZUYhnC1hSp42z0aEaDVDC/5veJSaEbv31S4bhNxNrNJK/bJDO1yatBkTEhHJCjA==" saltValue="jEWW9oWx+26swyFyjPiWPbZRTCzItJYHRTVO+Zwk9lPdXSPJTHfw/TBVW4ix1YJRDPeaRibgDmx3rgMgy5JNfQ==" spinCount="100000" sheet="1" objects="1" scenarios="1" formatColumns="0" formatRows="0" autoFilter="0"/>
  <autoFilter ref="C144:K315"/>
  <mergeCells count="9">
    <mergeCell ref="E87:H87"/>
    <mergeCell ref="E135:H135"/>
    <mergeCell ref="E137:H13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Černá Lucie</cp:lastModifiedBy>
  <dcterms:created xsi:type="dcterms:W3CDTF">2021-06-27T09:23:39Z</dcterms:created>
  <dcterms:modified xsi:type="dcterms:W3CDTF">2021-10-06T12:28:35Z</dcterms:modified>
  <cp:category/>
  <cp:version/>
  <cp:contentType/>
  <cp:contentStatus/>
</cp:coreProperties>
</file>