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4955" windowHeight="11760" tabRatio="822" activeTab="5"/>
  </bookViews>
  <sheets>
    <sheet name="Stavba" sheetId="1" r:id="rId1"/>
    <sheet name="01  KL" sheetId="2" r:id="rId2"/>
    <sheet name="01  Rek" sheetId="3" r:id="rId3"/>
    <sheet name="01  Pol" sheetId="4" r:id="rId4"/>
    <sheet name="02  KL" sheetId="5" r:id="rId5"/>
    <sheet name="02  Rek" sheetId="6" r:id="rId6"/>
    <sheet name="02  Pol" sheetId="7" r:id="rId7"/>
    <sheet name="03  KL" sheetId="8" r:id="rId8"/>
    <sheet name="03  Rek" sheetId="9" r:id="rId9"/>
    <sheet name="03  Pol" sheetId="10" r:id="rId10"/>
    <sheet name="04  KL" sheetId="11" r:id="rId11"/>
    <sheet name="04  Rek" sheetId="12" r:id="rId12"/>
    <sheet name="04  Pol" sheetId="13" r:id="rId13"/>
  </sheets>
  <definedNames>
    <definedName name="CelkemObjekty" localSheetId="0">'Stavba'!$F$35</definedName>
    <definedName name="CisloStavby" localSheetId="0">'Stavba'!$D$5</definedName>
    <definedName name="dadresa" localSheetId="0">'Stavba'!$D$9</definedName>
    <definedName name="DIČ" localSheetId="0">'Stavba'!$K$9</definedName>
    <definedName name="dmisto" localSheetId="0">'Stavba'!$D$10</definedName>
    <definedName name="dpsc" localSheetId="0">'Stavba'!$C$10</definedName>
    <definedName name="IČO" localSheetId="0">'Stavba'!$K$8</definedName>
    <definedName name="NazevObjektu" localSheetId="0">'Stavba'!$C$30</definedName>
    <definedName name="NazevStavby" localSheetId="0">'Stavba'!$E$5</definedName>
    <definedName name="Objednatel" localSheetId="0">'Stavba'!$D$12</definedName>
    <definedName name="Objekt" localSheetId="0">'Stavba'!$B$30</definedName>
    <definedName name="_xlnm.Print_Area" localSheetId="1">'01  KL'!$A$1:$G$45</definedName>
    <definedName name="_xlnm.Print_Area" localSheetId="3">'01  Pol'!$A$1:$K$203</definedName>
    <definedName name="_xlnm.Print_Area" localSheetId="2">'01  Rek'!$A$1:$I$26</definedName>
    <definedName name="_xlnm.Print_Area" localSheetId="4">'02  KL'!$A$1:$G$45</definedName>
    <definedName name="_xlnm.Print_Area" localSheetId="6">'02  Pol'!$A$1:$K$66</definedName>
    <definedName name="_xlnm.Print_Area" localSheetId="5">'02  Rek'!$A$1:$I$23</definedName>
    <definedName name="_xlnm.Print_Area" localSheetId="7">'03  KL'!$A$1:$G$45</definedName>
    <definedName name="_xlnm.Print_Area" localSheetId="9">'03  Pol'!$A$1:$K$63</definedName>
    <definedName name="_xlnm.Print_Area" localSheetId="8">'03  Rek'!$A$1:$I$23</definedName>
    <definedName name="_xlnm.Print_Area" localSheetId="10">'04  KL'!$A$1:$G$45</definedName>
    <definedName name="_xlnm.Print_Area" localSheetId="12">'04  Pol'!$A$1:$K$50</definedName>
    <definedName name="_xlnm.Print_Area" localSheetId="11">'04  Rek'!$A$1:$I$16</definedName>
    <definedName name="_xlnm.Print_Area" localSheetId="0">'Stavba'!$B$1:$J$49</definedName>
    <definedName name="odic" localSheetId="0">'Stavba'!$K$13</definedName>
    <definedName name="oico" localSheetId="0">'Stavba'!$K$12</definedName>
    <definedName name="omisto" localSheetId="0">'Stavba'!$D$14</definedName>
    <definedName name="onazev" localSheetId="0">'Stavba'!$D$13</definedName>
    <definedName name="opsc" localSheetId="0">'Stavba'!$C$14</definedName>
    <definedName name="SazbaDPH1" localSheetId="0">'Stavba'!$D$20</definedName>
    <definedName name="SazbaDPH2" localSheetId="0">'Stavba'!$D$22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'Stavba'!#REF!</definedName>
    <definedName name="StavbaCelkem" localSheetId="0">'Stavba'!$H$35</definedName>
    <definedName name="Zhotovitel" localSheetId="0">'Stavba'!$D$8</definedName>
    <definedName name="_xlnm.Print_Titles" localSheetId="2">'01  Rek'!$1:$6</definedName>
    <definedName name="_xlnm.Print_Titles" localSheetId="3">'01  Pol'!$1:$6</definedName>
    <definedName name="_xlnm.Print_Titles" localSheetId="5">'02  Rek'!$1:$6</definedName>
    <definedName name="_xlnm.Print_Titles" localSheetId="6">'02  Pol'!$1:$6</definedName>
    <definedName name="_xlnm.Print_Titles" localSheetId="8">'03  Rek'!$1:$6</definedName>
    <definedName name="_xlnm.Print_Titles" localSheetId="9">'03  Pol'!$1:$6</definedName>
    <definedName name="_xlnm.Print_Titles" localSheetId="11">'04  Rek'!$1:$6</definedName>
    <definedName name="_xlnm.Print_Titles" localSheetId="12">'04  Pol'!$1:$6</definedName>
  </definedNames>
  <calcPr calcId="145621"/>
  <extLst/>
</workbook>
</file>

<file path=xl/sharedStrings.xml><?xml version="1.0" encoding="utf-8"?>
<sst xmlns="http://schemas.openxmlformats.org/spreadsheetml/2006/main" count="1367" uniqueCount="571">
  <si>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</si>
  <si>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</si>
  <si>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</si>
  <si>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</si>
  <si>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</si>
  <si>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</si>
  <si>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</si>
  <si>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</si>
  <si>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</si>
  <si>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</si>
  <si>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</si>
  <si>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</si>
  <si>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</si>
  <si>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</si>
  <si>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</si>
  <si>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</si>
  <si>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</si>
  <si>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</si>
  <si>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</si>
  <si>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</si>
  <si>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</si>
  <si>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</si>
  <si>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</si>
  <si>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</si>
  <si>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</si>
  <si>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</si>
  <si>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</si>
  <si>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</si>
  <si>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</si>
  <si>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</si>
  <si>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</si>
  <si>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</si>
  <si>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</si>
  <si>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</si>
  <si>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</si>
  <si>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</si>
  <si>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</si>
  <si>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</si>
  <si>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</si>
  <si>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</si>
  <si>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</si>
  <si>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</si>
  <si>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</si>
  <si>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</si>
  <si>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</si>
  <si>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</si>
  <si>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</si>
  <si>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</si>
  <si>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</si>
  <si>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</si>
  <si>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</si>
  <si>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</si>
  <si>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</si>
  <si>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</si>
  <si>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</si>
  <si>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</si>
  <si>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</si>
  <si>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</si>
  <si>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</si>
  <si>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</si>
  <si>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</si>
  <si>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</si>
  <si>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</si>
  <si>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</si>
  <si>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</si>
  <si>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</si>
  <si>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</si>
  <si>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</si>
  <si>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</si>
  <si>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</si>
  <si>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</si>
  <si>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</si>
  <si>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</si>
  <si>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</si>
  <si>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</si>
  <si>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</si>
  <si>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</si>
  <si>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</si>
  <si>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</si>
  <si>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</si>
  <si>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</si>
  <si>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</si>
  <si>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</si>
  <si>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</si>
  <si>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</si>
  <si>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</si>
  <si>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</si>
  <si>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</si>
  <si>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</si>
  <si>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</si>
  <si>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</si>
  <si>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</si>
  <si>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</si>
  <si>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</si>
  <si>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</si>
  <si>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</si>
  <si>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</si>
  <si>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</si>
  <si>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2016/036</t>
  </si>
  <si>
    <t>Universita Karlova - Filozofická fakulta</t>
  </si>
  <si>
    <t>2016/036 Universita Karlova - Filozofická fakulta</t>
  </si>
  <si>
    <t>01</t>
  </si>
  <si>
    <t>Stavebně technické a interiérové úpravy</t>
  </si>
  <si>
    <t>01 Stavebně technické a interiérové úpravy</t>
  </si>
  <si>
    <t/>
  </si>
  <si>
    <t>vstupních ploch Auly v 1.NP a 2.NP</t>
  </si>
  <si>
    <t>4</t>
  </si>
  <si>
    <t>Vodorovné konstrukce</t>
  </si>
  <si>
    <t>4 Vodorovné konstrukce</t>
  </si>
  <si>
    <t>416020111R00</t>
  </si>
  <si>
    <t>Podhledy SDK, kovová kce., 1x deska RB 12,5 mm INT 10</t>
  </si>
  <si>
    <t>m2</t>
  </si>
  <si>
    <t>SAMONOSNÝ PODHLED RIGIPS OPLÁŠTĚNÝ 1x RB(a) 12,5 MM NA KOVOVÉ PODKONSTRUKCI SLOŽENÉ Z R-CW A R-UW PROFILŮ UKOTVENÝCH DO BOČNÍCH NOSNÝCH KONSTRUKCÍ, ŠÍŘKA POLE 870 MM, DÉLKA POLE 3550 MM - PRO ZAKRYTÍ UTP KABELŮ VEDENÝCH DOČASNĚ V LIŠTÁCH NA STROPĚ DO AULY</t>
  </si>
  <si>
    <t>3,550*0,87</t>
  </si>
  <si>
    <t>44226451R</t>
  </si>
  <si>
    <t>Revizní dvířka do SDK podhledu, 500x500 mm INT 11</t>
  </si>
  <si>
    <t>kus</t>
  </si>
  <si>
    <t>REVIZNÍ DVÍŘKA DO SDK PODHLEDU  500 x 500 mm, HLINÍKOVÝ RÁM A VÝKLOPNÁ HLINÍKOVÁ KLAPKA, VÝPLŇ SDK DESKA TL. 12,5 mm, UZAVÍRÁNÍ - CZ ZÁMEK</t>
  </si>
  <si>
    <t>61</t>
  </si>
  <si>
    <t>Upravy povrchů vnitřní</t>
  </si>
  <si>
    <t>61 Upravy povrchů vnitřní</t>
  </si>
  <si>
    <t>601029141R00</t>
  </si>
  <si>
    <t xml:space="preserve">Štuk na stropech vnitřní Kerastuk K, 2 mm, ručně </t>
  </si>
  <si>
    <t>INT 4a:11,75+11,72+28,50</t>
  </si>
  <si>
    <t>INT 4b:45,00</t>
  </si>
  <si>
    <t>601031101R00</t>
  </si>
  <si>
    <t xml:space="preserve">Kontaktní a penetrační nátěr stropů </t>
  </si>
  <si>
    <t>602029141R00</t>
  </si>
  <si>
    <t xml:space="preserve">Štuk vnitřní Kerastuk K, tl. 2 mm, ručně </t>
  </si>
  <si>
    <t>INT 4a:3,43+15,11-2,91+3,29+15,11</t>
  </si>
  <si>
    <t>3,32+9,24+3,35+15,04-2,91</t>
  </si>
  <si>
    <t>75,40</t>
  </si>
  <si>
    <t>3,30</t>
  </si>
  <si>
    <t>602031101R00</t>
  </si>
  <si>
    <t xml:space="preserve">Přilnavostní a penetrační nátěr stěn </t>
  </si>
  <si>
    <t>611481211RT2</t>
  </si>
  <si>
    <t>Montáž výztužné sítě (perlinky) do stěrky-stropy včetně výztužné sítě a stěrkového tmelu</t>
  </si>
  <si>
    <t>612481211RT2</t>
  </si>
  <si>
    <t>Montáž výztužné sítě (perlinky) do stěrky-stěny včetně výztužné sítě a stěrkového tmelu</t>
  </si>
  <si>
    <t>94</t>
  </si>
  <si>
    <t>Lešení a stavební výtahy</t>
  </si>
  <si>
    <t>94 Lešení a stavební výtahy</t>
  </si>
  <si>
    <t>941955002R00</t>
  </si>
  <si>
    <t xml:space="preserve">Lešení lehké pomocné, výška podlahy do 1,9 m </t>
  </si>
  <si>
    <t>1,00*3,50</t>
  </si>
  <si>
    <t>95</t>
  </si>
  <si>
    <t>Dokončovací konstrukce na pozemních stavbách</t>
  </si>
  <si>
    <t>95 Dokončovací konstrukce na pozemních stavbách</t>
  </si>
  <si>
    <t>952901111R00</t>
  </si>
  <si>
    <t>Vyčištění budov o výšce podlaží do 4 m vč.průběžného úklidu</t>
  </si>
  <si>
    <t>16,50*4,50</t>
  </si>
  <si>
    <t>11,00*6,50</t>
  </si>
  <si>
    <t>96</t>
  </si>
  <si>
    <t>Bourání konstrukcí</t>
  </si>
  <si>
    <t>96 Bourání konstrukcí</t>
  </si>
  <si>
    <t>602021147RT1</t>
  </si>
  <si>
    <t>Stěrka stěn vyrovnávací tloušťka vrstvy 3 mm , Pozn.4</t>
  </si>
  <si>
    <t>1,72+1,72</t>
  </si>
  <si>
    <t>766662812R00</t>
  </si>
  <si>
    <t>Demontáž prahů dveří 2křídlových Pozn.2</t>
  </si>
  <si>
    <t>775411810R00</t>
  </si>
  <si>
    <t xml:space="preserve">Demontáž lišt dřevěných, přibíjených </t>
  </si>
  <si>
    <t>m</t>
  </si>
  <si>
    <t>INT 2:31</t>
  </si>
  <si>
    <t>775521800R00</t>
  </si>
  <si>
    <t xml:space="preserve">Demontáž podlah vlysových </t>
  </si>
  <si>
    <t>INT 1:54,25*0,20</t>
  </si>
  <si>
    <t>776401800RT1</t>
  </si>
  <si>
    <t>Demontáž soklíků nebo lišt, pryžových nebo z PVC odstranění a uložení na hromady, Pozn.2</t>
  </si>
  <si>
    <t>m.č.039:12,00</t>
  </si>
  <si>
    <t>m.č.041:12,00</t>
  </si>
  <si>
    <t>m.č.131A:13,80</t>
  </si>
  <si>
    <t>m.č.131B:6,60</t>
  </si>
  <si>
    <t>m.č.132:7,70</t>
  </si>
  <si>
    <t>m.č.132A:3,30</t>
  </si>
  <si>
    <t>776511820R00</t>
  </si>
  <si>
    <t>Odstranění PVC a koberců lepených Pozn.2</t>
  </si>
  <si>
    <t>m.č.039:11,73</t>
  </si>
  <si>
    <t>m.č.041:11,73</t>
  </si>
  <si>
    <t>m.č.131A:26,88</t>
  </si>
  <si>
    <t>m.č.131B:11,28</t>
  </si>
  <si>
    <t>m.č.132:10,05</t>
  </si>
  <si>
    <t>m.č.132A:4,41</t>
  </si>
  <si>
    <t>962031132R00</t>
  </si>
  <si>
    <t xml:space="preserve">Bourání příček cihelných tl. 10 cm </t>
  </si>
  <si>
    <t>Pozn.7:3,55*3,60-0,90*2,02</t>
  </si>
  <si>
    <t>962036155R00</t>
  </si>
  <si>
    <t xml:space="preserve">DMTZ SDVK příčky tl.10cm </t>
  </si>
  <si>
    <t>Pozn.8:3,55*3,60</t>
  </si>
  <si>
    <t>(0,45+1,38)*3,37</t>
  </si>
  <si>
    <t>Pozn.9:3,55*3,60</t>
  </si>
  <si>
    <t>-2,80*2,10</t>
  </si>
  <si>
    <t>968062455R00</t>
  </si>
  <si>
    <t>Vybourání dřevěných dveřních zárubní pl. do 2 m2 vč.vyvěšení</t>
  </si>
  <si>
    <t>Pozn.7:0,90*2,02</t>
  </si>
  <si>
    <t>968062747R00</t>
  </si>
  <si>
    <t>Vybourání dřevěných stěn plochy nad 4 m2 vč.vyvěšení dveří a oken</t>
  </si>
  <si>
    <t>Pozn.9:2,80*2,10</t>
  </si>
  <si>
    <t>96807287R</t>
  </si>
  <si>
    <t xml:space="preserve">Demontáž mříže </t>
  </si>
  <si>
    <t>Pozn.9:3,55*2,50</t>
  </si>
  <si>
    <t>96901113R</t>
  </si>
  <si>
    <t>Demontáž VZT potrubí Pozn.3</t>
  </si>
  <si>
    <t>978059521R00</t>
  </si>
  <si>
    <t>Odsekání vnitřních obkladů stěn do 2 m2 Pozn.4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</si>
  <si>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</si>
  <si>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</si>
  <si>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</si>
  <si>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</si>
  <si>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</si>
  <si>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t</t>
  </si>
  <si>
    <t>766</t>
  </si>
  <si>
    <t>Konstrukce truhlářské</t>
  </si>
  <si>
    <t>766 Konstrukce truhlářské</t>
  </si>
  <si>
    <t>7666711R</t>
  </si>
  <si>
    <t>Rekonstrukce prosklené stěny INT 7a</t>
  </si>
  <si>
    <t>- OPRAVA A NÁTĚR ČÁSTEČNĚ PROSKLENÉ STĚNY SE DVEŘMI VČETNĚ RÁMU, REPASE ZÁVĚSŮ, ZÁMKU A KOVÁNÍ PODLE TECHNOLOGICKÉHO POSTUPU - VIZ TECHNICKÁ ZPRÁVA</t>
  </si>
  <si>
    <t>- RÁM S POUTCEM, SPODNÍ DÍL ZE TŘÍ DÍLŮ ZE 3/4 PROSKLENÝCH, STŘEDNÍ OTEVÍRAVÉ DVEŘE PRAVÉ 900/2100 mm, HORNÍ OBLOUKOVÝ DÍL SE DVĚMA POUTCI A TŘEMI OTEVÍRAVÝMI OKNY, CELKOVÝ ROZMĚR 1960x2970 mm</t>
  </si>
  <si>
    <t>- DEMONTÁŽ OKOPOVÉHO PLECHU, DEMONTÁŽ MADLA</t>
  </si>
  <si>
    <t>- NOVÉ KOVÁNÍ - KOPIE PŮVODNÍHO MOSAZNÉHO KOVÁNÍ NA DVEŘÍCH AULY</t>
  </si>
  <si>
    <t>- VRCHNÍ NÁTĚR HERBOLUX PU SATIN - ODSTÍN RAL 1013 PERLOVÁ BÍLÁ, HEDVÁBNÝ LESK</t>
  </si>
  <si>
    <t>7666712R</t>
  </si>
  <si>
    <t>Rekonstrukce prosklené stěny INT 7b</t>
  </si>
  <si>
    <t>7666714R</t>
  </si>
  <si>
    <t>Repase dveří  1250/2250mm INT 15</t>
  </si>
  <si>
    <t>- OPRAVA A NÁTĚR DVOUKŘÍDLÝCH DVEŘÍ VČETNĚ RÁMU A REPASE KOVÁNÍ - PODLE TECHNOLOGICKÉHO POSTUPU / VIZ TECHNICKÁ ZPRÁVA</t>
  </si>
  <si>
    <t>- VRCHNÍ NÁTĚR: HERBOLUX PU SATIN - ODSTÍN RAL 1013 PERLOVÁ BÍLÁ, HEDVÁBNÝ LESK</t>
  </si>
  <si>
    <t>7666715R</t>
  </si>
  <si>
    <t>Repase dveří  700/2250mm INT 16</t>
  </si>
  <si>
    <t>7666716R</t>
  </si>
  <si>
    <t>Repase dveří  1250/2250mm INT 17</t>
  </si>
  <si>
    <t>7666717R</t>
  </si>
  <si>
    <t>Repase dveří  1250/2250mm INT 18</t>
  </si>
  <si>
    <t>kompl</t>
  </si>
  <si>
    <t>766695213R00</t>
  </si>
  <si>
    <t>Montáž prahů dveří jednokřídlových š. nad 10 cm INT 14</t>
  </si>
  <si>
    <t>766695233R00</t>
  </si>
  <si>
    <t>Montáž prahů dveří dvoukřídlových š. nad 10 cm INT 14</t>
  </si>
  <si>
    <t>61187141</t>
  </si>
  <si>
    <t>Prah dubový délka 70 cm /175 cm tl. 2,5 cm vč.povrchové úpravy,  INT 14</t>
  </si>
  <si>
    <t>61187191</t>
  </si>
  <si>
    <t>Prah dubový délka 125 cm 16,5 cm tl. 2,5 cm vč.povrchové úpravy,  INT 14</t>
  </si>
  <si>
    <t>998766203R00</t>
  </si>
  <si>
    <t xml:space="preserve">Přesun hmot pro truhlářské konstr., výšky do 24 m </t>
  </si>
  <si>
    <t>775</t>
  </si>
  <si>
    <t>Podlahy vlysové a parketové</t>
  </si>
  <si>
    <t>775 Podlahy vlysové a parketové</t>
  </si>
  <si>
    <t>775413010R00</t>
  </si>
  <si>
    <t xml:space="preserve">Montáž podlahové lišty ze dřeva, přibíjené </t>
  </si>
  <si>
    <t>775511952R00</t>
  </si>
  <si>
    <t xml:space="preserve">Doplnění podlah vlys.do tmele 21 mm </t>
  </si>
  <si>
    <t>775591900R00</t>
  </si>
  <si>
    <t xml:space="preserve">Oprava podlah, broušení vlysů, parket trojnásobné </t>
  </si>
  <si>
    <t>INT 1:54,25</t>
  </si>
  <si>
    <t>775599120R00</t>
  </si>
  <si>
    <t xml:space="preserve">Impregnace podlah vlysových nebo parketových </t>
  </si>
  <si>
    <t>775599130R00</t>
  </si>
  <si>
    <t xml:space="preserve">Celoplošné tmelení Fugenkittlösung </t>
  </si>
  <si>
    <t>24618206</t>
  </si>
  <si>
    <t>Olej voskový tvrdý Rapid na podlahy bal. 2,5 l</t>
  </si>
  <si>
    <t>l</t>
  </si>
  <si>
    <t>Začátek provozního součtu</t>
  </si>
  <si>
    <t>INT 1:54,25/12,00</t>
  </si>
  <si>
    <t>Konec provozního součtu</t>
  </si>
  <si>
    <t>5,00</t>
  </si>
  <si>
    <t>61413330</t>
  </si>
  <si>
    <t>Lišta dřevěná dubová 7 x 35 mm</t>
  </si>
  <si>
    <t>INT 2:31*1,05</t>
  </si>
  <si>
    <t>33,00</t>
  </si>
  <si>
    <t>998775203R00</t>
  </si>
  <si>
    <t xml:space="preserve">Přesun hmot pro podlahy vlysové, výšky do 24 m </t>
  </si>
  <si>
    <t>776</t>
  </si>
  <si>
    <t>Podlahy povlakové</t>
  </si>
  <si>
    <t>776 Podlahy povlakové</t>
  </si>
  <si>
    <t>776981102R00</t>
  </si>
  <si>
    <t xml:space="preserve">Montáž přechodové, podlahové lišty </t>
  </si>
  <si>
    <t>INT 3:2*2,00</t>
  </si>
  <si>
    <t>5537004227</t>
  </si>
  <si>
    <t>Lišta přechodová mosaz  l=270 cm</t>
  </si>
  <si>
    <t>INT 3:2</t>
  </si>
  <si>
    <t>998776203R00</t>
  </si>
  <si>
    <t xml:space="preserve">Přesun hmot pro podlahy povlakové, výšky do 24 m </t>
  </si>
  <si>
    <t>782</t>
  </si>
  <si>
    <t>Konstrukce z přírodního kamene</t>
  </si>
  <si>
    <t>782 Konstrukce z přírodního kamene</t>
  </si>
  <si>
    <t>7821311R</t>
  </si>
  <si>
    <t>Obklad niky - pod okny deskami mramoru INT 6</t>
  </si>
  <si>
    <t>7821312R</t>
  </si>
  <si>
    <t>Renovace a čištění mramorového obkladu INT 5 -  orientační cena</t>
  </si>
  <si>
    <t>Finální cenu určí odborná firma, dle rozsahu prací</t>
  </si>
  <si>
    <t>7821313R</t>
  </si>
  <si>
    <t>Renovace původní teracové podlahy INT13 -  orientační cena</t>
  </si>
  <si>
    <t>11,75+11,75</t>
  </si>
  <si>
    <t>78250091R</t>
  </si>
  <si>
    <t>DOPLNĚNÍ TERACOVÉ PODLAHY V PROSTORU DVEŘÍ (MÍSTO DEMONTOVANÉHO PRAHU), STÁVAJÍCÍ ČÁST ODDĚLIT POMOCÍ UKONČOVACÍHO PROFILU SCHLUTER SCHIENE - V (VÝŠKA PODLE POTŘEBY)                                       OD NOVÉ ČÁSTI TERACA, PROVEDENÍ PODLE ODSOUHLASENÉHO VZORKU DODAVATELE!</t>
  </si>
  <si>
    <t>0,175+0,25</t>
  </si>
  <si>
    <t>998782203R00</t>
  </si>
  <si>
    <t xml:space="preserve">Přesun hmot pro obklady z kamene, výšky do 24 m </t>
  </si>
  <si>
    <t>784</t>
  </si>
  <si>
    <t>Malby</t>
  </si>
  <si>
    <t>784 Malby</t>
  </si>
  <si>
    <t>7841851R</t>
  </si>
  <si>
    <t>Otěruvzdorný vodou ředitelný nátěr HERBOL CLASSIC INNENWEISS - sněhobílý</t>
  </si>
  <si>
    <t>Stropy:</t>
  </si>
  <si>
    <t>Stěny:</t>
  </si>
  <si>
    <t>7841852R</t>
  </si>
  <si>
    <t>Otěruvzdorný vodou ředitelný nátěr HERBOL CLASSIC INNENWEISS -</t>
  </si>
  <si>
    <t>HERBOL COLOR ODSTÍN 6565 STUPEŇ 7</t>
  </si>
  <si>
    <t>INT 10:3,55*0,87</t>
  </si>
  <si>
    <t>INT 11:0,50*0,50</t>
  </si>
  <si>
    <t>784402801R00</t>
  </si>
  <si>
    <t xml:space="preserve">Odstranění malby oškrábáním v místnosti H do 3,8 m 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</si>
  <si>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</si>
  <si>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</si>
  <si>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</si>
  <si>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</si>
  <si>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</si>
  <si>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</si>
  <si>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>Příplatek k odvozu za každý další 1 km (29km)</t>
  </si>
  <si>
    <t>979082111R00</t>
  </si>
  <si>
    <t xml:space="preserve">Vnitrostaveništní doprava suti do 10 m </t>
  </si>
  <si>
    <t>979082121R00</t>
  </si>
  <si>
    <t>Příplatek k vnitrost. dopravě suti za dalších 5 m (20m)</t>
  </si>
  <si>
    <t>979990001R00</t>
  </si>
  <si>
    <t xml:space="preserve">Poplatek za skládku stavební suti </t>
  </si>
  <si>
    <t>PPV, GZS, kompletační činnost</t>
  </si>
  <si>
    <t>02</t>
  </si>
  <si>
    <t>Ústřední vytápění</t>
  </si>
  <si>
    <t>02 Ústřední vytápění</t>
  </si>
  <si>
    <t>612403386R00</t>
  </si>
  <si>
    <t>Hrubá výplň rýh ve stěnách do 12 x 6cm maltou UT 1, UT 2</t>
  </si>
  <si>
    <t>1,00+1,00</t>
  </si>
  <si>
    <t>735151821R00</t>
  </si>
  <si>
    <t>Demontáž otopných těles Pozn.4</t>
  </si>
  <si>
    <t>974031134R00</t>
  </si>
  <si>
    <t>Vysekání rýh ve zdi cihelné 6 x 12 cm UT 1, UT 2</t>
  </si>
  <si>
    <t>722</t>
  </si>
  <si>
    <t>Vnitřní vodovod</t>
  </si>
  <si>
    <t>722 Vnitřní vodovod</t>
  </si>
  <si>
    <t>722181222RT5</t>
  </si>
  <si>
    <t>Izolace návleková MIRELON  tl. stěny 9 mm vnitřní průměr 15 mm</t>
  </si>
  <si>
    <t>pouze potrubí ve zdi</t>
  </si>
  <si>
    <t>722181222RT6</t>
  </si>
  <si>
    <t>Izolace návleková MIRELON  tl. stěny 9 mm vnitřní průměr 18 mm</t>
  </si>
  <si>
    <t>998722201R00</t>
  </si>
  <si>
    <t xml:space="preserve">Přesun hmot pro vnitřní vodovod, výšky do 6 m </t>
  </si>
  <si>
    <t>733</t>
  </si>
  <si>
    <t>Rozvod potrubí</t>
  </si>
  <si>
    <t>733 Rozvod potrubí</t>
  </si>
  <si>
    <t>733163102R00</t>
  </si>
  <si>
    <t xml:space="preserve">Potrubí z měděných trubek D 15 x 1,0 mm </t>
  </si>
  <si>
    <t>vč.fitinek</t>
  </si>
  <si>
    <t>733163103R00</t>
  </si>
  <si>
    <t xml:space="preserve">Potrubí z měděných trubek D 18 x 1,0 mm </t>
  </si>
  <si>
    <t>733190106R00</t>
  </si>
  <si>
    <t xml:space="preserve">Tlaková zkouška potrubí  DN 32 </t>
  </si>
  <si>
    <t>733      RT1</t>
  </si>
  <si>
    <t>Vypuštění a znovu napuštění systému tlaková a topná zkouška, zaregulování ventilů</t>
  </si>
  <si>
    <t>h</t>
  </si>
  <si>
    <t>733      RT2</t>
  </si>
  <si>
    <t xml:space="preserve">Demontáž stávajícího zařízení ÚT </t>
  </si>
  <si>
    <t>dle výkresů a tech. zprávy</t>
  </si>
  <si>
    <t>(2x otopné deskové těleso vč. armatur, potrubí 12 mb)</t>
  </si>
  <si>
    <t>998733203R00</t>
  </si>
  <si>
    <t xml:space="preserve">Přesun hmot pro rozvody potrubí, výšky do 24 m </t>
  </si>
  <si>
    <t>734</t>
  </si>
  <si>
    <t>Armatury</t>
  </si>
  <si>
    <t>734 Armatury</t>
  </si>
  <si>
    <t>734226112RT2</t>
  </si>
  <si>
    <t>Ventil term.přímý,vnitř.z. Heimeier STANDARD DN 15 s termostatickou hlavicí Heimeier K</t>
  </si>
  <si>
    <t>se zabezpečením proti odcizení</t>
  </si>
  <si>
    <t>734226412R00</t>
  </si>
  <si>
    <t xml:space="preserve">Ventil radiátorový,přímý,Heimeier Mikrotherm DN 15 </t>
  </si>
  <si>
    <t>734261213RT3</t>
  </si>
  <si>
    <t>Šroubení  V 4300 přímé, G 1/2 Heimeier</t>
  </si>
  <si>
    <t>734291113R00</t>
  </si>
  <si>
    <t xml:space="preserve">Kohout kulový a vypouštěcí G 1/2, PN6 </t>
  </si>
  <si>
    <t>998734203R00</t>
  </si>
  <si>
    <t xml:space="preserve">Přesun hmot pro armatury, výšky do 24 m </t>
  </si>
  <si>
    <t>735</t>
  </si>
  <si>
    <t>Otopná tělesa</t>
  </si>
  <si>
    <t>735 Otopná tělesa</t>
  </si>
  <si>
    <t>735117110R00</t>
  </si>
  <si>
    <t xml:space="preserve">Odpojení a připojení těles po nátěru </t>
  </si>
  <si>
    <t>2*1,20*0,60</t>
  </si>
  <si>
    <t>735156784R00</t>
  </si>
  <si>
    <t xml:space="preserve">Otopná tělesa panelová Radik Klasik 33  900/ 800 </t>
  </si>
  <si>
    <t>735159111R00</t>
  </si>
  <si>
    <t xml:space="preserve">Zpětná montáž otopných těles  do délky 1600 mm </t>
  </si>
  <si>
    <t>998735203R00</t>
  </si>
  <si>
    <t xml:space="preserve">Přesun hmot pro otopná tělesa, výšky do 24 m </t>
  </si>
  <si>
    <t>783</t>
  </si>
  <si>
    <t>Nátěry</t>
  </si>
  <si>
    <t>783 Nátěry</t>
  </si>
  <si>
    <t>783201811R00</t>
  </si>
  <si>
    <t xml:space="preserve">Odstranění nátěrů z těles oškrábáním </t>
  </si>
  <si>
    <t>2*1,20*0,60*2</t>
  </si>
  <si>
    <t>783323230R00</t>
  </si>
  <si>
    <t>Nátěr syntetický radiátorů deskových 2x + 1x email INT 8</t>
  </si>
  <si>
    <t>783424140R00</t>
  </si>
  <si>
    <t>Nátěr syntetický potrubí do DN 50 mm  Z + 2x UT 3</t>
  </si>
  <si>
    <t>POZNÁMKY:
- Veškeré nové zařízení ÚT musí vyhovovat PN6
- O naložení s demontovaným zařízením ÚT rozhodne investor
- Pokud budou demontované radiátorové ventily (2 ks), 
termostatické hlavice (2 ks) a radiátorová šroubení (2 ks)
v dobrém technickém stavu, lze je znovu použít k novým 
tělesům, místo výše uvedených nových.</t>
  </si>
  <si>
    <t>03</t>
  </si>
  <si>
    <t>Silnoproud</t>
  </si>
  <si>
    <t>03 Silnoproud</t>
  </si>
  <si>
    <t>612403380R00</t>
  </si>
  <si>
    <t xml:space="preserve">Hrubá výplň rýh ve stěnách do 4x2 cm maltou ze SMS </t>
  </si>
  <si>
    <t>974031121R00</t>
  </si>
  <si>
    <t xml:space="preserve">Vysekání rýh ve zdi cihelné 4 x 2 cm </t>
  </si>
  <si>
    <t>2101</t>
  </si>
  <si>
    <t>Přístroje</t>
  </si>
  <si>
    <t>2101 Přístroje</t>
  </si>
  <si>
    <t>2101001</t>
  </si>
  <si>
    <t>Krabice pod zásuvku, tlačítko, vypínač - přístrojová KP67/3 do společných rámečků</t>
  </si>
  <si>
    <t>2101002</t>
  </si>
  <si>
    <t xml:space="preserve">Krabice rozbočovací - KPR68 + víčko ZV68 </t>
  </si>
  <si>
    <t>2101003</t>
  </si>
  <si>
    <t>Střídavý vypínač ř. 6 - ABB Future linear přístroj + kryt</t>
  </si>
  <si>
    <t>2101004</t>
  </si>
  <si>
    <t>Tlačítkový ovladač ř.1/0 - ABB Future linear přístroj + kryt</t>
  </si>
  <si>
    <t>2101005</t>
  </si>
  <si>
    <t xml:space="preserve">Zásuvka - ABB Future linear </t>
  </si>
  <si>
    <t>2101006</t>
  </si>
  <si>
    <t xml:space="preserve">Zásuvka s USB nabíječem - ABB Future linear </t>
  </si>
  <si>
    <t>2101007</t>
  </si>
  <si>
    <t xml:space="preserve">Zásuvka s přepěťovou ochranou - ABB Future linear </t>
  </si>
  <si>
    <t>2101008</t>
  </si>
  <si>
    <t xml:space="preserve">2 násobný rámeček zásuvek - ABB Future linear </t>
  </si>
  <si>
    <t>2101009</t>
  </si>
  <si>
    <t xml:space="preserve">4 násobný rámeček zásuvek - ABB Future linear </t>
  </si>
  <si>
    <t>2102</t>
  </si>
  <si>
    <t>Svítidla</t>
  </si>
  <si>
    <t>2102 Svítidla</t>
  </si>
  <si>
    <t>2102001</t>
  </si>
  <si>
    <t xml:space="preserve">Svítidlo liniové - INGE Kvadra 70 </t>
  </si>
  <si>
    <t>2102002</t>
  </si>
  <si>
    <t>Svítidlo liniové - INGE Kvadra 70 s nouzovým zdrojem</t>
  </si>
  <si>
    <t>2102003</t>
  </si>
  <si>
    <t>Lankový závěs - INGE , komplet s napájecí svorkovnicí</t>
  </si>
  <si>
    <t>2102004</t>
  </si>
  <si>
    <t xml:space="preserve">Nový transparentní PVC kabel 3x0,75mm </t>
  </si>
  <si>
    <t>2102005</t>
  </si>
  <si>
    <t xml:space="preserve">Nový transparentní PVC kabel 5x1mm </t>
  </si>
  <si>
    <t>2102006</t>
  </si>
  <si>
    <t xml:space="preserve">Zářivka  OsramT5 28W/840 </t>
  </si>
  <si>
    <t>2102007</t>
  </si>
  <si>
    <t xml:space="preserve">Příspěvek na ekol.likvidaci svitidel a zdrojů </t>
  </si>
  <si>
    <t>2103</t>
  </si>
  <si>
    <t>Kabely a kabelové trasy</t>
  </si>
  <si>
    <t>2103 Kabely a kabelové trasy</t>
  </si>
  <si>
    <t>2103001</t>
  </si>
  <si>
    <t xml:space="preserve">Přeložka kabelu CYKY 5x4 - předpoklad </t>
  </si>
  <si>
    <t>2103002</t>
  </si>
  <si>
    <t xml:space="preserve">Kabel  - CYKY j 5x1,5 </t>
  </si>
  <si>
    <t>2103003</t>
  </si>
  <si>
    <t xml:space="preserve">Kabel  - CYKY j 3x2,5 </t>
  </si>
  <si>
    <t>2103004</t>
  </si>
  <si>
    <t xml:space="preserve">Kabel  - CYKY j 3x1,5 </t>
  </si>
  <si>
    <t>2103005</t>
  </si>
  <si>
    <t xml:space="preserve">Kabel  - CYKY o 3x1,5 </t>
  </si>
  <si>
    <t>2103006</t>
  </si>
  <si>
    <t xml:space="preserve">Vodič - CYA 2,5 </t>
  </si>
  <si>
    <t>2103007</t>
  </si>
  <si>
    <t xml:space="preserve">Ukončení kabelů - všechno - izolační páskou </t>
  </si>
  <si>
    <t>2103008</t>
  </si>
  <si>
    <t>Protipožární prostup - utěsnění  trasy do průměru 50 mm - Intumex</t>
  </si>
  <si>
    <t>2104</t>
  </si>
  <si>
    <t>Ostatní náklady</t>
  </si>
  <si>
    <t>2104 Ostatní náklady</t>
  </si>
  <si>
    <t>2104001</t>
  </si>
  <si>
    <t xml:space="preserve">Nový rozváděč dle schema </t>
  </si>
  <si>
    <t>2104002</t>
  </si>
  <si>
    <t>Odpojení starých a připojení nových kabelů do stávajících vývodů</t>
  </si>
  <si>
    <t>2105</t>
  </si>
  <si>
    <t>2105 Ostatní náklady</t>
  </si>
  <si>
    <t>2105001</t>
  </si>
  <si>
    <t xml:space="preserve">Demontáž stávající instalace </t>
  </si>
  <si>
    <t>2105002</t>
  </si>
  <si>
    <t xml:space="preserve">Likvidace odpadu </t>
  </si>
  <si>
    <t>2105003</t>
  </si>
  <si>
    <t xml:space="preserve">Doprava materiálu </t>
  </si>
  <si>
    <t>2105004</t>
  </si>
  <si>
    <t xml:space="preserve">Dokumentace skutečného stavu </t>
  </si>
  <si>
    <t>2105005</t>
  </si>
  <si>
    <t xml:space="preserve">Výchozí revize </t>
  </si>
  <si>
    <t>04</t>
  </si>
  <si>
    <t>Slaboproud</t>
  </si>
  <si>
    <t>04 Slaboproud</t>
  </si>
  <si>
    <t>2011</t>
  </si>
  <si>
    <t>Strukturovaná kabeláž</t>
  </si>
  <si>
    <t>2011 Strukturovaná kabeláž</t>
  </si>
  <si>
    <t>2011001</t>
  </si>
  <si>
    <t>Solarix Patch panel UTP, osazený, 24x RJ45, Cat.6 SX24-6-UTP-BK</t>
  </si>
  <si>
    <t>2011002</t>
  </si>
  <si>
    <t>Triton Patch cord organiser RAB-VP-X11-A1</t>
  </si>
  <si>
    <t>2011003</t>
  </si>
  <si>
    <t>Switch PoE Cisco Catalyst 48x 10/100/1000 Eth.ports, 2x SFP+, PoE 370W</t>
  </si>
  <si>
    <t>Catalyst WS -C 2960X-48LPD-L</t>
  </si>
  <si>
    <t>2011004</t>
  </si>
  <si>
    <t>Solarix Keystone rychlozařezávací Cat.6, UTP SXKJ-6-UTP-BK-NA</t>
  </si>
  <si>
    <t>2011005</t>
  </si>
  <si>
    <t>Solarix instalační kabel UTP Cat.6, LSOH SXKD-6-UTP-LSOH</t>
  </si>
  <si>
    <t>2011006</t>
  </si>
  <si>
    <t>Solarix spojovací box Cat.6, UTP 8p8c KRJ45-VEB6</t>
  </si>
  <si>
    <t>2011007</t>
  </si>
  <si>
    <t xml:space="preserve">Montážní deska pro spojovací boxy </t>
  </si>
  <si>
    <t>2011008</t>
  </si>
  <si>
    <t>ABB zásuvka future linear kryt zásuvky komunikační s popisovým polem a clonkami, barva studio bílá</t>
  </si>
  <si>
    <t>1710-0-3176</t>
  </si>
  <si>
    <t>2011009</t>
  </si>
  <si>
    <t>ABB třmen se soklem pro 2 komunikační zásuvky Keystone - 1753-0-8055</t>
  </si>
  <si>
    <t>2011010</t>
  </si>
  <si>
    <t xml:space="preserve">Patch Cord UTP, Cat.6, LSZH, 1m </t>
  </si>
  <si>
    <t>2011011</t>
  </si>
  <si>
    <t xml:space="preserve">Patch Cord UTP, Cat.6, LSZH, 2m </t>
  </si>
  <si>
    <t>2011012</t>
  </si>
  <si>
    <t xml:space="preserve">Patch Cord UTP, Cat.6, LSZH, 3m </t>
  </si>
  <si>
    <t>2011013</t>
  </si>
  <si>
    <t xml:space="preserve">Patch Cord UTP, Cat.6, LSZH, 5m </t>
  </si>
  <si>
    <t>2011014</t>
  </si>
  <si>
    <t>Měření kabelových tras Cat.6, včetně vypracování měřícího protokolu</t>
  </si>
  <si>
    <t>vývodů</t>
  </si>
  <si>
    <t>2011015</t>
  </si>
  <si>
    <t>Krabice přístrojová pod omítku pro vícenásobné rámečky - KP 67/2</t>
  </si>
  <si>
    <t>2011016</t>
  </si>
  <si>
    <t>Krabice odbočná KU 68-1902</t>
  </si>
  <si>
    <t>2011017</t>
  </si>
  <si>
    <t>Krabice odbočná KO 97/5</t>
  </si>
  <si>
    <t>2011018</t>
  </si>
  <si>
    <t>Krabice odbočná KO 125E</t>
  </si>
  <si>
    <t>2011019</t>
  </si>
  <si>
    <t>Monoflex Trubka elektroinstalační prům. 16 1416E</t>
  </si>
  <si>
    <t>2011020</t>
  </si>
  <si>
    <t>Monoflex Trubka elektroinstalační prům. 25 1425</t>
  </si>
  <si>
    <t>2011021</t>
  </si>
  <si>
    <t>Monoflex Trubka elektroinstalační prům. 40 1440</t>
  </si>
  <si>
    <t>2011022</t>
  </si>
  <si>
    <t>Monoflex Trubka elektroinstalační prům. 50 1450</t>
  </si>
  <si>
    <t>2011023</t>
  </si>
  <si>
    <t>Drát protahovací AY2,5</t>
  </si>
  <si>
    <t>Ostatní:</t>
  </si>
  <si>
    <t>2102 Ostatní:</t>
  </si>
  <si>
    <t xml:space="preserve">Zasekání tras, zednické práce, začistění </t>
  </si>
  <si>
    <t xml:space="preserve">Montáž trubkových kabelových tras </t>
  </si>
  <si>
    <t xml:space="preserve">Uložení a zatažení kabelů </t>
  </si>
  <si>
    <t xml:space="preserve">Průrazy </t>
  </si>
  <si>
    <t xml:space="preserve">Demontáž Racku </t>
  </si>
  <si>
    <t xml:space="preserve">Demontáže zásuvek, vývodů a zařízení </t>
  </si>
  <si>
    <t xml:space="preserve">Demontáže kabelových tras </t>
  </si>
  <si>
    <t>2102008</t>
  </si>
  <si>
    <t xml:space="preserve">Demontáže zářivkových světel </t>
  </si>
  <si>
    <t>2102008B</t>
  </si>
  <si>
    <t xml:space="preserve">Likvidace vybouraného materiálu </t>
  </si>
  <si>
    <t>2102009</t>
  </si>
  <si>
    <t xml:space="preserve">Dokumentace skutečného provedení </t>
  </si>
  <si>
    <t>2102010</t>
  </si>
  <si>
    <t xml:space="preserve">Drobný montážní materiál </t>
  </si>
  <si>
    <t>2102011</t>
  </si>
  <si>
    <t>2102012</t>
  </si>
  <si>
    <t xml:space="preserve">Koordinace a dozor </t>
  </si>
  <si>
    <t>2102013</t>
  </si>
  <si>
    <t xml:space="preserve">Skladné, dopravné a přesun materiálu </t>
  </si>
  <si>
    <t>2102014</t>
  </si>
  <si>
    <t>Ostatní položky které podle dodavatele systému chybí, nebo jsou chybně uvedeny</t>
  </si>
  <si>
    <t>Pozn. 1:
Všechny prvky musí odpovídat platným normám ČSN.
Pozn. 2:
Pkud jsou uvedny typy prvků, jedná se o referenční výrobky, které mohou být nahrazeny jinými, stejných nebo lepších parametrů a vlastností</t>
  </si>
  <si>
    <t>Vstupních ploch Auly v 1.NP a 2.NP</t>
  </si>
  <si>
    <t>Doplnění teracové podlahy INT 19</t>
  </si>
  <si>
    <t>Univerzita Karlova - Filozofická fakulta</t>
  </si>
  <si>
    <t>MIDWEST INVEST s.r.o.</t>
  </si>
  <si>
    <t>CZ04084845</t>
  </si>
  <si>
    <t>Mgr. Yvona Trčalová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</si>
</sst>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\ &quot;Kč&quot;"/>
    <numFmt numFmtId="167" formatCode="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7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3" fillId="5" borderId="54" xfId="20" applyNumberFormat="1" applyFont="1" applyFill="1" applyBorder="1" applyAlignment="1">
      <alignment horizontal="right" wrapText="1"/>
      <protection/>
    </xf>
    <xf numFmtId="4" fontId="8" fillId="6" borderId="14" xfId="20" applyNumberFormat="1" applyFont="1" applyFill="1" applyBorder="1" applyAlignment="1">
      <alignment horizontal="right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7" borderId="11" xfId="0" applyNumberFormat="1" applyFont="1" applyFill="1" applyBorder="1" applyAlignment="1">
      <alignment horizontal="right" vertical="center"/>
    </xf>
    <xf numFmtId="3" fontId="6" fillId="7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6" fontId="1" fillId="0" borderId="1" xfId="0" applyNumberFormat="1" applyFont="1" applyBorder="1" applyAlignment="1">
      <alignment horizontal="right" indent="2"/>
    </xf>
    <xf numFmtId="166" fontId="1" fillId="0" borderId="25" xfId="0" applyNumberFormat="1" applyFont="1" applyBorder="1" applyAlignment="1">
      <alignment horizontal="right" indent="2"/>
    </xf>
    <xf numFmtId="166" fontId="6" fillId="2" borderId="57" xfId="0" applyNumberFormat="1" applyFont="1" applyFill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3" fillId="5" borderId="64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9"/>
  <sheetViews>
    <sheetView showGridLines="0" view="pageBreakPreview" zoomScale="75" zoomScaleSheetLayoutView="75" workbookViewId="0" topLeftCell="B1">
      <selection activeCell="F15" sqref="F15"/>
    </sheetView>
  </sheetViews>
  <sheetFormatPr defaultColWidth="8.875" defaultRowHeight="12.75"/>
  <cols>
    <col min="1" max="1" width="0.37109375" style="1" hidden="1" customWidth="1"/>
    <col min="2" max="2" width="7.125" style="1" customWidth="1"/>
    <col min="3" max="3" width="8.87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37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8.87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42923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98</v>
      </c>
      <c r="E5" s="13" t="s">
        <v>567</v>
      </c>
      <c r="F5" s="14"/>
      <c r="G5" s="15"/>
      <c r="H5" s="14"/>
      <c r="I5" s="15"/>
      <c r="O5" s="8"/>
    </row>
    <row r="6" ht="15.75">
      <c r="E6" s="13" t="s">
        <v>102</v>
      </c>
    </row>
    <row r="7" ht="15.75">
      <c r="E7" s="13" t="s">
        <v>105</v>
      </c>
    </row>
    <row r="8" spans="3:11" ht="12.75">
      <c r="C8" s="16" t="s">
        <v>4</v>
      </c>
      <c r="D8" s="17"/>
      <c r="H8" s="18" t="s">
        <v>5</v>
      </c>
      <c r="J8" s="17"/>
      <c r="K8" s="17"/>
    </row>
    <row r="9" spans="4:11" ht="12.75">
      <c r="D9" s="17"/>
      <c r="H9" s="18" t="s">
        <v>6</v>
      </c>
      <c r="J9" s="17"/>
      <c r="K9" s="17"/>
    </row>
    <row r="10" spans="3:10" ht="12.75">
      <c r="C10" s="18"/>
      <c r="D10" s="17"/>
      <c r="H10" s="18"/>
      <c r="J10" s="17"/>
    </row>
    <row r="11" spans="8:10" ht="12.75">
      <c r="H11" s="18"/>
      <c r="J11" s="17"/>
    </row>
    <row r="12" spans="3:11" ht="12.75">
      <c r="C12" s="16" t="s">
        <v>7</v>
      </c>
      <c r="D12" s="17" t="s">
        <v>568</v>
      </c>
      <c r="H12" s="18" t="s">
        <v>5</v>
      </c>
      <c r="I12" s="2">
        <v>4084845</v>
      </c>
      <c r="J12" s="17"/>
      <c r="K12" s="17"/>
    </row>
    <row r="13" spans="4:11" ht="12.75">
      <c r="D13" s="17"/>
      <c r="H13" s="18" t="s">
        <v>6</v>
      </c>
      <c r="I13" s="2" t="s">
        <v>569</v>
      </c>
      <c r="J13" s="17"/>
      <c r="K13" s="17"/>
    </row>
    <row r="14" spans="3:10" ht="12" customHeight="1">
      <c r="C14" s="18"/>
      <c r="D14" s="17"/>
      <c r="J14" s="18"/>
    </row>
    <row r="15" spans="3:10" ht="24.75" customHeight="1">
      <c r="C15" s="19" t="s">
        <v>8</v>
      </c>
      <c r="D15" s="1" t="s">
        <v>570</v>
      </c>
      <c r="H15" s="19" t="s">
        <v>9</v>
      </c>
      <c r="J15" s="18"/>
    </row>
    <row r="16" ht="12.75" customHeight="1">
      <c r="J16" s="18"/>
    </row>
    <row r="17" spans="3:8" ht="28.5" customHeight="1">
      <c r="C17" s="19" t="s">
        <v>10</v>
      </c>
      <c r="H17" s="19" t="s">
        <v>10</v>
      </c>
    </row>
    <row r="18" ht="25.5" customHeight="1"/>
    <row r="19" spans="2:11" ht="13.5" customHeight="1">
      <c r="B19" s="20"/>
      <c r="C19" s="21"/>
      <c r="D19" s="21"/>
      <c r="E19" s="22"/>
      <c r="F19" s="23"/>
      <c r="G19" s="24"/>
      <c r="H19" s="25"/>
      <c r="I19" s="24"/>
      <c r="J19" s="26" t="s">
        <v>11</v>
      </c>
      <c r="K19" s="27"/>
    </row>
    <row r="20" spans="2:11" ht="15" customHeight="1">
      <c r="B20" s="28" t="s">
        <v>12</v>
      </c>
      <c r="C20" s="29"/>
      <c r="D20" s="30">
        <v>15</v>
      </c>
      <c r="E20" s="31" t="s">
        <v>13</v>
      </c>
      <c r="F20" s="32"/>
      <c r="G20" s="33"/>
      <c r="H20" s="33"/>
      <c r="I20" s="288">
        <f>ROUND(G35,0)</f>
        <v>0</v>
      </c>
      <c r="J20" s="289"/>
      <c r="K20" s="34"/>
    </row>
    <row r="21" spans="2:11" ht="12.75">
      <c r="B21" s="28" t="s">
        <v>14</v>
      </c>
      <c r="C21" s="29"/>
      <c r="D21" s="30">
        <f>SazbaDPH1</f>
        <v>15</v>
      </c>
      <c r="E21" s="31" t="s">
        <v>13</v>
      </c>
      <c r="F21" s="35"/>
      <c r="G21" s="36"/>
      <c r="H21" s="36"/>
      <c r="I21" s="290">
        <f>ROUND(I20*D21/100,0)</f>
        <v>0</v>
      </c>
      <c r="J21" s="291"/>
      <c r="K21" s="34"/>
    </row>
    <row r="22" spans="2:11" ht="12.75">
      <c r="B22" s="28" t="s">
        <v>12</v>
      </c>
      <c r="C22" s="29"/>
      <c r="D22" s="30">
        <v>21</v>
      </c>
      <c r="E22" s="31" t="s">
        <v>13</v>
      </c>
      <c r="F22" s="35"/>
      <c r="G22" s="36"/>
      <c r="H22" s="36"/>
      <c r="I22" s="290">
        <f>ROUND(H35,0)</f>
        <v>897239</v>
      </c>
      <c r="J22" s="291"/>
      <c r="K22" s="34"/>
    </row>
    <row r="23" spans="2:11" ht="13.5" thickBot="1">
      <c r="B23" s="28" t="s">
        <v>14</v>
      </c>
      <c r="C23" s="29"/>
      <c r="D23" s="30">
        <f>SazbaDPH2</f>
        <v>21</v>
      </c>
      <c r="E23" s="31" t="s">
        <v>13</v>
      </c>
      <c r="F23" s="37"/>
      <c r="G23" s="38"/>
      <c r="H23" s="38"/>
      <c r="I23" s="292">
        <f>ROUND(I22*D22/100,0)</f>
        <v>188420</v>
      </c>
      <c r="J23" s="293"/>
      <c r="K23" s="34"/>
    </row>
    <row r="24" spans="2:11" ht="16.5" thickBot="1">
      <c r="B24" s="39" t="s">
        <v>15</v>
      </c>
      <c r="C24" s="40"/>
      <c r="D24" s="40"/>
      <c r="E24" s="41"/>
      <c r="F24" s="42"/>
      <c r="G24" s="43"/>
      <c r="H24" s="43"/>
      <c r="I24" s="294">
        <f>SUM(I20:I23)</f>
        <v>1085659</v>
      </c>
      <c r="J24" s="295"/>
      <c r="K24" s="44"/>
    </row>
    <row r="27" ht="1.5" customHeight="1"/>
    <row r="28" spans="2:12" ht="15.75" customHeight="1">
      <c r="B28" s="13" t="s">
        <v>16</v>
      </c>
      <c r="C28" s="45"/>
      <c r="D28" s="45"/>
      <c r="E28" s="45"/>
      <c r="F28" s="45"/>
      <c r="G28" s="45"/>
      <c r="H28" s="45"/>
      <c r="I28" s="45"/>
      <c r="J28" s="45"/>
      <c r="K28" s="45"/>
      <c r="L28" s="46"/>
    </row>
    <row r="29" ht="5.25" customHeight="1">
      <c r="L29" s="46"/>
    </row>
    <row r="30" spans="2:10" ht="24" customHeight="1">
      <c r="B30" s="47" t="s">
        <v>17</v>
      </c>
      <c r="C30" s="48"/>
      <c r="D30" s="48"/>
      <c r="E30" s="49"/>
      <c r="F30" s="50" t="s">
        <v>18</v>
      </c>
      <c r="G30" s="51" t="str">
        <f>CONCATENATE("Základ DPH ",SazbaDPH1," %")</f>
        <v>Základ DPH 15 %</v>
      </c>
      <c r="H30" s="50" t="str">
        <f>CONCATENATE("Základ DPH ",SazbaDPH2," %")</f>
        <v>Základ DPH 21 %</v>
      </c>
      <c r="I30" s="50" t="s">
        <v>19</v>
      </c>
      <c r="J30" s="50" t="s">
        <v>13</v>
      </c>
    </row>
    <row r="31" spans="2:10" ht="12.75">
      <c r="B31" s="52" t="s">
        <v>101</v>
      </c>
      <c r="C31" s="53" t="s">
        <v>102</v>
      </c>
      <c r="D31" s="54"/>
      <c r="E31" s="55"/>
      <c r="F31" s="56">
        <f>G31+H31+I31</f>
        <v>586258.3521183454</v>
      </c>
      <c r="G31" s="57">
        <v>0</v>
      </c>
      <c r="H31" s="58">
        <f>'01  KL'!C23</f>
        <v>484511.0348085499</v>
      </c>
      <c r="I31" s="58">
        <f aca="true" t="shared" si="0" ref="I31:I34">(G31*SazbaDPH1)/100+(H31*SazbaDPH2)/100</f>
        <v>101747.31730979549</v>
      </c>
      <c r="J31" s="59">
        <f aca="true" t="shared" si="1" ref="J31:J34">IF(CelkemObjekty=0,"",F31/CelkemObjekty*100)</f>
        <v>54.00024397924087</v>
      </c>
    </row>
    <row r="32" spans="2:10" ht="12.75">
      <c r="B32" s="60" t="s">
        <v>326</v>
      </c>
      <c r="C32" s="61" t="s">
        <v>327</v>
      </c>
      <c r="D32" s="62"/>
      <c r="E32" s="63"/>
      <c r="F32" s="64">
        <f aca="true" t="shared" si="2" ref="F32:F34">G32+H32+I32</f>
        <v>101613.05136399998</v>
      </c>
      <c r="G32" s="65">
        <v>0</v>
      </c>
      <c r="H32" s="66">
        <f>'02  KL'!C23</f>
        <v>83977.72839999999</v>
      </c>
      <c r="I32" s="66">
        <f t="shared" si="0"/>
        <v>17635.322964</v>
      </c>
      <c r="J32" s="59">
        <f t="shared" si="1"/>
        <v>9.359575936623024</v>
      </c>
    </row>
    <row r="33" spans="2:10" ht="12.75">
      <c r="B33" s="60" t="s">
        <v>402</v>
      </c>
      <c r="C33" s="61" t="s">
        <v>403</v>
      </c>
      <c r="D33" s="62"/>
      <c r="E33" s="63"/>
      <c r="F33" s="64">
        <f t="shared" si="2"/>
        <v>168373.72639999999</v>
      </c>
      <c r="G33" s="65">
        <v>0</v>
      </c>
      <c r="H33" s="66">
        <f>'03  KL'!C23</f>
        <v>139151.84</v>
      </c>
      <c r="I33" s="66">
        <f t="shared" si="0"/>
        <v>29221.886400000003</v>
      </c>
      <c r="J33" s="59">
        <f t="shared" si="1"/>
        <v>15.50890025266291</v>
      </c>
    </row>
    <row r="34" spans="2:10" ht="12.75">
      <c r="B34" s="60" t="s">
        <v>485</v>
      </c>
      <c r="C34" s="61" t="s">
        <v>486</v>
      </c>
      <c r="D34" s="62"/>
      <c r="E34" s="63"/>
      <c r="F34" s="64">
        <f t="shared" si="2"/>
        <v>229413.58000000002</v>
      </c>
      <c r="G34" s="65">
        <v>0</v>
      </c>
      <c r="H34" s="66">
        <f>'04  KL'!C23</f>
        <v>189598</v>
      </c>
      <c r="I34" s="66">
        <f t="shared" si="0"/>
        <v>39815.58</v>
      </c>
      <c r="J34" s="59">
        <f t="shared" si="1"/>
        <v>21.131279831473183</v>
      </c>
    </row>
    <row r="35" spans="2:10" ht="17.25" customHeight="1">
      <c r="B35" s="67" t="s">
        <v>20</v>
      </c>
      <c r="C35" s="68"/>
      <c r="D35" s="69"/>
      <c r="E35" s="70"/>
      <c r="F35" s="71">
        <f>SUM(F31:F34)</f>
        <v>1085658.7098823455</v>
      </c>
      <c r="G35" s="71">
        <f>SUM(G31:G34)</f>
        <v>0</v>
      </c>
      <c r="H35" s="71">
        <f>SUM(H31:H34)</f>
        <v>897238.6032085499</v>
      </c>
      <c r="I35" s="71">
        <f>SUM(I31:I34)</f>
        <v>188420.1066737955</v>
      </c>
      <c r="J35" s="72">
        <f aca="true" t="shared" si="3" ref="J35">IF(CelkemObjekty=0,"",F35/CelkemObjekty*100)</f>
        <v>100</v>
      </c>
    </row>
    <row r="36" spans="2:11" ht="12.75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9.7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7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ht="2.25" customHeight="1"/>
    <row r="40" ht="1.5" customHeight="1"/>
    <row r="41" ht="0.75" customHeight="1"/>
    <row r="42" ht="0.75" customHeight="1"/>
    <row r="43" ht="0.75" customHeight="1"/>
    <row r="44" spans="2:10" ht="18">
      <c r="B44" s="13" t="s">
        <v>26</v>
      </c>
      <c r="C44" s="45"/>
      <c r="D44" s="45"/>
      <c r="E44" s="45"/>
      <c r="F44" s="45"/>
      <c r="G44" s="45"/>
      <c r="H44" s="45"/>
      <c r="I44" s="45"/>
      <c r="J44" s="45"/>
    </row>
    <row r="46" spans="2:10" ht="12.75">
      <c r="B46" s="47" t="s">
        <v>27</v>
      </c>
      <c r="C46" s="48"/>
      <c r="D46" s="48"/>
      <c r="E46" s="75"/>
      <c r="F46" s="76"/>
      <c r="G46" s="51"/>
      <c r="H46" s="50" t="s">
        <v>18</v>
      </c>
      <c r="I46" s="1"/>
      <c r="J46" s="1"/>
    </row>
    <row r="47" spans="2:10" ht="12.75">
      <c r="B47" s="52" t="s">
        <v>325</v>
      </c>
      <c r="C47" s="53"/>
      <c r="D47" s="54"/>
      <c r="E47" s="77"/>
      <c r="F47" s="78"/>
      <c r="G47" s="57"/>
      <c r="H47" s="58">
        <f>'01  KL'!G23+'02  KL'!G23+'03  KL'!G23+'04  KL'!G23</f>
        <v>0</v>
      </c>
      <c r="I47" s="1"/>
      <c r="J47" s="1"/>
    </row>
    <row r="48" spans="2:10" ht="12.75">
      <c r="B48" s="67" t="s">
        <v>20</v>
      </c>
      <c r="C48" s="68"/>
      <c r="D48" s="69"/>
      <c r="E48" s="79"/>
      <c r="F48" s="80"/>
      <c r="G48" s="74"/>
      <c r="H48" s="71">
        <f>SUM(H47:H47)</f>
        <v>0</v>
      </c>
      <c r="I48" s="1"/>
      <c r="J48" s="1"/>
    </row>
    <row r="49" spans="9:10" ht="12.75">
      <c r="I49" s="1"/>
      <c r="J49" s="1"/>
    </row>
  </sheetData>
  <mergeCells count="5">
    <mergeCell ref="I20:J20"/>
    <mergeCell ref="I21:J21"/>
    <mergeCell ref="I22:J22"/>
    <mergeCell ref="I23:J23"/>
    <mergeCell ref="I24:J2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6"/>
  <sheetViews>
    <sheetView showGridLines="0" showZeros="0" zoomScaleSheetLayoutView="100" workbookViewId="0" topLeftCell="A40">
      <selection activeCell="F63" sqref="F63"/>
    </sheetView>
  </sheetViews>
  <sheetFormatPr defaultColWidth="8.875" defaultRowHeight="12.75"/>
  <cols>
    <col min="1" max="1" width="4.375" style="220" customWidth="1"/>
    <col min="2" max="2" width="11.375" style="220" customWidth="1"/>
    <col min="3" max="3" width="40.375" style="220" customWidth="1"/>
    <col min="4" max="4" width="5.375" style="220" customWidth="1"/>
    <col min="5" max="5" width="8.37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37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8.875" style="220" customWidth="1"/>
  </cols>
  <sheetData>
    <row r="1" spans="1:7" ht="15.75">
      <c r="A1" s="321" t="s">
        <v>82</v>
      </c>
      <c r="B1" s="321"/>
      <c r="C1" s="321"/>
      <c r="D1" s="321"/>
      <c r="E1" s="321"/>
      <c r="F1" s="321"/>
      <c r="G1" s="32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5" thickTop="1">
      <c r="A3" s="307" t="s">
        <v>3</v>
      </c>
      <c r="B3" s="308"/>
      <c r="C3" s="174" t="s">
        <v>100</v>
      </c>
      <c r="D3" s="224"/>
      <c r="E3" s="225" t="s">
        <v>83</v>
      </c>
      <c r="F3" s="226" t="str">
        <f>'03  Rek'!H1</f>
        <v/>
      </c>
      <c r="G3" s="227"/>
    </row>
    <row r="4" spans="1:7" ht="13.5" thickBot="1">
      <c r="A4" s="322" t="s">
        <v>73</v>
      </c>
      <c r="B4" s="310"/>
      <c r="C4" s="180" t="s">
        <v>404</v>
      </c>
      <c r="D4" s="228"/>
      <c r="E4" s="323">
        <f>'03  Rek'!G2</f>
        <v>0</v>
      </c>
      <c r="F4" s="324"/>
      <c r="G4" s="325"/>
    </row>
    <row r="5" spans="1:7" ht="13.5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118</v>
      </c>
      <c r="C7" s="239" t="s">
        <v>119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12.75">
      <c r="A8" s="248">
        <v>1</v>
      </c>
      <c r="B8" s="249" t="s">
        <v>405</v>
      </c>
      <c r="C8" s="250" t="s">
        <v>406</v>
      </c>
      <c r="D8" s="251" t="s">
        <v>162</v>
      </c>
      <c r="E8" s="252">
        <v>105</v>
      </c>
      <c r="F8" s="252">
        <v>35</v>
      </c>
      <c r="G8" s="253">
        <f>E8*F8</f>
        <v>3675</v>
      </c>
      <c r="H8" s="254">
        <v>0.00156</v>
      </c>
      <c r="I8" s="255">
        <f>E8*H8</f>
        <v>0.1638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3675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57" ht="12.75">
      <c r="A9" s="266"/>
      <c r="B9" s="267" t="s">
        <v>97</v>
      </c>
      <c r="C9" s="268" t="s">
        <v>120</v>
      </c>
      <c r="D9" s="269"/>
      <c r="E9" s="270"/>
      <c r="F9" s="271"/>
      <c r="G9" s="272">
        <f>SUM(G7:G8)</f>
        <v>3675</v>
      </c>
      <c r="H9" s="273"/>
      <c r="I9" s="274">
        <f>SUM(I7:I8)</f>
        <v>0.1638</v>
      </c>
      <c r="J9" s="273"/>
      <c r="K9" s="274">
        <f>SUM(K7:K8)</f>
        <v>0</v>
      </c>
      <c r="O9" s="247">
        <v>4</v>
      </c>
      <c r="BA9" s="275">
        <f>SUM(BA7:BA8)</f>
        <v>3675</v>
      </c>
      <c r="BB9" s="275">
        <f>SUM(BB7:BB8)</f>
        <v>0</v>
      </c>
      <c r="BC9" s="275">
        <f>SUM(BC7:BC8)</f>
        <v>0</v>
      </c>
      <c r="BD9" s="275">
        <f>SUM(BD7:BD8)</f>
        <v>0</v>
      </c>
      <c r="BE9" s="275">
        <f>SUM(BE7:BE8)</f>
        <v>0</v>
      </c>
    </row>
    <row r="10" spans="1:15" ht="12.75">
      <c r="A10" s="237" t="s">
        <v>95</v>
      </c>
      <c r="B10" s="238" t="s">
        <v>152</v>
      </c>
      <c r="C10" s="239" t="s">
        <v>153</v>
      </c>
      <c r="D10" s="240"/>
      <c r="E10" s="241"/>
      <c r="F10" s="241"/>
      <c r="G10" s="242"/>
      <c r="H10" s="243"/>
      <c r="I10" s="244"/>
      <c r="J10" s="245"/>
      <c r="K10" s="246"/>
      <c r="O10" s="247">
        <v>1</v>
      </c>
    </row>
    <row r="11" spans="1:80" ht="12.75">
      <c r="A11" s="248">
        <v>2</v>
      </c>
      <c r="B11" s="249" t="s">
        <v>407</v>
      </c>
      <c r="C11" s="250" t="s">
        <v>408</v>
      </c>
      <c r="D11" s="251" t="s">
        <v>162</v>
      </c>
      <c r="E11" s="252">
        <v>105</v>
      </c>
      <c r="F11" s="252">
        <v>37</v>
      </c>
      <c r="G11" s="253">
        <f>E11*F11</f>
        <v>3885</v>
      </c>
      <c r="H11" s="254">
        <v>0.00049</v>
      </c>
      <c r="I11" s="255">
        <f>E11*H11</f>
        <v>0.051449999999999996</v>
      </c>
      <c r="J11" s="254">
        <v>-0.002</v>
      </c>
      <c r="K11" s="255">
        <f>E11*J11</f>
        <v>-0.21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>IF(AZ11=1,G11,0)</f>
        <v>3885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1</v>
      </c>
    </row>
    <row r="12" spans="1:57" ht="12.75">
      <c r="A12" s="266"/>
      <c r="B12" s="267" t="s">
        <v>97</v>
      </c>
      <c r="C12" s="268" t="s">
        <v>154</v>
      </c>
      <c r="D12" s="269"/>
      <c r="E12" s="270"/>
      <c r="F12" s="271"/>
      <c r="G12" s="272">
        <f>SUM(G10:G11)</f>
        <v>3885</v>
      </c>
      <c r="H12" s="273"/>
      <c r="I12" s="274">
        <f>SUM(I10:I11)</f>
        <v>0.051449999999999996</v>
      </c>
      <c r="J12" s="273"/>
      <c r="K12" s="274">
        <f>SUM(K10:K11)</f>
        <v>-0.21</v>
      </c>
      <c r="O12" s="247">
        <v>4</v>
      </c>
      <c r="BA12" s="275">
        <f>SUM(BA10:BA11)</f>
        <v>3885</v>
      </c>
      <c r="BB12" s="275">
        <f>SUM(BB10:BB11)</f>
        <v>0</v>
      </c>
      <c r="BC12" s="275">
        <f>SUM(BC10:BC11)</f>
        <v>0</v>
      </c>
      <c r="BD12" s="275">
        <f>SUM(BD10:BD11)</f>
        <v>0</v>
      </c>
      <c r="BE12" s="275">
        <f>SUM(BE10:BE11)</f>
        <v>0</v>
      </c>
    </row>
    <row r="13" spans="1:15" ht="12.75">
      <c r="A13" s="237" t="s">
        <v>95</v>
      </c>
      <c r="B13" s="238" t="s">
        <v>205</v>
      </c>
      <c r="C13" s="239" t="s">
        <v>206</v>
      </c>
      <c r="D13" s="240"/>
      <c r="E13" s="241"/>
      <c r="F13" s="241"/>
      <c r="G13" s="242"/>
      <c r="H13" s="243"/>
      <c r="I13" s="244"/>
      <c r="J13" s="245"/>
      <c r="K13" s="246"/>
      <c r="O13" s="247">
        <v>1</v>
      </c>
    </row>
    <row r="14" spans="1:80" ht="12.75">
      <c r="A14" s="248">
        <v>3</v>
      </c>
      <c r="B14" s="249" t="s">
        <v>208</v>
      </c>
      <c r="C14" s="250" t="s">
        <v>209</v>
      </c>
      <c r="D14" s="251" t="s">
        <v>210</v>
      </c>
      <c r="E14" s="252">
        <v>0.21525</v>
      </c>
      <c r="F14" s="252">
        <v>240</v>
      </c>
      <c r="G14" s="253">
        <f>E14*F14</f>
        <v>51.66</v>
      </c>
      <c r="H14" s="254">
        <v>0</v>
      </c>
      <c r="I14" s="255">
        <f>E14*H14</f>
        <v>0</v>
      </c>
      <c r="J14" s="254"/>
      <c r="K14" s="255">
        <f>E14*J14</f>
        <v>0</v>
      </c>
      <c r="O14" s="247">
        <v>2</v>
      </c>
      <c r="AA14" s="220">
        <v>7</v>
      </c>
      <c r="AB14" s="220">
        <v>1</v>
      </c>
      <c r="AC14" s="220">
        <v>2</v>
      </c>
      <c r="AZ14" s="220">
        <v>1</v>
      </c>
      <c r="BA14" s="220">
        <f>IF(AZ14=1,G14,0)</f>
        <v>51.66</v>
      </c>
      <c r="BB14" s="220">
        <f>IF(AZ14=2,G14,0)</f>
        <v>0</v>
      </c>
      <c r="BC14" s="220">
        <f>IF(AZ14=3,G14,0)</f>
        <v>0</v>
      </c>
      <c r="BD14" s="220">
        <f>IF(AZ14=4,G14,0)</f>
        <v>0</v>
      </c>
      <c r="BE14" s="220">
        <f>IF(AZ14=5,G14,0)</f>
        <v>0</v>
      </c>
      <c r="CA14" s="247">
        <v>7</v>
      </c>
      <c r="CB14" s="247">
        <v>1</v>
      </c>
    </row>
    <row r="15" spans="1:57" ht="12.75">
      <c r="A15" s="266"/>
      <c r="B15" s="267" t="s">
        <v>97</v>
      </c>
      <c r="C15" s="268" t="s">
        <v>207</v>
      </c>
      <c r="D15" s="269"/>
      <c r="E15" s="270"/>
      <c r="F15" s="271"/>
      <c r="G15" s="272">
        <f>SUM(G13:G14)</f>
        <v>51.66</v>
      </c>
      <c r="H15" s="273"/>
      <c r="I15" s="274">
        <f>SUM(I13:I14)</f>
        <v>0</v>
      </c>
      <c r="J15" s="273"/>
      <c r="K15" s="274">
        <f>SUM(K13:K14)</f>
        <v>0</v>
      </c>
      <c r="O15" s="247">
        <v>4</v>
      </c>
      <c r="BA15" s="275">
        <f>SUM(BA13:BA14)</f>
        <v>51.66</v>
      </c>
      <c r="BB15" s="275">
        <f>SUM(BB13:BB14)</f>
        <v>0</v>
      </c>
      <c r="BC15" s="275">
        <f>SUM(BC13:BC14)</f>
        <v>0</v>
      </c>
      <c r="BD15" s="275">
        <f>SUM(BD13:BD14)</f>
        <v>0</v>
      </c>
      <c r="BE15" s="275">
        <f>SUM(BE13:BE14)</f>
        <v>0</v>
      </c>
    </row>
    <row r="16" spans="1:15" ht="12.75">
      <c r="A16" s="237" t="s">
        <v>95</v>
      </c>
      <c r="B16" s="238" t="s">
        <v>312</v>
      </c>
      <c r="C16" s="239" t="s">
        <v>313</v>
      </c>
      <c r="D16" s="240"/>
      <c r="E16" s="241"/>
      <c r="F16" s="241"/>
      <c r="G16" s="242"/>
      <c r="H16" s="243"/>
      <c r="I16" s="244"/>
      <c r="J16" s="245"/>
      <c r="K16" s="246"/>
      <c r="O16" s="247">
        <v>1</v>
      </c>
    </row>
    <row r="17" spans="1:80" ht="12.75">
      <c r="A17" s="248">
        <v>4</v>
      </c>
      <c r="B17" s="249" t="s">
        <v>315</v>
      </c>
      <c r="C17" s="250" t="s">
        <v>316</v>
      </c>
      <c r="D17" s="251" t="s">
        <v>210</v>
      </c>
      <c r="E17" s="252">
        <v>0.21</v>
      </c>
      <c r="F17" s="252">
        <v>180</v>
      </c>
      <c r="G17" s="253">
        <f>E17*F17</f>
        <v>37.8</v>
      </c>
      <c r="H17" s="254">
        <v>0</v>
      </c>
      <c r="I17" s="255">
        <f>E17*H17</f>
        <v>0</v>
      </c>
      <c r="J17" s="254"/>
      <c r="K17" s="255">
        <f>E17*J17</f>
        <v>0</v>
      </c>
      <c r="O17" s="247">
        <v>2</v>
      </c>
      <c r="AA17" s="220">
        <v>8</v>
      </c>
      <c r="AB17" s="220">
        <v>0</v>
      </c>
      <c r="AC17" s="220">
        <v>3</v>
      </c>
      <c r="AZ17" s="220">
        <v>1</v>
      </c>
      <c r="BA17" s="220">
        <f>IF(AZ17=1,G17,0)</f>
        <v>37.8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8</v>
      </c>
      <c r="CB17" s="247">
        <v>0</v>
      </c>
    </row>
    <row r="18" spans="1:80" ht="12.75">
      <c r="A18" s="248">
        <v>5</v>
      </c>
      <c r="B18" s="249" t="s">
        <v>317</v>
      </c>
      <c r="C18" s="250" t="s">
        <v>318</v>
      </c>
      <c r="D18" s="251" t="s">
        <v>210</v>
      </c>
      <c r="E18" s="252">
        <v>6.09</v>
      </c>
      <c r="F18" s="252">
        <v>12</v>
      </c>
      <c r="G18" s="253">
        <f>E18*F18</f>
        <v>73.08</v>
      </c>
      <c r="H18" s="254">
        <v>0</v>
      </c>
      <c r="I18" s="255">
        <f>E18*H18</f>
        <v>0</v>
      </c>
      <c r="J18" s="254"/>
      <c r="K18" s="255">
        <f>E18*J18</f>
        <v>0</v>
      </c>
      <c r="O18" s="247">
        <v>2</v>
      </c>
      <c r="AA18" s="220">
        <v>8</v>
      </c>
      <c r="AB18" s="220">
        <v>0</v>
      </c>
      <c r="AC18" s="220">
        <v>3</v>
      </c>
      <c r="AZ18" s="220">
        <v>1</v>
      </c>
      <c r="BA18" s="220">
        <f>IF(AZ18=1,G18,0)</f>
        <v>73.08</v>
      </c>
      <c r="BB18" s="220">
        <f>IF(AZ18=2,G18,0)</f>
        <v>0</v>
      </c>
      <c r="BC18" s="220">
        <f>IF(AZ18=3,G18,0)</f>
        <v>0</v>
      </c>
      <c r="BD18" s="220">
        <f>IF(AZ18=4,G18,0)</f>
        <v>0</v>
      </c>
      <c r="BE18" s="220">
        <f>IF(AZ18=5,G18,0)</f>
        <v>0</v>
      </c>
      <c r="CA18" s="247">
        <v>8</v>
      </c>
      <c r="CB18" s="247">
        <v>0</v>
      </c>
    </row>
    <row r="19" spans="1:80" ht="12.75">
      <c r="A19" s="248">
        <v>6</v>
      </c>
      <c r="B19" s="249" t="s">
        <v>319</v>
      </c>
      <c r="C19" s="250" t="s">
        <v>320</v>
      </c>
      <c r="D19" s="251" t="s">
        <v>210</v>
      </c>
      <c r="E19" s="252">
        <v>0.21</v>
      </c>
      <c r="F19" s="252">
        <v>230</v>
      </c>
      <c r="G19" s="253">
        <f>E19*F19</f>
        <v>48.3</v>
      </c>
      <c r="H19" s="254">
        <v>0</v>
      </c>
      <c r="I19" s="255">
        <f>E19*H19</f>
        <v>0</v>
      </c>
      <c r="J19" s="254"/>
      <c r="K19" s="255">
        <f>E19*J19</f>
        <v>0</v>
      </c>
      <c r="O19" s="247">
        <v>2</v>
      </c>
      <c r="AA19" s="220">
        <v>8</v>
      </c>
      <c r="AB19" s="220">
        <v>0</v>
      </c>
      <c r="AC19" s="220">
        <v>3</v>
      </c>
      <c r="AZ19" s="220">
        <v>1</v>
      </c>
      <c r="BA19" s="220">
        <f>IF(AZ19=1,G19,0)</f>
        <v>48.3</v>
      </c>
      <c r="BB19" s="220">
        <f>IF(AZ19=2,G19,0)</f>
        <v>0</v>
      </c>
      <c r="BC19" s="220">
        <f>IF(AZ19=3,G19,0)</f>
        <v>0</v>
      </c>
      <c r="BD19" s="220">
        <f>IF(AZ19=4,G19,0)</f>
        <v>0</v>
      </c>
      <c r="BE19" s="220">
        <f>IF(AZ19=5,G19,0)</f>
        <v>0</v>
      </c>
      <c r="CA19" s="247">
        <v>8</v>
      </c>
      <c r="CB19" s="247">
        <v>0</v>
      </c>
    </row>
    <row r="20" spans="1:80" ht="12.75">
      <c r="A20" s="248">
        <v>7</v>
      </c>
      <c r="B20" s="249" t="s">
        <v>321</v>
      </c>
      <c r="C20" s="250" t="s">
        <v>322</v>
      </c>
      <c r="D20" s="251" t="s">
        <v>210</v>
      </c>
      <c r="E20" s="252">
        <v>0.84</v>
      </c>
      <c r="F20" s="252">
        <v>25</v>
      </c>
      <c r="G20" s="253">
        <f>E20*F20</f>
        <v>21</v>
      </c>
      <c r="H20" s="254">
        <v>0</v>
      </c>
      <c r="I20" s="255">
        <f>E20*H20</f>
        <v>0</v>
      </c>
      <c r="J20" s="254"/>
      <c r="K20" s="255">
        <f>E20*J20</f>
        <v>0</v>
      </c>
      <c r="O20" s="247">
        <v>2</v>
      </c>
      <c r="AA20" s="220">
        <v>8</v>
      </c>
      <c r="AB20" s="220">
        <v>0</v>
      </c>
      <c r="AC20" s="220">
        <v>3</v>
      </c>
      <c r="AZ20" s="220">
        <v>1</v>
      </c>
      <c r="BA20" s="220">
        <f>IF(AZ20=1,G20,0)</f>
        <v>21</v>
      </c>
      <c r="BB20" s="220">
        <f>IF(AZ20=2,G20,0)</f>
        <v>0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8</v>
      </c>
      <c r="CB20" s="247">
        <v>0</v>
      </c>
    </row>
    <row r="21" spans="1:80" ht="12.75">
      <c r="A21" s="248">
        <v>8</v>
      </c>
      <c r="B21" s="249" t="s">
        <v>323</v>
      </c>
      <c r="C21" s="250" t="s">
        <v>324</v>
      </c>
      <c r="D21" s="251" t="s">
        <v>210</v>
      </c>
      <c r="E21" s="252">
        <v>0.21</v>
      </c>
      <c r="F21" s="252">
        <v>400</v>
      </c>
      <c r="G21" s="253">
        <f>E21*F21</f>
        <v>84</v>
      </c>
      <c r="H21" s="254">
        <v>0</v>
      </c>
      <c r="I21" s="255">
        <f>E21*H21</f>
        <v>0</v>
      </c>
      <c r="J21" s="254"/>
      <c r="K21" s="255">
        <f>E21*J21</f>
        <v>0</v>
      </c>
      <c r="O21" s="247">
        <v>2</v>
      </c>
      <c r="AA21" s="220">
        <v>8</v>
      </c>
      <c r="AB21" s="220">
        <v>0</v>
      </c>
      <c r="AC21" s="220">
        <v>3</v>
      </c>
      <c r="AZ21" s="220">
        <v>1</v>
      </c>
      <c r="BA21" s="220">
        <f>IF(AZ21=1,G21,0)</f>
        <v>84</v>
      </c>
      <c r="BB21" s="220">
        <f>IF(AZ21=2,G21,0)</f>
        <v>0</v>
      </c>
      <c r="BC21" s="220">
        <f>IF(AZ21=3,G21,0)</f>
        <v>0</v>
      </c>
      <c r="BD21" s="220">
        <f>IF(AZ21=4,G21,0)</f>
        <v>0</v>
      </c>
      <c r="BE21" s="220">
        <f>IF(AZ21=5,G21,0)</f>
        <v>0</v>
      </c>
      <c r="CA21" s="247">
        <v>8</v>
      </c>
      <c r="CB21" s="247">
        <v>0</v>
      </c>
    </row>
    <row r="22" spans="1:57" ht="12.75">
      <c r="A22" s="266"/>
      <c r="B22" s="267" t="s">
        <v>97</v>
      </c>
      <c r="C22" s="268" t="s">
        <v>314</v>
      </c>
      <c r="D22" s="269"/>
      <c r="E22" s="270"/>
      <c r="F22" s="271"/>
      <c r="G22" s="272">
        <f>SUM(G16:G21)</f>
        <v>264.18</v>
      </c>
      <c r="H22" s="273"/>
      <c r="I22" s="274">
        <f>SUM(I16:I21)</f>
        <v>0</v>
      </c>
      <c r="J22" s="273"/>
      <c r="K22" s="274">
        <f>SUM(K16:K21)</f>
        <v>0</v>
      </c>
      <c r="O22" s="247">
        <v>4</v>
      </c>
      <c r="BA22" s="275">
        <f>SUM(BA16:BA21)</f>
        <v>264.18</v>
      </c>
      <c r="BB22" s="275">
        <f>SUM(BB16:BB21)</f>
        <v>0</v>
      </c>
      <c r="BC22" s="275">
        <f>SUM(BC16:BC21)</f>
        <v>0</v>
      </c>
      <c r="BD22" s="275">
        <f>SUM(BD16:BD21)</f>
        <v>0</v>
      </c>
      <c r="BE22" s="275">
        <f>SUM(BE16:BE21)</f>
        <v>0</v>
      </c>
    </row>
    <row r="23" spans="1:15" ht="12.75">
      <c r="A23" s="237" t="s">
        <v>95</v>
      </c>
      <c r="B23" s="238" t="s">
        <v>409</v>
      </c>
      <c r="C23" s="239" t="s">
        <v>410</v>
      </c>
      <c r="D23" s="240"/>
      <c r="E23" s="241"/>
      <c r="F23" s="241"/>
      <c r="G23" s="242"/>
      <c r="H23" s="243"/>
      <c r="I23" s="244"/>
      <c r="J23" s="245"/>
      <c r="K23" s="246"/>
      <c r="O23" s="247">
        <v>1</v>
      </c>
    </row>
    <row r="24" spans="1:80" ht="22.5">
      <c r="A24" s="248">
        <v>9</v>
      </c>
      <c r="B24" s="249" t="s">
        <v>412</v>
      </c>
      <c r="C24" s="250" t="s">
        <v>413</v>
      </c>
      <c r="D24" s="251" t="s">
        <v>116</v>
      </c>
      <c r="E24" s="252">
        <v>32</v>
      </c>
      <c r="F24" s="252">
        <v>115</v>
      </c>
      <c r="G24" s="253">
        <f aca="true" t="shared" si="0" ref="G24:G32">E24*F24</f>
        <v>3680</v>
      </c>
      <c r="H24" s="254">
        <v>0</v>
      </c>
      <c r="I24" s="255">
        <f aca="true" t="shared" si="1" ref="I24:I32">E24*H24</f>
        <v>0</v>
      </c>
      <c r="J24" s="254"/>
      <c r="K24" s="255">
        <f aca="true" t="shared" si="2" ref="K24:K32">E24*J24</f>
        <v>0</v>
      </c>
      <c r="O24" s="247">
        <v>2</v>
      </c>
      <c r="AA24" s="220">
        <v>12</v>
      </c>
      <c r="AB24" s="220">
        <v>0</v>
      </c>
      <c r="AC24" s="220">
        <v>1</v>
      </c>
      <c r="AZ24" s="220">
        <v>1</v>
      </c>
      <c r="BA24" s="220">
        <f aca="true" t="shared" si="3" ref="BA24:BA32">IF(AZ24=1,G24,0)</f>
        <v>3680</v>
      </c>
      <c r="BB24" s="220">
        <f aca="true" t="shared" si="4" ref="BB24:BB32">IF(AZ24=2,G24,0)</f>
        <v>0</v>
      </c>
      <c r="BC24" s="220">
        <f aca="true" t="shared" si="5" ref="BC24:BC32">IF(AZ24=3,G24,0)</f>
        <v>0</v>
      </c>
      <c r="BD24" s="220">
        <f aca="true" t="shared" si="6" ref="BD24:BD32">IF(AZ24=4,G24,0)</f>
        <v>0</v>
      </c>
      <c r="BE24" s="220">
        <f aca="true" t="shared" si="7" ref="BE24:BE32">IF(AZ24=5,G24,0)</f>
        <v>0</v>
      </c>
      <c r="CA24" s="247">
        <v>12</v>
      </c>
      <c r="CB24" s="247">
        <v>0</v>
      </c>
    </row>
    <row r="25" spans="1:80" ht="12.75">
      <c r="A25" s="248">
        <v>10</v>
      </c>
      <c r="B25" s="249" t="s">
        <v>414</v>
      </c>
      <c r="C25" s="250" t="s">
        <v>415</v>
      </c>
      <c r="D25" s="251" t="s">
        <v>116</v>
      </c>
      <c r="E25" s="252">
        <v>10</v>
      </c>
      <c r="F25" s="252">
        <v>35</v>
      </c>
      <c r="G25" s="253">
        <f t="shared" si="0"/>
        <v>350</v>
      </c>
      <c r="H25" s="254">
        <v>0</v>
      </c>
      <c r="I25" s="255">
        <f t="shared" si="1"/>
        <v>0</v>
      </c>
      <c r="J25" s="254"/>
      <c r="K25" s="255">
        <f t="shared" si="2"/>
        <v>0</v>
      </c>
      <c r="O25" s="247">
        <v>2</v>
      </c>
      <c r="AA25" s="220">
        <v>12</v>
      </c>
      <c r="AB25" s="220">
        <v>0</v>
      </c>
      <c r="AC25" s="220">
        <v>2</v>
      </c>
      <c r="AZ25" s="220">
        <v>1</v>
      </c>
      <c r="BA25" s="220">
        <f t="shared" si="3"/>
        <v>350</v>
      </c>
      <c r="BB25" s="220">
        <f t="shared" si="4"/>
        <v>0</v>
      </c>
      <c r="BC25" s="220">
        <f t="shared" si="5"/>
        <v>0</v>
      </c>
      <c r="BD25" s="220">
        <f t="shared" si="6"/>
        <v>0</v>
      </c>
      <c r="BE25" s="220">
        <f t="shared" si="7"/>
        <v>0</v>
      </c>
      <c r="CA25" s="247">
        <v>12</v>
      </c>
      <c r="CB25" s="247">
        <v>0</v>
      </c>
    </row>
    <row r="26" spans="1:80" ht="12.75">
      <c r="A26" s="248">
        <v>11</v>
      </c>
      <c r="B26" s="249" t="s">
        <v>416</v>
      </c>
      <c r="C26" s="250" t="s">
        <v>417</v>
      </c>
      <c r="D26" s="251" t="s">
        <v>116</v>
      </c>
      <c r="E26" s="252">
        <v>4</v>
      </c>
      <c r="F26" s="252">
        <v>125</v>
      </c>
      <c r="G26" s="253">
        <f t="shared" si="0"/>
        <v>500</v>
      </c>
      <c r="H26" s="254">
        <v>0</v>
      </c>
      <c r="I26" s="255">
        <f t="shared" si="1"/>
        <v>0</v>
      </c>
      <c r="J26" s="254"/>
      <c r="K26" s="255">
        <f t="shared" si="2"/>
        <v>0</v>
      </c>
      <c r="O26" s="247">
        <v>2</v>
      </c>
      <c r="AA26" s="220">
        <v>12</v>
      </c>
      <c r="AB26" s="220">
        <v>0</v>
      </c>
      <c r="AC26" s="220">
        <v>3</v>
      </c>
      <c r="AZ26" s="220">
        <v>1</v>
      </c>
      <c r="BA26" s="220">
        <f t="shared" si="3"/>
        <v>500</v>
      </c>
      <c r="BB26" s="220">
        <f t="shared" si="4"/>
        <v>0</v>
      </c>
      <c r="BC26" s="220">
        <f t="shared" si="5"/>
        <v>0</v>
      </c>
      <c r="BD26" s="220">
        <f t="shared" si="6"/>
        <v>0</v>
      </c>
      <c r="BE26" s="220">
        <f t="shared" si="7"/>
        <v>0</v>
      </c>
      <c r="CA26" s="247">
        <v>12</v>
      </c>
      <c r="CB26" s="247">
        <v>0</v>
      </c>
    </row>
    <row r="27" spans="1:80" ht="16.5" customHeight="1">
      <c r="A27" s="248">
        <v>12</v>
      </c>
      <c r="B27" s="249" t="s">
        <v>418</v>
      </c>
      <c r="C27" s="250" t="s">
        <v>419</v>
      </c>
      <c r="D27" s="251" t="s">
        <v>116</v>
      </c>
      <c r="E27" s="252">
        <v>1</v>
      </c>
      <c r="F27" s="252">
        <v>236</v>
      </c>
      <c r="G27" s="253">
        <f t="shared" si="0"/>
        <v>236</v>
      </c>
      <c r="H27" s="254">
        <v>0</v>
      </c>
      <c r="I27" s="255">
        <f t="shared" si="1"/>
        <v>0</v>
      </c>
      <c r="J27" s="254"/>
      <c r="K27" s="255">
        <f t="shared" si="2"/>
        <v>0</v>
      </c>
      <c r="O27" s="247">
        <v>2</v>
      </c>
      <c r="AA27" s="220">
        <v>12</v>
      </c>
      <c r="AB27" s="220">
        <v>0</v>
      </c>
      <c r="AC27" s="220">
        <v>4</v>
      </c>
      <c r="AZ27" s="220">
        <v>1</v>
      </c>
      <c r="BA27" s="220">
        <f t="shared" si="3"/>
        <v>236</v>
      </c>
      <c r="BB27" s="220">
        <f t="shared" si="4"/>
        <v>0</v>
      </c>
      <c r="BC27" s="220">
        <f t="shared" si="5"/>
        <v>0</v>
      </c>
      <c r="BD27" s="220">
        <f t="shared" si="6"/>
        <v>0</v>
      </c>
      <c r="BE27" s="220">
        <f t="shared" si="7"/>
        <v>0</v>
      </c>
      <c r="CA27" s="247">
        <v>12</v>
      </c>
      <c r="CB27" s="247">
        <v>0</v>
      </c>
    </row>
    <row r="28" spans="1:80" ht="12.75">
      <c r="A28" s="248">
        <v>13</v>
      </c>
      <c r="B28" s="249" t="s">
        <v>420</v>
      </c>
      <c r="C28" s="250" t="s">
        <v>421</v>
      </c>
      <c r="D28" s="251" t="s">
        <v>116</v>
      </c>
      <c r="E28" s="252">
        <v>6</v>
      </c>
      <c r="F28" s="252">
        <v>225</v>
      </c>
      <c r="G28" s="253">
        <f t="shared" si="0"/>
        <v>1350</v>
      </c>
      <c r="H28" s="254">
        <v>0</v>
      </c>
      <c r="I28" s="255">
        <f t="shared" si="1"/>
        <v>0</v>
      </c>
      <c r="J28" s="254"/>
      <c r="K28" s="255">
        <f t="shared" si="2"/>
        <v>0</v>
      </c>
      <c r="O28" s="247">
        <v>2</v>
      </c>
      <c r="AA28" s="220">
        <v>12</v>
      </c>
      <c r="AB28" s="220">
        <v>0</v>
      </c>
      <c r="AC28" s="220">
        <v>5</v>
      </c>
      <c r="AZ28" s="220">
        <v>1</v>
      </c>
      <c r="BA28" s="220">
        <f t="shared" si="3"/>
        <v>1350</v>
      </c>
      <c r="BB28" s="220">
        <f t="shared" si="4"/>
        <v>0</v>
      </c>
      <c r="BC28" s="220">
        <f t="shared" si="5"/>
        <v>0</v>
      </c>
      <c r="BD28" s="220">
        <f t="shared" si="6"/>
        <v>0</v>
      </c>
      <c r="BE28" s="220">
        <f t="shared" si="7"/>
        <v>0</v>
      </c>
      <c r="CA28" s="247">
        <v>12</v>
      </c>
      <c r="CB28" s="247">
        <v>0</v>
      </c>
    </row>
    <row r="29" spans="1:80" ht="12.75">
      <c r="A29" s="248">
        <v>14</v>
      </c>
      <c r="B29" s="249" t="s">
        <v>422</v>
      </c>
      <c r="C29" s="250" t="s">
        <v>423</v>
      </c>
      <c r="D29" s="251" t="s">
        <v>116</v>
      </c>
      <c r="E29" s="252">
        <v>6</v>
      </c>
      <c r="F29" s="252">
        <v>315</v>
      </c>
      <c r="G29" s="253">
        <f t="shared" si="0"/>
        <v>1890</v>
      </c>
      <c r="H29" s="254">
        <v>0</v>
      </c>
      <c r="I29" s="255">
        <f t="shared" si="1"/>
        <v>0</v>
      </c>
      <c r="J29" s="254"/>
      <c r="K29" s="255">
        <f t="shared" si="2"/>
        <v>0</v>
      </c>
      <c r="O29" s="247">
        <v>2</v>
      </c>
      <c r="AA29" s="220">
        <v>12</v>
      </c>
      <c r="AB29" s="220">
        <v>0</v>
      </c>
      <c r="AC29" s="220">
        <v>6</v>
      </c>
      <c r="AZ29" s="220">
        <v>1</v>
      </c>
      <c r="BA29" s="220">
        <f t="shared" si="3"/>
        <v>1890</v>
      </c>
      <c r="BB29" s="220">
        <f t="shared" si="4"/>
        <v>0</v>
      </c>
      <c r="BC29" s="220">
        <f t="shared" si="5"/>
        <v>0</v>
      </c>
      <c r="BD29" s="220">
        <f t="shared" si="6"/>
        <v>0</v>
      </c>
      <c r="BE29" s="220">
        <f t="shared" si="7"/>
        <v>0</v>
      </c>
      <c r="CA29" s="247">
        <v>12</v>
      </c>
      <c r="CB29" s="247">
        <v>0</v>
      </c>
    </row>
    <row r="30" spans="1:80" ht="12.75">
      <c r="A30" s="248">
        <v>15</v>
      </c>
      <c r="B30" s="249" t="s">
        <v>424</v>
      </c>
      <c r="C30" s="250" t="s">
        <v>425</v>
      </c>
      <c r="D30" s="251" t="s">
        <v>116</v>
      </c>
      <c r="E30" s="252">
        <v>8</v>
      </c>
      <c r="F30" s="252">
        <v>320</v>
      </c>
      <c r="G30" s="253">
        <f t="shared" si="0"/>
        <v>2560</v>
      </c>
      <c r="H30" s="254">
        <v>0</v>
      </c>
      <c r="I30" s="255">
        <f t="shared" si="1"/>
        <v>0</v>
      </c>
      <c r="J30" s="254"/>
      <c r="K30" s="255">
        <f t="shared" si="2"/>
        <v>0</v>
      </c>
      <c r="O30" s="247">
        <v>2</v>
      </c>
      <c r="AA30" s="220">
        <v>12</v>
      </c>
      <c r="AB30" s="220">
        <v>0</v>
      </c>
      <c r="AC30" s="220">
        <v>7</v>
      </c>
      <c r="AZ30" s="220">
        <v>1</v>
      </c>
      <c r="BA30" s="220">
        <f t="shared" si="3"/>
        <v>2560</v>
      </c>
      <c r="BB30" s="220">
        <f t="shared" si="4"/>
        <v>0</v>
      </c>
      <c r="BC30" s="220">
        <f t="shared" si="5"/>
        <v>0</v>
      </c>
      <c r="BD30" s="220">
        <f t="shared" si="6"/>
        <v>0</v>
      </c>
      <c r="BE30" s="220">
        <f t="shared" si="7"/>
        <v>0</v>
      </c>
      <c r="CA30" s="247">
        <v>12</v>
      </c>
      <c r="CB30" s="247">
        <v>0</v>
      </c>
    </row>
    <row r="31" spans="1:80" ht="12.75">
      <c r="A31" s="248">
        <v>16</v>
      </c>
      <c r="B31" s="249" t="s">
        <v>426</v>
      </c>
      <c r="C31" s="250" t="s">
        <v>427</v>
      </c>
      <c r="D31" s="251" t="s">
        <v>116</v>
      </c>
      <c r="E31" s="252">
        <v>7</v>
      </c>
      <c r="F31" s="252">
        <v>315</v>
      </c>
      <c r="G31" s="253">
        <f t="shared" si="0"/>
        <v>2205</v>
      </c>
      <c r="H31" s="254">
        <v>0</v>
      </c>
      <c r="I31" s="255">
        <f t="shared" si="1"/>
        <v>0</v>
      </c>
      <c r="J31" s="254"/>
      <c r="K31" s="255">
        <f t="shared" si="2"/>
        <v>0</v>
      </c>
      <c r="O31" s="247">
        <v>2</v>
      </c>
      <c r="AA31" s="220">
        <v>12</v>
      </c>
      <c r="AB31" s="220">
        <v>0</v>
      </c>
      <c r="AC31" s="220">
        <v>8</v>
      </c>
      <c r="AZ31" s="220">
        <v>1</v>
      </c>
      <c r="BA31" s="220">
        <f t="shared" si="3"/>
        <v>2205</v>
      </c>
      <c r="BB31" s="220">
        <f t="shared" si="4"/>
        <v>0</v>
      </c>
      <c r="BC31" s="220">
        <f t="shared" si="5"/>
        <v>0</v>
      </c>
      <c r="BD31" s="220">
        <f t="shared" si="6"/>
        <v>0</v>
      </c>
      <c r="BE31" s="220">
        <f t="shared" si="7"/>
        <v>0</v>
      </c>
      <c r="CA31" s="247">
        <v>12</v>
      </c>
      <c r="CB31" s="247">
        <v>0</v>
      </c>
    </row>
    <row r="32" spans="1:80" ht="12.75">
      <c r="A32" s="248">
        <v>17</v>
      </c>
      <c r="B32" s="249" t="s">
        <v>428</v>
      </c>
      <c r="C32" s="250" t="s">
        <v>429</v>
      </c>
      <c r="D32" s="251" t="s">
        <v>116</v>
      </c>
      <c r="E32" s="252">
        <v>5</v>
      </c>
      <c r="F32" s="252">
        <v>370</v>
      </c>
      <c r="G32" s="253">
        <f t="shared" si="0"/>
        <v>1850</v>
      </c>
      <c r="H32" s="254">
        <v>0</v>
      </c>
      <c r="I32" s="255">
        <f t="shared" si="1"/>
        <v>0</v>
      </c>
      <c r="J32" s="254"/>
      <c r="K32" s="255">
        <f t="shared" si="2"/>
        <v>0</v>
      </c>
      <c r="O32" s="247">
        <v>2</v>
      </c>
      <c r="AA32" s="220">
        <v>12</v>
      </c>
      <c r="AB32" s="220">
        <v>0</v>
      </c>
      <c r="AC32" s="220">
        <v>9</v>
      </c>
      <c r="AZ32" s="220">
        <v>1</v>
      </c>
      <c r="BA32" s="220">
        <f t="shared" si="3"/>
        <v>1850</v>
      </c>
      <c r="BB32" s="220">
        <f t="shared" si="4"/>
        <v>0</v>
      </c>
      <c r="BC32" s="220">
        <f t="shared" si="5"/>
        <v>0</v>
      </c>
      <c r="BD32" s="220">
        <f t="shared" si="6"/>
        <v>0</v>
      </c>
      <c r="BE32" s="220">
        <f t="shared" si="7"/>
        <v>0</v>
      </c>
      <c r="CA32" s="247">
        <v>12</v>
      </c>
      <c r="CB32" s="247">
        <v>0</v>
      </c>
    </row>
    <row r="33" spans="1:57" ht="12.75">
      <c r="A33" s="266"/>
      <c r="B33" s="267" t="s">
        <v>97</v>
      </c>
      <c r="C33" s="268" t="s">
        <v>411</v>
      </c>
      <c r="D33" s="269"/>
      <c r="E33" s="270"/>
      <c r="F33" s="271"/>
      <c r="G33" s="272">
        <f>SUM(G23:G32)</f>
        <v>14621</v>
      </c>
      <c r="H33" s="273"/>
      <c r="I33" s="274">
        <f>SUM(I23:I32)</f>
        <v>0</v>
      </c>
      <c r="J33" s="273"/>
      <c r="K33" s="274">
        <f>SUM(K23:K32)</f>
        <v>0</v>
      </c>
      <c r="O33" s="247">
        <v>4</v>
      </c>
      <c r="BA33" s="275">
        <f>SUM(BA23:BA32)</f>
        <v>14621</v>
      </c>
      <c r="BB33" s="275">
        <f>SUM(BB23:BB32)</f>
        <v>0</v>
      </c>
      <c r="BC33" s="275">
        <f>SUM(BC23:BC32)</f>
        <v>0</v>
      </c>
      <c r="BD33" s="275">
        <f>SUM(BD23:BD32)</f>
        <v>0</v>
      </c>
      <c r="BE33" s="275">
        <f>SUM(BE23:BE32)</f>
        <v>0</v>
      </c>
    </row>
    <row r="34" spans="1:15" ht="12.75">
      <c r="A34" s="237" t="s">
        <v>95</v>
      </c>
      <c r="B34" s="238" t="s">
        <v>430</v>
      </c>
      <c r="C34" s="239" t="s">
        <v>431</v>
      </c>
      <c r="D34" s="240"/>
      <c r="E34" s="241"/>
      <c r="F34" s="241"/>
      <c r="G34" s="242"/>
      <c r="H34" s="243"/>
      <c r="I34" s="244"/>
      <c r="J34" s="245"/>
      <c r="K34" s="246"/>
      <c r="O34" s="247">
        <v>1</v>
      </c>
    </row>
    <row r="35" spans="1:80" ht="12.75">
      <c r="A35" s="248">
        <v>18</v>
      </c>
      <c r="B35" s="249" t="s">
        <v>433</v>
      </c>
      <c r="C35" s="250" t="s">
        <v>434</v>
      </c>
      <c r="D35" s="251" t="s">
        <v>116</v>
      </c>
      <c r="E35" s="252">
        <v>5</v>
      </c>
      <c r="F35" s="252">
        <v>6570</v>
      </c>
      <c r="G35" s="253">
        <f aca="true" t="shared" si="8" ref="G35:G41">E35*F35</f>
        <v>32850</v>
      </c>
      <c r="H35" s="254">
        <v>0</v>
      </c>
      <c r="I35" s="255">
        <f aca="true" t="shared" si="9" ref="I35:I41">E35*H35</f>
        <v>0</v>
      </c>
      <c r="J35" s="254"/>
      <c r="K35" s="255">
        <f aca="true" t="shared" si="10" ref="K35:K41">E35*J35</f>
        <v>0</v>
      </c>
      <c r="O35" s="247">
        <v>2</v>
      </c>
      <c r="AA35" s="220">
        <v>12</v>
      </c>
      <c r="AB35" s="220">
        <v>0</v>
      </c>
      <c r="AC35" s="220">
        <v>10</v>
      </c>
      <c r="AZ35" s="220">
        <v>1</v>
      </c>
      <c r="BA35" s="220">
        <f aca="true" t="shared" si="11" ref="BA35:BA41">IF(AZ35=1,G35,0)</f>
        <v>32850</v>
      </c>
      <c r="BB35" s="220">
        <f aca="true" t="shared" si="12" ref="BB35:BB41">IF(AZ35=2,G35,0)</f>
        <v>0</v>
      </c>
      <c r="BC35" s="220">
        <f aca="true" t="shared" si="13" ref="BC35:BC41">IF(AZ35=3,G35,0)</f>
        <v>0</v>
      </c>
      <c r="BD35" s="220">
        <f aca="true" t="shared" si="14" ref="BD35:BD41">IF(AZ35=4,G35,0)</f>
        <v>0</v>
      </c>
      <c r="BE35" s="220">
        <f aca="true" t="shared" si="15" ref="BE35:BE41">IF(AZ35=5,G35,0)</f>
        <v>0</v>
      </c>
      <c r="CA35" s="247">
        <v>12</v>
      </c>
      <c r="CB35" s="247">
        <v>0</v>
      </c>
    </row>
    <row r="36" spans="1:80" ht="12.75">
      <c r="A36" s="248">
        <v>19</v>
      </c>
      <c r="B36" s="249" t="s">
        <v>435</v>
      </c>
      <c r="C36" s="250" t="s">
        <v>436</v>
      </c>
      <c r="D36" s="251" t="s">
        <v>116</v>
      </c>
      <c r="E36" s="252">
        <v>4</v>
      </c>
      <c r="F36" s="252">
        <v>6700</v>
      </c>
      <c r="G36" s="253">
        <f t="shared" si="8"/>
        <v>26800</v>
      </c>
      <c r="H36" s="254">
        <v>0</v>
      </c>
      <c r="I36" s="255">
        <f t="shared" si="9"/>
        <v>0</v>
      </c>
      <c r="J36" s="254"/>
      <c r="K36" s="255">
        <f t="shared" si="10"/>
        <v>0</v>
      </c>
      <c r="O36" s="247">
        <v>2</v>
      </c>
      <c r="AA36" s="220">
        <v>12</v>
      </c>
      <c r="AB36" s="220">
        <v>0</v>
      </c>
      <c r="AC36" s="220">
        <v>11</v>
      </c>
      <c r="AZ36" s="220">
        <v>1</v>
      </c>
      <c r="BA36" s="220">
        <f t="shared" si="11"/>
        <v>26800</v>
      </c>
      <c r="BB36" s="220">
        <f t="shared" si="12"/>
        <v>0</v>
      </c>
      <c r="BC36" s="220">
        <f t="shared" si="13"/>
        <v>0</v>
      </c>
      <c r="BD36" s="220">
        <f t="shared" si="14"/>
        <v>0</v>
      </c>
      <c r="BE36" s="220">
        <f t="shared" si="15"/>
        <v>0</v>
      </c>
      <c r="CA36" s="247">
        <v>12</v>
      </c>
      <c r="CB36" s="247">
        <v>0</v>
      </c>
    </row>
    <row r="37" spans="1:80" ht="12.75">
      <c r="A37" s="248">
        <v>20</v>
      </c>
      <c r="B37" s="249" t="s">
        <v>437</v>
      </c>
      <c r="C37" s="250" t="s">
        <v>438</v>
      </c>
      <c r="D37" s="251" t="s">
        <v>116</v>
      </c>
      <c r="E37" s="252">
        <v>9</v>
      </c>
      <c r="F37" s="252">
        <v>1850</v>
      </c>
      <c r="G37" s="253">
        <f t="shared" si="8"/>
        <v>16650</v>
      </c>
      <c r="H37" s="254">
        <v>0</v>
      </c>
      <c r="I37" s="255">
        <f t="shared" si="9"/>
        <v>0</v>
      </c>
      <c r="J37" s="254"/>
      <c r="K37" s="255">
        <f t="shared" si="10"/>
        <v>0</v>
      </c>
      <c r="O37" s="247">
        <v>2</v>
      </c>
      <c r="AA37" s="220">
        <v>12</v>
      </c>
      <c r="AB37" s="220">
        <v>0</v>
      </c>
      <c r="AC37" s="220">
        <v>12</v>
      </c>
      <c r="AZ37" s="220">
        <v>1</v>
      </c>
      <c r="BA37" s="220">
        <f t="shared" si="11"/>
        <v>16650</v>
      </c>
      <c r="BB37" s="220">
        <f t="shared" si="12"/>
        <v>0</v>
      </c>
      <c r="BC37" s="220">
        <f t="shared" si="13"/>
        <v>0</v>
      </c>
      <c r="BD37" s="220">
        <f t="shared" si="14"/>
        <v>0</v>
      </c>
      <c r="BE37" s="220">
        <f t="shared" si="15"/>
        <v>0</v>
      </c>
      <c r="CA37" s="247">
        <v>12</v>
      </c>
      <c r="CB37" s="247">
        <v>0</v>
      </c>
    </row>
    <row r="38" spans="1:80" ht="12.75">
      <c r="A38" s="248">
        <v>21</v>
      </c>
      <c r="B38" s="249" t="s">
        <v>439</v>
      </c>
      <c r="C38" s="250" t="s">
        <v>440</v>
      </c>
      <c r="D38" s="251" t="s">
        <v>116</v>
      </c>
      <c r="E38" s="252">
        <v>5</v>
      </c>
      <c r="F38" s="252">
        <v>230</v>
      </c>
      <c r="G38" s="253">
        <f t="shared" si="8"/>
        <v>1150</v>
      </c>
      <c r="H38" s="254">
        <v>0</v>
      </c>
      <c r="I38" s="255">
        <f t="shared" si="9"/>
        <v>0</v>
      </c>
      <c r="J38" s="254"/>
      <c r="K38" s="255">
        <f t="shared" si="10"/>
        <v>0</v>
      </c>
      <c r="O38" s="247">
        <v>2</v>
      </c>
      <c r="AA38" s="220">
        <v>12</v>
      </c>
      <c r="AB38" s="220">
        <v>0</v>
      </c>
      <c r="AC38" s="220">
        <v>30</v>
      </c>
      <c r="AZ38" s="220">
        <v>1</v>
      </c>
      <c r="BA38" s="220">
        <f t="shared" si="11"/>
        <v>1150</v>
      </c>
      <c r="BB38" s="220">
        <f t="shared" si="12"/>
        <v>0</v>
      </c>
      <c r="BC38" s="220">
        <f t="shared" si="13"/>
        <v>0</v>
      </c>
      <c r="BD38" s="220">
        <f t="shared" si="14"/>
        <v>0</v>
      </c>
      <c r="BE38" s="220">
        <f t="shared" si="15"/>
        <v>0</v>
      </c>
      <c r="CA38" s="247">
        <v>12</v>
      </c>
      <c r="CB38" s="247">
        <v>0</v>
      </c>
    </row>
    <row r="39" spans="1:80" ht="12.75">
      <c r="A39" s="248">
        <v>22</v>
      </c>
      <c r="B39" s="249" t="s">
        <v>441</v>
      </c>
      <c r="C39" s="250" t="s">
        <v>442</v>
      </c>
      <c r="D39" s="251" t="s">
        <v>116</v>
      </c>
      <c r="E39" s="252">
        <v>4</v>
      </c>
      <c r="F39" s="252">
        <v>270</v>
      </c>
      <c r="G39" s="253">
        <f t="shared" si="8"/>
        <v>1080</v>
      </c>
      <c r="H39" s="254">
        <v>0</v>
      </c>
      <c r="I39" s="255">
        <f t="shared" si="9"/>
        <v>0</v>
      </c>
      <c r="J39" s="254"/>
      <c r="K39" s="255">
        <f t="shared" si="10"/>
        <v>0</v>
      </c>
      <c r="O39" s="247">
        <v>2</v>
      </c>
      <c r="AA39" s="220">
        <v>12</v>
      </c>
      <c r="AB39" s="220">
        <v>0</v>
      </c>
      <c r="AC39" s="220">
        <v>31</v>
      </c>
      <c r="AZ39" s="220">
        <v>1</v>
      </c>
      <c r="BA39" s="220">
        <f t="shared" si="11"/>
        <v>1080</v>
      </c>
      <c r="BB39" s="220">
        <f t="shared" si="12"/>
        <v>0</v>
      </c>
      <c r="BC39" s="220">
        <f t="shared" si="13"/>
        <v>0</v>
      </c>
      <c r="BD39" s="220">
        <f t="shared" si="14"/>
        <v>0</v>
      </c>
      <c r="BE39" s="220">
        <f t="shared" si="15"/>
        <v>0</v>
      </c>
      <c r="CA39" s="247">
        <v>12</v>
      </c>
      <c r="CB39" s="247">
        <v>0</v>
      </c>
    </row>
    <row r="40" spans="1:80" ht="12.75">
      <c r="A40" s="248">
        <v>23</v>
      </c>
      <c r="B40" s="249" t="s">
        <v>443</v>
      </c>
      <c r="C40" s="250" t="s">
        <v>444</v>
      </c>
      <c r="D40" s="251" t="s">
        <v>116</v>
      </c>
      <c r="E40" s="252">
        <v>18</v>
      </c>
      <c r="F40" s="252">
        <v>270</v>
      </c>
      <c r="G40" s="253">
        <f t="shared" si="8"/>
        <v>4860</v>
      </c>
      <c r="H40" s="254">
        <v>0</v>
      </c>
      <c r="I40" s="255">
        <f t="shared" si="9"/>
        <v>0</v>
      </c>
      <c r="J40" s="254"/>
      <c r="K40" s="255">
        <f t="shared" si="10"/>
        <v>0</v>
      </c>
      <c r="O40" s="247">
        <v>2</v>
      </c>
      <c r="AA40" s="220">
        <v>12</v>
      </c>
      <c r="AB40" s="220">
        <v>0</v>
      </c>
      <c r="AC40" s="220">
        <v>32</v>
      </c>
      <c r="AZ40" s="220">
        <v>1</v>
      </c>
      <c r="BA40" s="220">
        <f t="shared" si="11"/>
        <v>4860</v>
      </c>
      <c r="BB40" s="220">
        <f t="shared" si="12"/>
        <v>0</v>
      </c>
      <c r="BC40" s="220">
        <f t="shared" si="13"/>
        <v>0</v>
      </c>
      <c r="BD40" s="220">
        <f t="shared" si="14"/>
        <v>0</v>
      </c>
      <c r="BE40" s="220">
        <f t="shared" si="15"/>
        <v>0</v>
      </c>
      <c r="CA40" s="247">
        <v>12</v>
      </c>
      <c r="CB40" s="247">
        <v>0</v>
      </c>
    </row>
    <row r="41" spans="1:80" ht="12.75">
      <c r="A41" s="248">
        <v>24</v>
      </c>
      <c r="B41" s="249" t="s">
        <v>445</v>
      </c>
      <c r="C41" s="250" t="s">
        <v>446</v>
      </c>
      <c r="D41" s="251" t="s">
        <v>233</v>
      </c>
      <c r="E41" s="252">
        <v>1</v>
      </c>
      <c r="F41" s="252">
        <v>2300</v>
      </c>
      <c r="G41" s="253">
        <f t="shared" si="8"/>
        <v>2300</v>
      </c>
      <c r="H41" s="254">
        <v>0</v>
      </c>
      <c r="I41" s="255">
        <f t="shared" si="9"/>
        <v>0</v>
      </c>
      <c r="J41" s="254"/>
      <c r="K41" s="255">
        <f t="shared" si="10"/>
        <v>0</v>
      </c>
      <c r="O41" s="247">
        <v>2</v>
      </c>
      <c r="AA41" s="220">
        <v>12</v>
      </c>
      <c r="AB41" s="220">
        <v>0</v>
      </c>
      <c r="AC41" s="220">
        <v>33</v>
      </c>
      <c r="AZ41" s="220">
        <v>1</v>
      </c>
      <c r="BA41" s="220">
        <f t="shared" si="11"/>
        <v>2300</v>
      </c>
      <c r="BB41" s="220">
        <f t="shared" si="12"/>
        <v>0</v>
      </c>
      <c r="BC41" s="220">
        <f t="shared" si="13"/>
        <v>0</v>
      </c>
      <c r="BD41" s="220">
        <f t="shared" si="14"/>
        <v>0</v>
      </c>
      <c r="BE41" s="220">
        <f t="shared" si="15"/>
        <v>0</v>
      </c>
      <c r="CA41" s="247">
        <v>12</v>
      </c>
      <c r="CB41" s="247">
        <v>0</v>
      </c>
    </row>
    <row r="42" spans="1:57" ht="12.75">
      <c r="A42" s="266"/>
      <c r="B42" s="267" t="s">
        <v>97</v>
      </c>
      <c r="C42" s="268" t="s">
        <v>432</v>
      </c>
      <c r="D42" s="269"/>
      <c r="E42" s="270"/>
      <c r="F42" s="271"/>
      <c r="G42" s="272">
        <f>SUM(G34:G41)</f>
        <v>85690</v>
      </c>
      <c r="H42" s="273"/>
      <c r="I42" s="274">
        <f>SUM(I34:I41)</f>
        <v>0</v>
      </c>
      <c r="J42" s="273"/>
      <c r="K42" s="274">
        <f>SUM(K34:K41)</f>
        <v>0</v>
      </c>
      <c r="O42" s="247">
        <v>4</v>
      </c>
      <c r="BA42" s="275">
        <f>SUM(BA34:BA41)</f>
        <v>85690</v>
      </c>
      <c r="BB42" s="275">
        <f>SUM(BB34:BB41)</f>
        <v>0</v>
      </c>
      <c r="BC42" s="275">
        <f>SUM(BC34:BC41)</f>
        <v>0</v>
      </c>
      <c r="BD42" s="275">
        <f>SUM(BD34:BD41)</f>
        <v>0</v>
      </c>
      <c r="BE42" s="275">
        <f>SUM(BE34:BE41)</f>
        <v>0</v>
      </c>
    </row>
    <row r="43" spans="1:15" ht="12.75">
      <c r="A43" s="237" t="s">
        <v>95</v>
      </c>
      <c r="B43" s="238" t="s">
        <v>447</v>
      </c>
      <c r="C43" s="239" t="s">
        <v>448</v>
      </c>
      <c r="D43" s="240"/>
      <c r="E43" s="241"/>
      <c r="F43" s="241"/>
      <c r="G43" s="242"/>
      <c r="H43" s="243"/>
      <c r="I43" s="244"/>
      <c r="J43" s="245"/>
      <c r="K43" s="246"/>
      <c r="O43" s="247">
        <v>1</v>
      </c>
    </row>
    <row r="44" spans="1:80" ht="12.75">
      <c r="A44" s="248">
        <v>25</v>
      </c>
      <c r="B44" s="249" t="s">
        <v>450</v>
      </c>
      <c r="C44" s="250" t="s">
        <v>451</v>
      </c>
      <c r="D44" s="251" t="s">
        <v>162</v>
      </c>
      <c r="E44" s="252">
        <v>10</v>
      </c>
      <c r="F44" s="252">
        <v>56</v>
      </c>
      <c r="G44" s="253">
        <f aca="true" t="shared" si="16" ref="G44:G51">E44*F44</f>
        <v>560</v>
      </c>
      <c r="H44" s="254">
        <v>0</v>
      </c>
      <c r="I44" s="255">
        <f aca="true" t="shared" si="17" ref="I44:I51">E44*H44</f>
        <v>0</v>
      </c>
      <c r="J44" s="254"/>
      <c r="K44" s="255">
        <f aca="true" t="shared" si="18" ref="K44:K51">E44*J44</f>
        <v>0</v>
      </c>
      <c r="O44" s="247">
        <v>2</v>
      </c>
      <c r="AA44" s="220">
        <v>12</v>
      </c>
      <c r="AB44" s="220">
        <v>0</v>
      </c>
      <c r="AC44" s="220">
        <v>13</v>
      </c>
      <c r="AZ44" s="220">
        <v>1</v>
      </c>
      <c r="BA44" s="220">
        <f aca="true" t="shared" si="19" ref="BA44:BA51">IF(AZ44=1,G44,0)</f>
        <v>560</v>
      </c>
      <c r="BB44" s="220">
        <f aca="true" t="shared" si="20" ref="BB44:BB51">IF(AZ44=2,G44,0)</f>
        <v>0</v>
      </c>
      <c r="BC44" s="220">
        <f aca="true" t="shared" si="21" ref="BC44:BC51">IF(AZ44=3,G44,0)</f>
        <v>0</v>
      </c>
      <c r="BD44" s="220">
        <f aca="true" t="shared" si="22" ref="BD44:BD51">IF(AZ44=4,G44,0)</f>
        <v>0</v>
      </c>
      <c r="BE44" s="220">
        <f aca="true" t="shared" si="23" ref="BE44:BE51">IF(AZ44=5,G44,0)</f>
        <v>0</v>
      </c>
      <c r="CA44" s="247">
        <v>12</v>
      </c>
      <c r="CB44" s="247">
        <v>0</v>
      </c>
    </row>
    <row r="45" spans="1:80" ht="12.75">
      <c r="A45" s="248">
        <v>26</v>
      </c>
      <c r="B45" s="249" t="s">
        <v>452</v>
      </c>
      <c r="C45" s="250" t="s">
        <v>453</v>
      </c>
      <c r="D45" s="251" t="s">
        <v>162</v>
      </c>
      <c r="E45" s="252">
        <v>40</v>
      </c>
      <c r="F45" s="252">
        <v>19</v>
      </c>
      <c r="G45" s="253">
        <f t="shared" si="16"/>
        <v>760</v>
      </c>
      <c r="H45" s="254">
        <v>0</v>
      </c>
      <c r="I45" s="255">
        <f t="shared" si="17"/>
        <v>0</v>
      </c>
      <c r="J45" s="254"/>
      <c r="K45" s="255">
        <f t="shared" si="18"/>
        <v>0</v>
      </c>
      <c r="O45" s="247">
        <v>2</v>
      </c>
      <c r="AA45" s="220">
        <v>12</v>
      </c>
      <c r="AB45" s="220">
        <v>0</v>
      </c>
      <c r="AC45" s="220">
        <v>14</v>
      </c>
      <c r="AZ45" s="220">
        <v>1</v>
      </c>
      <c r="BA45" s="220">
        <f t="shared" si="19"/>
        <v>760</v>
      </c>
      <c r="BB45" s="220">
        <f t="shared" si="20"/>
        <v>0</v>
      </c>
      <c r="BC45" s="220">
        <f t="shared" si="21"/>
        <v>0</v>
      </c>
      <c r="BD45" s="220">
        <f t="shared" si="22"/>
        <v>0</v>
      </c>
      <c r="BE45" s="220">
        <f t="shared" si="23"/>
        <v>0</v>
      </c>
      <c r="CA45" s="247">
        <v>12</v>
      </c>
      <c r="CB45" s="247">
        <v>0</v>
      </c>
    </row>
    <row r="46" spans="1:80" ht="12.75">
      <c r="A46" s="248">
        <v>27</v>
      </c>
      <c r="B46" s="249" t="s">
        <v>454</v>
      </c>
      <c r="C46" s="250" t="s">
        <v>455</v>
      </c>
      <c r="D46" s="251" t="s">
        <v>162</v>
      </c>
      <c r="E46" s="252">
        <v>100</v>
      </c>
      <c r="F46" s="252">
        <v>23</v>
      </c>
      <c r="G46" s="253">
        <f t="shared" si="16"/>
        <v>2300</v>
      </c>
      <c r="H46" s="254">
        <v>0</v>
      </c>
      <c r="I46" s="255">
        <f t="shared" si="17"/>
        <v>0</v>
      </c>
      <c r="J46" s="254"/>
      <c r="K46" s="255">
        <f t="shared" si="18"/>
        <v>0</v>
      </c>
      <c r="O46" s="247">
        <v>2</v>
      </c>
      <c r="AA46" s="220">
        <v>12</v>
      </c>
      <c r="AB46" s="220">
        <v>0</v>
      </c>
      <c r="AC46" s="220">
        <v>15</v>
      </c>
      <c r="AZ46" s="220">
        <v>1</v>
      </c>
      <c r="BA46" s="220">
        <f t="shared" si="19"/>
        <v>2300</v>
      </c>
      <c r="BB46" s="220">
        <f t="shared" si="20"/>
        <v>0</v>
      </c>
      <c r="BC46" s="220">
        <f t="shared" si="21"/>
        <v>0</v>
      </c>
      <c r="BD46" s="220">
        <f t="shared" si="22"/>
        <v>0</v>
      </c>
      <c r="BE46" s="220">
        <f t="shared" si="23"/>
        <v>0</v>
      </c>
      <c r="CA46" s="247">
        <v>12</v>
      </c>
      <c r="CB46" s="247">
        <v>0</v>
      </c>
    </row>
    <row r="47" spans="1:80" ht="12.75">
      <c r="A47" s="248">
        <v>28</v>
      </c>
      <c r="B47" s="249" t="s">
        <v>456</v>
      </c>
      <c r="C47" s="250" t="s">
        <v>457</v>
      </c>
      <c r="D47" s="251" t="s">
        <v>162</v>
      </c>
      <c r="E47" s="252">
        <v>30</v>
      </c>
      <c r="F47" s="252">
        <v>17</v>
      </c>
      <c r="G47" s="253">
        <f t="shared" si="16"/>
        <v>510</v>
      </c>
      <c r="H47" s="254">
        <v>0</v>
      </c>
      <c r="I47" s="255">
        <f t="shared" si="17"/>
        <v>0</v>
      </c>
      <c r="J47" s="254"/>
      <c r="K47" s="255">
        <f t="shared" si="18"/>
        <v>0</v>
      </c>
      <c r="O47" s="247">
        <v>2</v>
      </c>
      <c r="AA47" s="220">
        <v>12</v>
      </c>
      <c r="AB47" s="220">
        <v>0</v>
      </c>
      <c r="AC47" s="220">
        <v>16</v>
      </c>
      <c r="AZ47" s="220">
        <v>1</v>
      </c>
      <c r="BA47" s="220">
        <f t="shared" si="19"/>
        <v>510</v>
      </c>
      <c r="BB47" s="220">
        <f t="shared" si="20"/>
        <v>0</v>
      </c>
      <c r="BC47" s="220">
        <f t="shared" si="21"/>
        <v>0</v>
      </c>
      <c r="BD47" s="220">
        <f t="shared" si="22"/>
        <v>0</v>
      </c>
      <c r="BE47" s="220">
        <f t="shared" si="23"/>
        <v>0</v>
      </c>
      <c r="CA47" s="247">
        <v>12</v>
      </c>
      <c r="CB47" s="247">
        <v>0</v>
      </c>
    </row>
    <row r="48" spans="1:80" ht="12.75">
      <c r="A48" s="248">
        <v>29</v>
      </c>
      <c r="B48" s="249" t="s">
        <v>458</v>
      </c>
      <c r="C48" s="250" t="s">
        <v>459</v>
      </c>
      <c r="D48" s="251" t="s">
        <v>162</v>
      </c>
      <c r="E48" s="252">
        <v>70</v>
      </c>
      <c r="F48" s="252">
        <v>21</v>
      </c>
      <c r="G48" s="253">
        <f t="shared" si="16"/>
        <v>1470</v>
      </c>
      <c r="H48" s="254">
        <v>0</v>
      </c>
      <c r="I48" s="255">
        <f t="shared" si="17"/>
        <v>0</v>
      </c>
      <c r="J48" s="254"/>
      <c r="K48" s="255">
        <f t="shared" si="18"/>
        <v>0</v>
      </c>
      <c r="O48" s="247">
        <v>2</v>
      </c>
      <c r="AA48" s="220">
        <v>12</v>
      </c>
      <c r="AB48" s="220">
        <v>0</v>
      </c>
      <c r="AC48" s="220">
        <v>17</v>
      </c>
      <c r="AZ48" s="220">
        <v>1</v>
      </c>
      <c r="BA48" s="220">
        <f t="shared" si="19"/>
        <v>1470</v>
      </c>
      <c r="BB48" s="220">
        <f t="shared" si="20"/>
        <v>0</v>
      </c>
      <c r="BC48" s="220">
        <f t="shared" si="21"/>
        <v>0</v>
      </c>
      <c r="BD48" s="220">
        <f t="shared" si="22"/>
        <v>0</v>
      </c>
      <c r="BE48" s="220">
        <f t="shared" si="23"/>
        <v>0</v>
      </c>
      <c r="CA48" s="247">
        <v>12</v>
      </c>
      <c r="CB48" s="247">
        <v>0</v>
      </c>
    </row>
    <row r="49" spans="1:80" ht="12.75">
      <c r="A49" s="248">
        <v>30</v>
      </c>
      <c r="B49" s="249" t="s">
        <v>460</v>
      </c>
      <c r="C49" s="250" t="s">
        <v>461</v>
      </c>
      <c r="D49" s="251" t="s">
        <v>162</v>
      </c>
      <c r="E49" s="252">
        <v>5</v>
      </c>
      <c r="F49" s="252">
        <v>39</v>
      </c>
      <c r="G49" s="253">
        <f t="shared" si="16"/>
        <v>195</v>
      </c>
      <c r="H49" s="254">
        <v>0</v>
      </c>
      <c r="I49" s="255">
        <f t="shared" si="17"/>
        <v>0</v>
      </c>
      <c r="J49" s="254"/>
      <c r="K49" s="255">
        <f t="shared" si="18"/>
        <v>0</v>
      </c>
      <c r="O49" s="247">
        <v>2</v>
      </c>
      <c r="AA49" s="220">
        <v>12</v>
      </c>
      <c r="AB49" s="220">
        <v>0</v>
      </c>
      <c r="AC49" s="220">
        <v>18</v>
      </c>
      <c r="AZ49" s="220">
        <v>1</v>
      </c>
      <c r="BA49" s="220">
        <f t="shared" si="19"/>
        <v>195</v>
      </c>
      <c r="BB49" s="220">
        <f t="shared" si="20"/>
        <v>0</v>
      </c>
      <c r="BC49" s="220">
        <f t="shared" si="21"/>
        <v>0</v>
      </c>
      <c r="BD49" s="220">
        <f t="shared" si="22"/>
        <v>0</v>
      </c>
      <c r="BE49" s="220">
        <f t="shared" si="23"/>
        <v>0</v>
      </c>
      <c r="CA49" s="247">
        <v>12</v>
      </c>
      <c r="CB49" s="247">
        <v>0</v>
      </c>
    </row>
    <row r="50" spans="1:80" ht="12.75">
      <c r="A50" s="248">
        <v>31</v>
      </c>
      <c r="B50" s="249" t="s">
        <v>462</v>
      </c>
      <c r="C50" s="250" t="s">
        <v>463</v>
      </c>
      <c r="D50" s="251" t="s">
        <v>233</v>
      </c>
      <c r="E50" s="252">
        <v>1</v>
      </c>
      <c r="F50" s="252">
        <v>350</v>
      </c>
      <c r="G50" s="253">
        <f t="shared" si="16"/>
        <v>350</v>
      </c>
      <c r="H50" s="254">
        <v>0</v>
      </c>
      <c r="I50" s="255">
        <f t="shared" si="17"/>
        <v>0</v>
      </c>
      <c r="J50" s="254"/>
      <c r="K50" s="255">
        <f t="shared" si="18"/>
        <v>0</v>
      </c>
      <c r="O50" s="247">
        <v>2</v>
      </c>
      <c r="AA50" s="220">
        <v>12</v>
      </c>
      <c r="AB50" s="220">
        <v>0</v>
      </c>
      <c r="AC50" s="220">
        <v>19</v>
      </c>
      <c r="AZ50" s="220">
        <v>1</v>
      </c>
      <c r="BA50" s="220">
        <f t="shared" si="19"/>
        <v>350</v>
      </c>
      <c r="BB50" s="220">
        <f t="shared" si="20"/>
        <v>0</v>
      </c>
      <c r="BC50" s="220">
        <f t="shared" si="21"/>
        <v>0</v>
      </c>
      <c r="BD50" s="220">
        <f t="shared" si="22"/>
        <v>0</v>
      </c>
      <c r="BE50" s="220">
        <f t="shared" si="23"/>
        <v>0</v>
      </c>
      <c r="CA50" s="247">
        <v>12</v>
      </c>
      <c r="CB50" s="247">
        <v>0</v>
      </c>
    </row>
    <row r="51" spans="1:80" ht="22.5">
      <c r="A51" s="248">
        <v>32</v>
      </c>
      <c r="B51" s="249" t="s">
        <v>464</v>
      </c>
      <c r="C51" s="250" t="s">
        <v>465</v>
      </c>
      <c r="D51" s="251" t="s">
        <v>162</v>
      </c>
      <c r="E51" s="252">
        <v>2</v>
      </c>
      <c r="F51" s="252">
        <v>1980</v>
      </c>
      <c r="G51" s="253">
        <f t="shared" si="16"/>
        <v>3960</v>
      </c>
      <c r="H51" s="254">
        <v>0</v>
      </c>
      <c r="I51" s="255">
        <f t="shared" si="17"/>
        <v>0</v>
      </c>
      <c r="J51" s="254"/>
      <c r="K51" s="255">
        <f t="shared" si="18"/>
        <v>0</v>
      </c>
      <c r="O51" s="247">
        <v>2</v>
      </c>
      <c r="AA51" s="220">
        <v>12</v>
      </c>
      <c r="AB51" s="220">
        <v>0</v>
      </c>
      <c r="AC51" s="220">
        <v>20</v>
      </c>
      <c r="AZ51" s="220">
        <v>1</v>
      </c>
      <c r="BA51" s="220">
        <f t="shared" si="19"/>
        <v>3960</v>
      </c>
      <c r="BB51" s="220">
        <f t="shared" si="20"/>
        <v>0</v>
      </c>
      <c r="BC51" s="220">
        <f t="shared" si="21"/>
        <v>0</v>
      </c>
      <c r="BD51" s="220">
        <f t="shared" si="22"/>
        <v>0</v>
      </c>
      <c r="BE51" s="220">
        <f t="shared" si="23"/>
        <v>0</v>
      </c>
      <c r="CA51" s="247">
        <v>12</v>
      </c>
      <c r="CB51" s="247">
        <v>0</v>
      </c>
    </row>
    <row r="52" spans="1:57" ht="12.75">
      <c r="A52" s="266"/>
      <c r="B52" s="267" t="s">
        <v>97</v>
      </c>
      <c r="C52" s="268" t="s">
        <v>449</v>
      </c>
      <c r="D52" s="269"/>
      <c r="E52" s="270"/>
      <c r="F52" s="271"/>
      <c r="G52" s="272">
        <f>SUM(G43:G51)</f>
        <v>10105</v>
      </c>
      <c r="H52" s="273"/>
      <c r="I52" s="274">
        <f>SUM(I43:I51)</f>
        <v>0</v>
      </c>
      <c r="J52" s="273"/>
      <c r="K52" s="274">
        <f>SUM(K43:K51)</f>
        <v>0</v>
      </c>
      <c r="O52" s="247">
        <v>4</v>
      </c>
      <c r="BA52" s="275">
        <f>SUM(BA43:BA51)</f>
        <v>10105</v>
      </c>
      <c r="BB52" s="275">
        <f>SUM(BB43:BB51)</f>
        <v>0</v>
      </c>
      <c r="BC52" s="275">
        <f>SUM(BC43:BC51)</f>
        <v>0</v>
      </c>
      <c r="BD52" s="275">
        <f>SUM(BD43:BD51)</f>
        <v>0</v>
      </c>
      <c r="BE52" s="275">
        <f>SUM(BE43:BE51)</f>
        <v>0</v>
      </c>
    </row>
    <row r="53" spans="1:15" ht="12.75">
      <c r="A53" s="237" t="s">
        <v>95</v>
      </c>
      <c r="B53" s="238" t="s">
        <v>466</v>
      </c>
      <c r="C53" s="239" t="s">
        <v>467</v>
      </c>
      <c r="D53" s="240"/>
      <c r="E53" s="241"/>
      <c r="F53" s="241"/>
      <c r="G53" s="242"/>
      <c r="H53" s="243"/>
      <c r="I53" s="244"/>
      <c r="J53" s="245"/>
      <c r="K53" s="246"/>
      <c r="O53" s="247">
        <v>1</v>
      </c>
    </row>
    <row r="54" spans="1:80" ht="12.75">
      <c r="A54" s="248">
        <v>33</v>
      </c>
      <c r="B54" s="249" t="s">
        <v>469</v>
      </c>
      <c r="C54" s="250" t="s">
        <v>470</v>
      </c>
      <c r="D54" s="251" t="s">
        <v>116</v>
      </c>
      <c r="E54" s="252">
        <v>1</v>
      </c>
      <c r="F54" s="252">
        <v>6900</v>
      </c>
      <c r="G54" s="253">
        <f>E54*F54</f>
        <v>6900</v>
      </c>
      <c r="H54" s="254">
        <v>0</v>
      </c>
      <c r="I54" s="255">
        <f>E54*H54</f>
        <v>0</v>
      </c>
      <c r="J54" s="254"/>
      <c r="K54" s="255">
        <f>E54*J54</f>
        <v>0</v>
      </c>
      <c r="O54" s="247">
        <v>2</v>
      </c>
      <c r="AA54" s="220">
        <v>12</v>
      </c>
      <c r="AB54" s="220">
        <v>0</v>
      </c>
      <c r="AC54" s="220">
        <v>23</v>
      </c>
      <c r="AZ54" s="220">
        <v>1</v>
      </c>
      <c r="BA54" s="220">
        <f>IF(AZ54=1,G54,0)</f>
        <v>6900</v>
      </c>
      <c r="BB54" s="220">
        <f>IF(AZ54=2,G54,0)</f>
        <v>0</v>
      </c>
      <c r="BC54" s="220">
        <f>IF(AZ54=3,G54,0)</f>
        <v>0</v>
      </c>
      <c r="BD54" s="220">
        <f>IF(AZ54=4,G54,0)</f>
        <v>0</v>
      </c>
      <c r="BE54" s="220">
        <f>IF(AZ54=5,G54,0)</f>
        <v>0</v>
      </c>
      <c r="CA54" s="247">
        <v>12</v>
      </c>
      <c r="CB54" s="247">
        <v>0</v>
      </c>
    </row>
    <row r="55" spans="1:80" ht="22.5">
      <c r="A55" s="248">
        <v>34</v>
      </c>
      <c r="B55" s="249" t="s">
        <v>471</v>
      </c>
      <c r="C55" s="250" t="s">
        <v>472</v>
      </c>
      <c r="D55" s="251" t="s">
        <v>233</v>
      </c>
      <c r="E55" s="252">
        <v>1</v>
      </c>
      <c r="F55" s="252">
        <v>2300</v>
      </c>
      <c r="G55" s="253">
        <f>E55*F55</f>
        <v>2300</v>
      </c>
      <c r="H55" s="254">
        <v>0</v>
      </c>
      <c r="I55" s="255">
        <f>E55*H55</f>
        <v>0</v>
      </c>
      <c r="J55" s="254"/>
      <c r="K55" s="255">
        <f>E55*J55</f>
        <v>0</v>
      </c>
      <c r="O55" s="247">
        <v>2</v>
      </c>
      <c r="AA55" s="220">
        <v>12</v>
      </c>
      <c r="AB55" s="220">
        <v>0</v>
      </c>
      <c r="AC55" s="220">
        <v>24</v>
      </c>
      <c r="AZ55" s="220">
        <v>1</v>
      </c>
      <c r="BA55" s="220">
        <f>IF(AZ55=1,G55,0)</f>
        <v>2300</v>
      </c>
      <c r="BB55" s="220">
        <f>IF(AZ55=2,G55,0)</f>
        <v>0</v>
      </c>
      <c r="BC55" s="220">
        <f>IF(AZ55=3,G55,0)</f>
        <v>0</v>
      </c>
      <c r="BD55" s="220">
        <f>IF(AZ55=4,G55,0)</f>
        <v>0</v>
      </c>
      <c r="BE55" s="220">
        <f>IF(AZ55=5,G55,0)</f>
        <v>0</v>
      </c>
      <c r="CA55" s="247">
        <v>12</v>
      </c>
      <c r="CB55" s="247">
        <v>0</v>
      </c>
    </row>
    <row r="56" spans="1:57" ht="12.75">
      <c r="A56" s="266"/>
      <c r="B56" s="267" t="s">
        <v>97</v>
      </c>
      <c r="C56" s="268" t="s">
        <v>468</v>
      </c>
      <c r="D56" s="269"/>
      <c r="E56" s="270"/>
      <c r="F56" s="271"/>
      <c r="G56" s="272">
        <f>SUM(G53:G55)</f>
        <v>9200</v>
      </c>
      <c r="H56" s="273"/>
      <c r="I56" s="274">
        <f>SUM(I53:I55)</f>
        <v>0</v>
      </c>
      <c r="J56" s="273"/>
      <c r="K56" s="274">
        <f>SUM(K53:K55)</f>
        <v>0</v>
      </c>
      <c r="O56" s="247">
        <v>4</v>
      </c>
      <c r="BA56" s="275">
        <f>SUM(BA53:BA55)</f>
        <v>9200</v>
      </c>
      <c r="BB56" s="275">
        <f>SUM(BB53:BB55)</f>
        <v>0</v>
      </c>
      <c r="BC56" s="275">
        <f>SUM(BC53:BC55)</f>
        <v>0</v>
      </c>
      <c r="BD56" s="275">
        <f>SUM(BD53:BD55)</f>
        <v>0</v>
      </c>
      <c r="BE56" s="275">
        <f>SUM(BE53:BE55)</f>
        <v>0</v>
      </c>
    </row>
    <row r="57" spans="1:15" ht="12.75">
      <c r="A57" s="237" t="s">
        <v>95</v>
      </c>
      <c r="B57" s="238" t="s">
        <v>473</v>
      </c>
      <c r="C57" s="239" t="s">
        <v>467</v>
      </c>
      <c r="D57" s="240"/>
      <c r="E57" s="241"/>
      <c r="F57" s="241"/>
      <c r="G57" s="242"/>
      <c r="H57" s="243"/>
      <c r="I57" s="244"/>
      <c r="J57" s="245"/>
      <c r="K57" s="246"/>
      <c r="O57" s="247">
        <v>1</v>
      </c>
    </row>
    <row r="58" spans="1:80" ht="12.75">
      <c r="A58" s="248">
        <v>35</v>
      </c>
      <c r="B58" s="249" t="s">
        <v>475</v>
      </c>
      <c r="C58" s="250" t="s">
        <v>476</v>
      </c>
      <c r="D58" s="251" t="s">
        <v>233</v>
      </c>
      <c r="E58" s="252">
        <v>1</v>
      </c>
      <c r="F58" s="252">
        <v>2900</v>
      </c>
      <c r="G58" s="253">
        <f>E58*F58</f>
        <v>2900</v>
      </c>
      <c r="H58" s="254">
        <v>0</v>
      </c>
      <c r="I58" s="255">
        <f>E58*H58</f>
        <v>0</v>
      </c>
      <c r="J58" s="254"/>
      <c r="K58" s="255">
        <f>E58*J58</f>
        <v>0</v>
      </c>
      <c r="O58" s="247">
        <v>2</v>
      </c>
      <c r="AA58" s="220">
        <v>12</v>
      </c>
      <c r="AB58" s="220">
        <v>0</v>
      </c>
      <c r="AC58" s="220">
        <v>25</v>
      </c>
      <c r="AZ58" s="220">
        <v>1</v>
      </c>
      <c r="BA58" s="220">
        <f>IF(AZ58=1,G58,0)</f>
        <v>2900</v>
      </c>
      <c r="BB58" s="220">
        <f>IF(AZ58=2,G58,0)</f>
        <v>0</v>
      </c>
      <c r="BC58" s="220">
        <f>IF(AZ58=3,G58,0)</f>
        <v>0</v>
      </c>
      <c r="BD58" s="220">
        <f>IF(AZ58=4,G58,0)</f>
        <v>0</v>
      </c>
      <c r="BE58" s="220">
        <f>IF(AZ58=5,G58,0)</f>
        <v>0</v>
      </c>
      <c r="CA58" s="247">
        <v>12</v>
      </c>
      <c r="CB58" s="247">
        <v>0</v>
      </c>
    </row>
    <row r="59" spans="1:80" ht="12.75">
      <c r="A59" s="248">
        <v>36</v>
      </c>
      <c r="B59" s="249" t="s">
        <v>477</v>
      </c>
      <c r="C59" s="250" t="s">
        <v>478</v>
      </c>
      <c r="D59" s="251" t="s">
        <v>233</v>
      </c>
      <c r="E59" s="252">
        <v>1</v>
      </c>
      <c r="F59" s="252">
        <v>1560</v>
      </c>
      <c r="G59" s="253">
        <f>E59*F59</f>
        <v>1560</v>
      </c>
      <c r="H59" s="254">
        <v>0</v>
      </c>
      <c r="I59" s="255">
        <f>E59*H59</f>
        <v>0</v>
      </c>
      <c r="J59" s="254"/>
      <c r="K59" s="255">
        <f>E59*J59</f>
        <v>0</v>
      </c>
      <c r="O59" s="247">
        <v>2</v>
      </c>
      <c r="AA59" s="220">
        <v>12</v>
      </c>
      <c r="AB59" s="220">
        <v>0</v>
      </c>
      <c r="AC59" s="220">
        <v>26</v>
      </c>
      <c r="AZ59" s="220">
        <v>1</v>
      </c>
      <c r="BA59" s="220">
        <f>IF(AZ59=1,G59,0)</f>
        <v>1560</v>
      </c>
      <c r="BB59" s="220">
        <f>IF(AZ59=2,G59,0)</f>
        <v>0</v>
      </c>
      <c r="BC59" s="220">
        <f>IF(AZ59=3,G59,0)</f>
        <v>0</v>
      </c>
      <c r="BD59" s="220">
        <f>IF(AZ59=4,G59,0)</f>
        <v>0</v>
      </c>
      <c r="BE59" s="220">
        <f>IF(AZ59=5,G59,0)</f>
        <v>0</v>
      </c>
      <c r="CA59" s="247">
        <v>12</v>
      </c>
      <c r="CB59" s="247">
        <v>0</v>
      </c>
    </row>
    <row r="60" spans="1:80" ht="12.75">
      <c r="A60" s="248">
        <v>37</v>
      </c>
      <c r="B60" s="249" t="s">
        <v>479</v>
      </c>
      <c r="C60" s="250" t="s">
        <v>480</v>
      </c>
      <c r="D60" s="251" t="s">
        <v>233</v>
      </c>
      <c r="E60" s="252">
        <v>1</v>
      </c>
      <c r="F60" s="252">
        <v>950</v>
      </c>
      <c r="G60" s="253">
        <f>E60*F60</f>
        <v>950</v>
      </c>
      <c r="H60" s="254">
        <v>0</v>
      </c>
      <c r="I60" s="255">
        <f>E60*H60</f>
        <v>0</v>
      </c>
      <c r="J60" s="254"/>
      <c r="K60" s="255">
        <f>E60*J60</f>
        <v>0</v>
      </c>
      <c r="O60" s="247">
        <v>2</v>
      </c>
      <c r="AA60" s="220">
        <v>12</v>
      </c>
      <c r="AB60" s="220">
        <v>0</v>
      </c>
      <c r="AC60" s="220">
        <v>27</v>
      </c>
      <c r="AZ60" s="220">
        <v>1</v>
      </c>
      <c r="BA60" s="220">
        <f>IF(AZ60=1,G60,0)</f>
        <v>950</v>
      </c>
      <c r="BB60" s="220">
        <f>IF(AZ60=2,G60,0)</f>
        <v>0</v>
      </c>
      <c r="BC60" s="220">
        <f>IF(AZ60=3,G60,0)</f>
        <v>0</v>
      </c>
      <c r="BD60" s="220">
        <f>IF(AZ60=4,G60,0)</f>
        <v>0</v>
      </c>
      <c r="BE60" s="220">
        <f>IF(AZ60=5,G60,0)</f>
        <v>0</v>
      </c>
      <c r="CA60" s="247">
        <v>12</v>
      </c>
      <c r="CB60" s="247">
        <v>0</v>
      </c>
    </row>
    <row r="61" spans="1:80" ht="12.75">
      <c r="A61" s="248">
        <v>38</v>
      </c>
      <c r="B61" s="249" t="s">
        <v>481</v>
      </c>
      <c r="C61" s="250" t="s">
        <v>482</v>
      </c>
      <c r="D61" s="251" t="s">
        <v>233</v>
      </c>
      <c r="E61" s="252">
        <v>1</v>
      </c>
      <c r="F61" s="252">
        <v>2300</v>
      </c>
      <c r="G61" s="253">
        <f>E61*F61</f>
        <v>2300</v>
      </c>
      <c r="H61" s="254">
        <v>0</v>
      </c>
      <c r="I61" s="255">
        <f>E61*H61</f>
        <v>0</v>
      </c>
      <c r="J61" s="254"/>
      <c r="K61" s="255">
        <f>E61*J61</f>
        <v>0</v>
      </c>
      <c r="O61" s="247">
        <v>2</v>
      </c>
      <c r="AA61" s="220">
        <v>12</v>
      </c>
      <c r="AB61" s="220">
        <v>0</v>
      </c>
      <c r="AC61" s="220">
        <v>28</v>
      </c>
      <c r="AZ61" s="220">
        <v>1</v>
      </c>
      <c r="BA61" s="220">
        <f>IF(AZ61=1,G61,0)</f>
        <v>2300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12</v>
      </c>
      <c r="CB61" s="247">
        <v>0</v>
      </c>
    </row>
    <row r="62" spans="1:80" ht="12.75">
      <c r="A62" s="248">
        <v>39</v>
      </c>
      <c r="B62" s="249" t="s">
        <v>483</v>
      </c>
      <c r="C62" s="250" t="s">
        <v>484</v>
      </c>
      <c r="D62" s="251" t="s">
        <v>233</v>
      </c>
      <c r="E62" s="252">
        <v>1</v>
      </c>
      <c r="F62" s="252">
        <v>3950</v>
      </c>
      <c r="G62" s="253">
        <f>E62*F62</f>
        <v>3950</v>
      </c>
      <c r="H62" s="254">
        <v>0</v>
      </c>
      <c r="I62" s="255">
        <f>E62*H62</f>
        <v>0</v>
      </c>
      <c r="J62" s="254"/>
      <c r="K62" s="255">
        <f>E62*J62</f>
        <v>0</v>
      </c>
      <c r="O62" s="247">
        <v>2</v>
      </c>
      <c r="AA62" s="220">
        <v>12</v>
      </c>
      <c r="AB62" s="220">
        <v>0</v>
      </c>
      <c r="AC62" s="220">
        <v>29</v>
      </c>
      <c r="AZ62" s="220">
        <v>1</v>
      </c>
      <c r="BA62" s="220">
        <f>IF(AZ62=1,G62,0)</f>
        <v>3950</v>
      </c>
      <c r="BB62" s="220">
        <f>IF(AZ62=2,G62,0)</f>
        <v>0</v>
      </c>
      <c r="BC62" s="220">
        <f>IF(AZ62=3,G62,0)</f>
        <v>0</v>
      </c>
      <c r="BD62" s="220">
        <f>IF(AZ62=4,G62,0)</f>
        <v>0</v>
      </c>
      <c r="BE62" s="220">
        <f>IF(AZ62=5,G62,0)</f>
        <v>0</v>
      </c>
      <c r="CA62" s="247">
        <v>12</v>
      </c>
      <c r="CB62" s="247">
        <v>0</v>
      </c>
    </row>
    <row r="63" spans="1:57" ht="12.75">
      <c r="A63" s="266"/>
      <c r="B63" s="267" t="s">
        <v>97</v>
      </c>
      <c r="C63" s="268" t="s">
        <v>474</v>
      </c>
      <c r="D63" s="269"/>
      <c r="E63" s="270"/>
      <c r="F63" s="271"/>
      <c r="G63" s="272">
        <f>SUM(G57:G62)</f>
        <v>11660</v>
      </c>
      <c r="H63" s="273"/>
      <c r="I63" s="274">
        <f>SUM(I57:I62)</f>
        <v>0</v>
      </c>
      <c r="J63" s="273"/>
      <c r="K63" s="274">
        <f>SUM(K57:K62)</f>
        <v>0</v>
      </c>
      <c r="O63" s="247">
        <v>4</v>
      </c>
      <c r="BA63" s="275">
        <f>SUM(BA57:BA62)</f>
        <v>11660</v>
      </c>
      <c r="BB63" s="275">
        <f>SUM(BB57:BB62)</f>
        <v>0</v>
      </c>
      <c r="BC63" s="275">
        <f>SUM(BC57:BC62)</f>
        <v>0</v>
      </c>
      <c r="BD63" s="275">
        <f>SUM(BD57:BD62)</f>
        <v>0</v>
      </c>
      <c r="BE63" s="275">
        <f>SUM(BE57:BE62)</f>
        <v>0</v>
      </c>
    </row>
    <row r="64" ht="12.75">
      <c r="E64" s="220"/>
    </row>
    <row r="65" ht="12.75">
      <c r="E65" s="220"/>
    </row>
    <row r="66" ht="12.75">
      <c r="E66" s="220"/>
    </row>
    <row r="67" ht="12.75">
      <c r="E67" s="220"/>
    </row>
    <row r="68" ht="12.75">
      <c r="E68" s="220"/>
    </row>
    <row r="69" ht="12.75">
      <c r="E69" s="220"/>
    </row>
    <row r="70" ht="12.75">
      <c r="E70" s="220"/>
    </row>
    <row r="71" ht="12.75">
      <c r="E71" s="220"/>
    </row>
    <row r="72" ht="12.75">
      <c r="E72" s="220"/>
    </row>
    <row r="73" ht="12.75">
      <c r="E73" s="220"/>
    </row>
    <row r="74" ht="12.75">
      <c r="E74" s="220"/>
    </row>
    <row r="75" ht="12.75">
      <c r="E75" s="220"/>
    </row>
    <row r="76" ht="12.75">
      <c r="E76" s="220"/>
    </row>
    <row r="77" ht="12.75">
      <c r="E77" s="220"/>
    </row>
    <row r="78" ht="12.75">
      <c r="E78" s="220"/>
    </row>
    <row r="79" ht="12.75">
      <c r="E79" s="220"/>
    </row>
    <row r="80" ht="12.75">
      <c r="E80" s="220"/>
    </row>
    <row r="81" ht="12.75">
      <c r="E81" s="220"/>
    </row>
    <row r="82" ht="12.75">
      <c r="E82" s="220"/>
    </row>
    <row r="83" ht="12.75">
      <c r="E83" s="220"/>
    </row>
    <row r="84" ht="12.75">
      <c r="E84" s="220"/>
    </row>
    <row r="85" ht="12.75">
      <c r="E85" s="220"/>
    </row>
    <row r="86" ht="12.75">
      <c r="E86" s="220"/>
    </row>
    <row r="87" spans="1:7" ht="12.75">
      <c r="A87" s="265"/>
      <c r="B87" s="265"/>
      <c r="C87" s="265"/>
      <c r="D87" s="265"/>
      <c r="E87" s="265"/>
      <c r="F87" s="265"/>
      <c r="G87" s="265"/>
    </row>
    <row r="88" spans="1:7" ht="12.75">
      <c r="A88" s="265"/>
      <c r="B88" s="265"/>
      <c r="C88" s="265"/>
      <c r="D88" s="265"/>
      <c r="E88" s="265"/>
      <c r="F88" s="265"/>
      <c r="G88" s="265"/>
    </row>
    <row r="89" spans="1:7" ht="12.75">
      <c r="A89" s="265"/>
      <c r="B89" s="265"/>
      <c r="C89" s="265"/>
      <c r="D89" s="265"/>
      <c r="E89" s="265"/>
      <c r="F89" s="265"/>
      <c r="G89" s="265"/>
    </row>
    <row r="90" spans="1:7" ht="12.75">
      <c r="A90" s="265"/>
      <c r="B90" s="265"/>
      <c r="C90" s="265"/>
      <c r="D90" s="265"/>
      <c r="E90" s="265"/>
      <c r="F90" s="265"/>
      <c r="G90" s="265"/>
    </row>
    <row r="91" ht="12.75">
      <c r="E91" s="220"/>
    </row>
    <row r="92" ht="12.75">
      <c r="E92" s="220"/>
    </row>
    <row r="93" ht="12.75">
      <c r="E93" s="220"/>
    </row>
    <row r="94" ht="12.75">
      <c r="E94" s="220"/>
    </row>
    <row r="95" ht="12.75">
      <c r="E95" s="220"/>
    </row>
    <row r="96" ht="12.75">
      <c r="E96" s="220"/>
    </row>
    <row r="97" ht="12.75">
      <c r="E97" s="220"/>
    </row>
    <row r="98" ht="12.75">
      <c r="E98" s="220"/>
    </row>
    <row r="99" ht="12.75">
      <c r="E99" s="220"/>
    </row>
    <row r="100" ht="12.75">
      <c r="E100" s="220"/>
    </row>
    <row r="101" ht="12.75">
      <c r="E101" s="220"/>
    </row>
    <row r="102" ht="12.75">
      <c r="E102" s="220"/>
    </row>
    <row r="103" ht="12.75">
      <c r="E103" s="220"/>
    </row>
    <row r="104" ht="12.75">
      <c r="E104" s="220"/>
    </row>
    <row r="105" ht="12.75">
      <c r="E105" s="220"/>
    </row>
    <row r="106" ht="12.75">
      <c r="E106" s="220"/>
    </row>
    <row r="107" ht="12.75">
      <c r="E107" s="220"/>
    </row>
    <row r="108" ht="12.75">
      <c r="E108" s="220"/>
    </row>
    <row r="109" ht="12.75">
      <c r="E109" s="220"/>
    </row>
    <row r="110" ht="12.75">
      <c r="E110" s="220"/>
    </row>
    <row r="111" ht="12.75">
      <c r="E111" s="220"/>
    </row>
    <row r="112" ht="12.75">
      <c r="E112" s="220"/>
    </row>
    <row r="113" ht="12.75">
      <c r="E113" s="220"/>
    </row>
    <row r="114" ht="12.75">
      <c r="E114" s="220"/>
    </row>
    <row r="115" ht="12.75">
      <c r="E115" s="220"/>
    </row>
    <row r="116" ht="12.75">
      <c r="E116" s="220"/>
    </row>
    <row r="117" ht="12.75">
      <c r="E117" s="220"/>
    </row>
    <row r="118" ht="12.75">
      <c r="E118" s="220"/>
    </row>
    <row r="119" ht="12.75">
      <c r="E119" s="220"/>
    </row>
    <row r="120" ht="12.75">
      <c r="E120" s="220"/>
    </row>
    <row r="121" ht="12.75">
      <c r="E121" s="220"/>
    </row>
    <row r="122" spans="1:2" ht="12.75">
      <c r="A122" s="276"/>
      <c r="B122" s="276"/>
    </row>
    <row r="123" spans="1:7" ht="12.75">
      <c r="A123" s="265"/>
      <c r="B123" s="265"/>
      <c r="C123" s="277"/>
      <c r="D123" s="277"/>
      <c r="E123" s="278"/>
      <c r="F123" s="277"/>
      <c r="G123" s="279"/>
    </row>
    <row r="124" spans="1:7" ht="12.75">
      <c r="A124" s="280"/>
      <c r="B124" s="280"/>
      <c r="C124" s="265"/>
      <c r="D124" s="265"/>
      <c r="E124" s="281"/>
      <c r="F124" s="265"/>
      <c r="G124" s="265"/>
    </row>
    <row r="125" spans="1:7" ht="12.75">
      <c r="A125" s="265"/>
      <c r="B125" s="265"/>
      <c r="C125" s="265"/>
      <c r="D125" s="265"/>
      <c r="E125" s="281"/>
      <c r="F125" s="265"/>
      <c r="G125" s="265"/>
    </row>
    <row r="126" spans="1:7" ht="12.75">
      <c r="A126" s="265"/>
      <c r="B126" s="265"/>
      <c r="C126" s="265"/>
      <c r="D126" s="265"/>
      <c r="E126" s="281"/>
      <c r="F126" s="265"/>
      <c r="G126" s="265"/>
    </row>
    <row r="127" spans="1:7" ht="12.75">
      <c r="A127" s="265"/>
      <c r="B127" s="265"/>
      <c r="C127" s="265"/>
      <c r="D127" s="265"/>
      <c r="E127" s="281"/>
      <c r="F127" s="265"/>
      <c r="G127" s="265"/>
    </row>
    <row r="128" spans="1:7" ht="12.75">
      <c r="A128" s="265"/>
      <c r="B128" s="265"/>
      <c r="C128" s="265"/>
      <c r="D128" s="265"/>
      <c r="E128" s="281"/>
      <c r="F128" s="265"/>
      <c r="G128" s="265"/>
    </row>
    <row r="129" spans="1:7" ht="12.75">
      <c r="A129" s="265"/>
      <c r="B129" s="265"/>
      <c r="C129" s="265"/>
      <c r="D129" s="265"/>
      <c r="E129" s="281"/>
      <c r="F129" s="265"/>
      <c r="G129" s="265"/>
    </row>
    <row r="130" spans="1:7" ht="12.75">
      <c r="A130" s="265"/>
      <c r="B130" s="265"/>
      <c r="C130" s="265"/>
      <c r="D130" s="265"/>
      <c r="E130" s="281"/>
      <c r="F130" s="265"/>
      <c r="G130" s="265"/>
    </row>
    <row r="131" spans="1:7" ht="12.75">
      <c r="A131" s="265"/>
      <c r="B131" s="265"/>
      <c r="C131" s="265"/>
      <c r="D131" s="265"/>
      <c r="E131" s="281"/>
      <c r="F131" s="265"/>
      <c r="G131" s="265"/>
    </row>
    <row r="132" spans="1:7" ht="12.75">
      <c r="A132" s="265"/>
      <c r="B132" s="265"/>
      <c r="C132" s="265"/>
      <c r="D132" s="265"/>
      <c r="E132" s="281"/>
      <c r="F132" s="265"/>
      <c r="G132" s="265"/>
    </row>
    <row r="133" spans="1:7" ht="12.75">
      <c r="A133" s="265"/>
      <c r="B133" s="265"/>
      <c r="C133" s="265"/>
      <c r="D133" s="265"/>
      <c r="E133" s="281"/>
      <c r="F133" s="265"/>
      <c r="G133" s="265"/>
    </row>
    <row r="134" spans="1:7" ht="12.75">
      <c r="A134" s="265"/>
      <c r="B134" s="265"/>
      <c r="C134" s="265"/>
      <c r="D134" s="265"/>
      <c r="E134" s="281"/>
      <c r="F134" s="265"/>
      <c r="G134" s="265"/>
    </row>
    <row r="135" spans="1:7" ht="12.75">
      <c r="A135" s="265"/>
      <c r="B135" s="265"/>
      <c r="C135" s="265"/>
      <c r="D135" s="265"/>
      <c r="E135" s="281"/>
      <c r="F135" s="265"/>
      <c r="G135" s="265"/>
    </row>
    <row r="136" spans="1:7" ht="12.75">
      <c r="A136" s="265"/>
      <c r="B136" s="265"/>
      <c r="C136" s="265"/>
      <c r="D136" s="265"/>
      <c r="E136" s="281"/>
      <c r="F136" s="265"/>
      <c r="G136" s="26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/>
  </sheetViews>
  <sheetFormatPr defaultColWidth="8.87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375" style="1" customWidth="1"/>
    <col min="5" max="5" width="13.375" style="1" customWidth="1"/>
    <col min="6" max="6" width="16.375" style="1" customWidth="1"/>
    <col min="7" max="7" width="15.25390625" style="1" customWidth="1"/>
    <col min="8" max="16384" width="8.87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104</v>
      </c>
      <c r="D2" s="85" t="s">
        <v>104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5" customHeight="1">
      <c r="A5" s="97" t="s">
        <v>485</v>
      </c>
      <c r="B5" s="98"/>
      <c r="C5" s="99" t="s">
        <v>486</v>
      </c>
      <c r="D5" s="100"/>
      <c r="E5" s="98"/>
      <c r="F5" s="93" t="s">
        <v>33</v>
      </c>
      <c r="G5" s="94"/>
    </row>
    <row r="6" spans="1:15" ht="12.95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5" customHeight="1">
      <c r="A7" s="104" t="s">
        <v>98</v>
      </c>
      <c r="B7" s="105"/>
      <c r="C7" s="106" t="s">
        <v>99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298"/>
      <c r="D8" s="298"/>
      <c r="E8" s="299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298"/>
      <c r="D9" s="298"/>
      <c r="E9" s="299"/>
      <c r="F9" s="93"/>
      <c r="G9" s="114"/>
      <c r="H9" s="115"/>
    </row>
    <row r="10" spans="1:8" ht="12.75">
      <c r="A10" s="109" t="s">
        <v>40</v>
      </c>
      <c r="B10" s="93"/>
      <c r="C10" s="298"/>
      <c r="D10" s="298"/>
      <c r="E10" s="298"/>
      <c r="F10" s="116"/>
      <c r="G10" s="117"/>
      <c r="H10" s="118"/>
    </row>
    <row r="11" spans="1:57" ht="13.5" customHeight="1">
      <c r="A11" s="109" t="s">
        <v>41</v>
      </c>
      <c r="B11" s="93"/>
      <c r="C11" s="298"/>
      <c r="D11" s="298"/>
      <c r="E11" s="298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300"/>
      <c r="D12" s="300"/>
      <c r="E12" s="300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5" customHeight="1">
      <c r="A15" s="134"/>
      <c r="B15" s="135" t="s">
        <v>48</v>
      </c>
      <c r="C15" s="136">
        <f>'04  Rek'!E9</f>
        <v>189598</v>
      </c>
      <c r="D15" s="137" t="str">
        <f>'04  Rek'!A14</f>
        <v>PPV, GZS, kompletační činnost</v>
      </c>
      <c r="E15" s="138"/>
      <c r="F15" s="139"/>
      <c r="G15" s="136">
        <f>'04  Rek'!I14</f>
        <v>0</v>
      </c>
    </row>
    <row r="16" spans="1:7" ht="15.95" customHeight="1">
      <c r="A16" s="134" t="s">
        <v>49</v>
      </c>
      <c r="B16" s="135" t="s">
        <v>50</v>
      </c>
      <c r="C16" s="136">
        <f>'04  Rek'!F9</f>
        <v>0</v>
      </c>
      <c r="D16" s="89"/>
      <c r="E16" s="140"/>
      <c r="F16" s="141"/>
      <c r="G16" s="136"/>
    </row>
    <row r="17" spans="1:7" ht="15.95" customHeight="1">
      <c r="A17" s="134" t="s">
        <v>51</v>
      </c>
      <c r="B17" s="135" t="s">
        <v>52</v>
      </c>
      <c r="C17" s="136">
        <f>'04  Rek'!H9</f>
        <v>0</v>
      </c>
      <c r="D17" s="89"/>
      <c r="E17" s="140"/>
      <c r="F17" s="141"/>
      <c r="G17" s="136"/>
    </row>
    <row r="18" spans="1:7" ht="15.95" customHeight="1">
      <c r="A18" s="142" t="s">
        <v>53</v>
      </c>
      <c r="B18" s="143" t="s">
        <v>54</v>
      </c>
      <c r="C18" s="136">
        <f>'04  Rek'!G9</f>
        <v>0</v>
      </c>
      <c r="D18" s="89"/>
      <c r="E18" s="140"/>
      <c r="F18" s="141"/>
      <c r="G18" s="136"/>
    </row>
    <row r="19" spans="1:7" ht="15.95" customHeight="1">
      <c r="A19" s="144" t="s">
        <v>55</v>
      </c>
      <c r="B19" s="135"/>
      <c r="C19" s="136">
        <f>SUM(C15:C18)</f>
        <v>189598</v>
      </c>
      <c r="D19" s="89"/>
      <c r="E19" s="140"/>
      <c r="F19" s="141"/>
      <c r="G19" s="136"/>
    </row>
    <row r="20" spans="1:7" ht="15.95" customHeight="1">
      <c r="A20" s="144"/>
      <c r="B20" s="135"/>
      <c r="C20" s="136"/>
      <c r="D20" s="89"/>
      <c r="E20" s="140"/>
      <c r="F20" s="141"/>
      <c r="G20" s="136"/>
    </row>
    <row r="21" spans="1:7" ht="15.95" customHeight="1">
      <c r="A21" s="144" t="s">
        <v>25</v>
      </c>
      <c r="B21" s="135"/>
      <c r="C21" s="136">
        <f>'04  Rek'!I9</f>
        <v>0</v>
      </c>
      <c r="D21" s="89"/>
      <c r="E21" s="140"/>
      <c r="F21" s="141"/>
      <c r="G21" s="136"/>
    </row>
    <row r="22" spans="1:7" ht="15.95" customHeight="1">
      <c r="A22" s="145" t="s">
        <v>56</v>
      </c>
      <c r="B22" s="115"/>
      <c r="C22" s="136">
        <f>C19+C21</f>
        <v>189598</v>
      </c>
      <c r="D22" s="89" t="s">
        <v>57</v>
      </c>
      <c r="E22" s="140"/>
      <c r="F22" s="141"/>
      <c r="G22" s="136">
        <f>G23-SUM(G15:G21)</f>
        <v>0</v>
      </c>
    </row>
    <row r="23" spans="1:7" ht="15.95" customHeight="1" thickBot="1">
      <c r="A23" s="296" t="s">
        <v>58</v>
      </c>
      <c r="B23" s="297"/>
      <c r="C23" s="146">
        <f>C22+G23</f>
        <v>189598</v>
      </c>
      <c r="D23" s="147" t="s">
        <v>59</v>
      </c>
      <c r="E23" s="148"/>
      <c r="F23" s="149"/>
      <c r="G23" s="136">
        <f>'04  Rek'!H15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67</v>
      </c>
      <c r="E30" s="166"/>
      <c r="F30" s="302">
        <f>C23-F32</f>
        <v>189598</v>
      </c>
      <c r="G30" s="303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302">
        <f>ROUND(PRODUCT(F30,C31/100),0)</f>
        <v>39816</v>
      </c>
      <c r="G31" s="303"/>
    </row>
    <row r="32" spans="1:7" ht="12.75">
      <c r="A32" s="163" t="s">
        <v>12</v>
      </c>
      <c r="B32" s="164"/>
      <c r="C32" s="165">
        <v>0</v>
      </c>
      <c r="D32" s="164" t="s">
        <v>69</v>
      </c>
      <c r="E32" s="166"/>
      <c r="F32" s="302">
        <v>0</v>
      </c>
      <c r="G32" s="303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302">
        <f>ROUND(PRODUCT(F32,C33/100),0)</f>
        <v>0</v>
      </c>
      <c r="G33" s="303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304">
        <f>ROUND(SUM(F30:F33),0)</f>
        <v>229414</v>
      </c>
      <c r="G34" s="305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6" t="s">
        <v>564</v>
      </c>
      <c r="C37" s="306"/>
      <c r="D37" s="306"/>
      <c r="E37" s="306"/>
      <c r="F37" s="306"/>
      <c r="G37" s="306"/>
      <c r="H37" s="1" t="s">
        <v>2</v>
      </c>
    </row>
    <row r="38" spans="1:8" ht="12.75" customHeight="1">
      <c r="A38" s="173"/>
      <c r="B38" s="306"/>
      <c r="C38" s="306"/>
      <c r="D38" s="306"/>
      <c r="E38" s="306"/>
      <c r="F38" s="306"/>
      <c r="G38" s="306"/>
      <c r="H38" s="1" t="s">
        <v>2</v>
      </c>
    </row>
    <row r="39" spans="1:8" ht="12.75">
      <c r="A39" s="173"/>
      <c r="B39" s="306"/>
      <c r="C39" s="306"/>
      <c r="D39" s="306"/>
      <c r="E39" s="306"/>
      <c r="F39" s="306"/>
      <c r="G39" s="306"/>
      <c r="H39" s="1" t="s">
        <v>2</v>
      </c>
    </row>
    <row r="40" spans="1:8" ht="12.75">
      <c r="A40" s="173"/>
      <c r="B40" s="306"/>
      <c r="C40" s="306"/>
      <c r="D40" s="306"/>
      <c r="E40" s="306"/>
      <c r="F40" s="306"/>
      <c r="G40" s="306"/>
      <c r="H40" s="1" t="s">
        <v>2</v>
      </c>
    </row>
    <row r="41" spans="1:8" ht="12.75">
      <c r="A41" s="173"/>
      <c r="B41" s="306"/>
      <c r="C41" s="306"/>
      <c r="D41" s="306"/>
      <c r="E41" s="306"/>
      <c r="F41" s="306"/>
      <c r="G41" s="306"/>
      <c r="H41" s="1" t="s">
        <v>2</v>
      </c>
    </row>
    <row r="42" spans="1:8" ht="12.75">
      <c r="A42" s="173"/>
      <c r="B42" s="306"/>
      <c r="C42" s="306"/>
      <c r="D42" s="306"/>
      <c r="E42" s="306"/>
      <c r="F42" s="306"/>
      <c r="G42" s="306"/>
      <c r="H42" s="1" t="s">
        <v>2</v>
      </c>
    </row>
    <row r="43" spans="1:8" ht="12.75">
      <c r="A43" s="173"/>
      <c r="B43" s="306"/>
      <c r="C43" s="306"/>
      <c r="D43" s="306"/>
      <c r="E43" s="306"/>
      <c r="F43" s="306"/>
      <c r="G43" s="306"/>
      <c r="H43" s="1" t="s">
        <v>2</v>
      </c>
    </row>
    <row r="44" spans="1:8" ht="12.75" customHeight="1">
      <c r="A44" s="173"/>
      <c r="B44" s="306"/>
      <c r="C44" s="306"/>
      <c r="D44" s="306"/>
      <c r="E44" s="306"/>
      <c r="F44" s="306"/>
      <c r="G44" s="306"/>
      <c r="H44" s="1" t="s">
        <v>2</v>
      </c>
    </row>
    <row r="45" spans="1:8" ht="12.75" customHeight="1">
      <c r="A45" s="173"/>
      <c r="B45" s="306"/>
      <c r="C45" s="306"/>
      <c r="D45" s="306"/>
      <c r="E45" s="306"/>
      <c r="F45" s="306"/>
      <c r="G45" s="306"/>
      <c r="H45" s="1" t="s">
        <v>2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6"/>
  <sheetViews>
    <sheetView workbookViewId="0" topLeftCell="A1">
      <selection activeCell="H38" sqref="H38"/>
    </sheetView>
  </sheetViews>
  <sheetFormatPr defaultColWidth="8.87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8.875" style="1" customWidth="1"/>
  </cols>
  <sheetData>
    <row r="1" spans="1:9" ht="13.5" thickTop="1">
      <c r="A1" s="307" t="s">
        <v>3</v>
      </c>
      <c r="B1" s="308"/>
      <c r="C1" s="174" t="s">
        <v>100</v>
      </c>
      <c r="D1" s="175"/>
      <c r="E1" s="176"/>
      <c r="F1" s="175"/>
      <c r="G1" s="177" t="s">
        <v>72</v>
      </c>
      <c r="H1" s="178" t="s">
        <v>104</v>
      </c>
      <c r="I1" s="179"/>
    </row>
    <row r="2" spans="1:9" ht="13.5" thickBot="1">
      <c r="A2" s="309" t="s">
        <v>73</v>
      </c>
      <c r="B2" s="310"/>
      <c r="C2" s="180" t="s">
        <v>487</v>
      </c>
      <c r="D2" s="181"/>
      <c r="E2" s="182"/>
      <c r="F2" s="181"/>
      <c r="G2" s="311"/>
      <c r="H2" s="312"/>
      <c r="I2" s="313"/>
    </row>
    <row r="3" ht="13.5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75</v>
      </c>
      <c r="C6" s="187"/>
      <c r="D6" s="188"/>
      <c r="E6" s="189" t="s">
        <v>21</v>
      </c>
      <c r="F6" s="190" t="s">
        <v>22</v>
      </c>
      <c r="G6" s="190" t="s">
        <v>23</v>
      </c>
      <c r="H6" s="190" t="s">
        <v>24</v>
      </c>
      <c r="I6" s="191" t="s">
        <v>25</v>
      </c>
    </row>
    <row r="7" spans="1:9" s="115" customFormat="1" ht="12.75">
      <c r="A7" s="282" t="str">
        <f>'04  Pol'!B7</f>
        <v>2011</v>
      </c>
      <c r="B7" s="62" t="str">
        <f>'04  Pol'!C7</f>
        <v>Strukturovaná kabeláž</v>
      </c>
      <c r="D7" s="192"/>
      <c r="E7" s="283">
        <f>'04  Pol'!BA33</f>
        <v>121664</v>
      </c>
      <c r="F7" s="284">
        <f>'04  Pol'!BB33</f>
        <v>0</v>
      </c>
      <c r="G7" s="284">
        <f>'04  Pol'!BC33</f>
        <v>0</v>
      </c>
      <c r="H7" s="284">
        <f>'04  Pol'!BD33</f>
        <v>0</v>
      </c>
      <c r="I7" s="285">
        <f>'04  Pol'!BE33</f>
        <v>0</v>
      </c>
    </row>
    <row r="8" spans="1:9" s="115" customFormat="1" ht="13.5" thickBot="1">
      <c r="A8" s="282" t="str">
        <f>'04  Pol'!B34</f>
        <v>2102</v>
      </c>
      <c r="B8" s="62" t="str">
        <f>'04  Pol'!C34</f>
        <v>Ostatní:</v>
      </c>
      <c r="D8" s="192"/>
      <c r="E8" s="283">
        <f>'04  Pol'!BA50</f>
        <v>67934</v>
      </c>
      <c r="F8" s="284">
        <f>'04  Pol'!BB50</f>
        <v>0</v>
      </c>
      <c r="G8" s="284">
        <f>'04  Pol'!BC50</f>
        <v>0</v>
      </c>
      <c r="H8" s="284">
        <f>'04  Pol'!BD50</f>
        <v>0</v>
      </c>
      <c r="I8" s="285">
        <f>'04  Pol'!BE50</f>
        <v>0</v>
      </c>
    </row>
    <row r="9" spans="1:9" s="14" customFormat="1" ht="13.5" thickBot="1">
      <c r="A9" s="193"/>
      <c r="B9" s="194" t="s">
        <v>76</v>
      </c>
      <c r="C9" s="194"/>
      <c r="D9" s="195"/>
      <c r="E9" s="196">
        <f>SUM(E7:E8)</f>
        <v>189598</v>
      </c>
      <c r="F9" s="197">
        <f>SUM(F7:F8)</f>
        <v>0</v>
      </c>
      <c r="G9" s="197">
        <f>SUM(G7:G8)</f>
        <v>0</v>
      </c>
      <c r="H9" s="197">
        <f>SUM(H7:H8)</f>
        <v>0</v>
      </c>
      <c r="I9" s="198">
        <f>SUM(I7:I8)</f>
        <v>0</v>
      </c>
    </row>
    <row r="10" spans="1:9" ht="12.75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57" ht="19.5" customHeight="1">
      <c r="A11" s="184" t="s">
        <v>77</v>
      </c>
      <c r="B11" s="184"/>
      <c r="C11" s="184"/>
      <c r="D11" s="184"/>
      <c r="E11" s="184"/>
      <c r="F11" s="184"/>
      <c r="G11" s="199"/>
      <c r="H11" s="184"/>
      <c r="I11" s="184"/>
      <c r="BA11" s="121"/>
      <c r="BB11" s="121"/>
      <c r="BC11" s="121"/>
      <c r="BD11" s="121"/>
      <c r="BE11" s="121"/>
    </row>
    <row r="12" ht="13.5" thickBot="1"/>
    <row r="13" spans="1:9" ht="12.75">
      <c r="A13" s="150" t="s">
        <v>78</v>
      </c>
      <c r="B13" s="151"/>
      <c r="C13" s="151"/>
      <c r="D13" s="200"/>
      <c r="E13" s="201" t="s">
        <v>79</v>
      </c>
      <c r="F13" s="202" t="s">
        <v>13</v>
      </c>
      <c r="G13" s="203" t="s">
        <v>80</v>
      </c>
      <c r="H13" s="204"/>
      <c r="I13" s="205" t="s">
        <v>79</v>
      </c>
    </row>
    <row r="14" spans="1:53" ht="12.75">
      <c r="A14" s="144" t="s">
        <v>325</v>
      </c>
      <c r="B14" s="135"/>
      <c r="C14" s="135"/>
      <c r="D14" s="206"/>
      <c r="E14" s="207">
        <v>0</v>
      </c>
      <c r="F14" s="208">
        <v>0</v>
      </c>
      <c r="G14" s="209">
        <f>E9+F9</f>
        <v>189598</v>
      </c>
      <c r="H14" s="210"/>
      <c r="I14" s="211">
        <f>E14+F14*G14/100</f>
        <v>0</v>
      </c>
      <c r="BA14" s="1">
        <v>0</v>
      </c>
    </row>
    <row r="15" spans="1:9" ht="13.5" thickBot="1">
      <c r="A15" s="212"/>
      <c r="B15" s="213" t="s">
        <v>81</v>
      </c>
      <c r="C15" s="214"/>
      <c r="D15" s="215"/>
      <c r="E15" s="216"/>
      <c r="F15" s="217"/>
      <c r="G15" s="217"/>
      <c r="H15" s="314">
        <f>SUM(I14:I14)</f>
        <v>0</v>
      </c>
      <c r="I15" s="315"/>
    </row>
    <row r="17" spans="2:9" ht="12.75">
      <c r="B17" s="14"/>
      <c r="F17" s="218"/>
      <c r="G17" s="219"/>
      <c r="H17" s="219"/>
      <c r="I17" s="46"/>
    </row>
    <row r="18" spans="6:9" ht="12.75">
      <c r="F18" s="218"/>
      <c r="G18" s="219"/>
      <c r="H18" s="219"/>
      <c r="I18" s="46"/>
    </row>
    <row r="19" spans="6:9" ht="12.75">
      <c r="F19" s="218"/>
      <c r="G19" s="219"/>
      <c r="H19" s="219"/>
      <c r="I19" s="46"/>
    </row>
    <row r="20" spans="6:9" ht="12.75">
      <c r="F20" s="218"/>
      <c r="G20" s="219"/>
      <c r="H20" s="219"/>
      <c r="I20" s="46"/>
    </row>
    <row r="21" spans="6:9" ht="12.75">
      <c r="F21" s="218"/>
      <c r="G21" s="219"/>
      <c r="H21" s="219"/>
      <c r="I21" s="46"/>
    </row>
    <row r="22" spans="6:9" ht="12.75">
      <c r="F22" s="218"/>
      <c r="G22" s="219"/>
      <c r="H22" s="219"/>
      <c r="I22" s="46"/>
    </row>
    <row r="23" spans="6:9" ht="12.75">
      <c r="F23" s="218"/>
      <c r="G23" s="219"/>
      <c r="H23" s="219"/>
      <c r="I23" s="46"/>
    </row>
    <row r="24" spans="6:9" ht="12.75"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3"/>
  <sheetViews>
    <sheetView showGridLines="0" showZeros="0" zoomScaleSheetLayoutView="100" workbookViewId="0" topLeftCell="A32">
      <selection activeCell="F50" sqref="F50"/>
    </sheetView>
  </sheetViews>
  <sheetFormatPr defaultColWidth="8.875" defaultRowHeight="12.75"/>
  <cols>
    <col min="1" max="1" width="4.375" style="220" customWidth="1"/>
    <col min="2" max="2" width="11.375" style="220" customWidth="1"/>
    <col min="3" max="3" width="40.375" style="220" customWidth="1"/>
    <col min="4" max="4" width="5.375" style="220" customWidth="1"/>
    <col min="5" max="5" width="8.37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37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8.875" style="220" customWidth="1"/>
  </cols>
  <sheetData>
    <row r="1" spans="1:7" ht="15.75">
      <c r="A1" s="321" t="s">
        <v>82</v>
      </c>
      <c r="B1" s="321"/>
      <c r="C1" s="321"/>
      <c r="D1" s="321"/>
      <c r="E1" s="321"/>
      <c r="F1" s="321"/>
      <c r="G1" s="32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5" thickTop="1">
      <c r="A3" s="307" t="s">
        <v>3</v>
      </c>
      <c r="B3" s="308"/>
      <c r="C3" s="174" t="s">
        <v>100</v>
      </c>
      <c r="D3" s="224"/>
      <c r="E3" s="225" t="s">
        <v>83</v>
      </c>
      <c r="F3" s="226" t="str">
        <f>'04  Rek'!H1</f>
        <v/>
      </c>
      <c r="G3" s="227"/>
    </row>
    <row r="4" spans="1:7" ht="13.5" thickBot="1">
      <c r="A4" s="322" t="s">
        <v>73</v>
      </c>
      <c r="B4" s="310"/>
      <c r="C4" s="180" t="s">
        <v>487</v>
      </c>
      <c r="D4" s="228"/>
      <c r="E4" s="323">
        <f>'04  Rek'!G2</f>
        <v>0</v>
      </c>
      <c r="F4" s="324"/>
      <c r="G4" s="325"/>
    </row>
    <row r="5" spans="1:7" ht="13.5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488</v>
      </c>
      <c r="C7" s="239" t="s">
        <v>489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22.5">
      <c r="A8" s="248">
        <v>1</v>
      </c>
      <c r="B8" s="249" t="s">
        <v>491</v>
      </c>
      <c r="C8" s="250" t="s">
        <v>492</v>
      </c>
      <c r="D8" s="251" t="s">
        <v>96</v>
      </c>
      <c r="E8" s="252">
        <v>2</v>
      </c>
      <c r="F8" s="252">
        <v>2300</v>
      </c>
      <c r="G8" s="253">
        <f>E8*F8</f>
        <v>4600</v>
      </c>
      <c r="H8" s="254">
        <v>0</v>
      </c>
      <c r="I8" s="255">
        <f>E8*H8</f>
        <v>0</v>
      </c>
      <c r="J8" s="254"/>
      <c r="K8" s="255">
        <f>E8*J8</f>
        <v>0</v>
      </c>
      <c r="O8" s="247">
        <v>2</v>
      </c>
      <c r="AA8" s="220">
        <v>12</v>
      </c>
      <c r="AB8" s="220">
        <v>0</v>
      </c>
      <c r="AC8" s="220">
        <v>1</v>
      </c>
      <c r="AZ8" s="220">
        <v>1</v>
      </c>
      <c r="BA8" s="220">
        <f>IF(AZ8=1,G8,0)</f>
        <v>4600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12</v>
      </c>
      <c r="CB8" s="247">
        <v>0</v>
      </c>
    </row>
    <row r="9" spans="1:80" ht="12.75">
      <c r="A9" s="248">
        <v>2</v>
      </c>
      <c r="B9" s="249" t="s">
        <v>493</v>
      </c>
      <c r="C9" s="250" t="s">
        <v>494</v>
      </c>
      <c r="D9" s="251" t="s">
        <v>96</v>
      </c>
      <c r="E9" s="252">
        <v>1</v>
      </c>
      <c r="F9" s="252">
        <v>470</v>
      </c>
      <c r="G9" s="253">
        <f>E9*F9</f>
        <v>470</v>
      </c>
      <c r="H9" s="254">
        <v>0</v>
      </c>
      <c r="I9" s="255">
        <f>E9*H9</f>
        <v>0</v>
      </c>
      <c r="J9" s="254"/>
      <c r="K9" s="255">
        <f>E9*J9</f>
        <v>0</v>
      </c>
      <c r="O9" s="247">
        <v>2</v>
      </c>
      <c r="AA9" s="220">
        <v>12</v>
      </c>
      <c r="AB9" s="220">
        <v>0</v>
      </c>
      <c r="AC9" s="220">
        <v>2</v>
      </c>
      <c r="AZ9" s="220">
        <v>1</v>
      </c>
      <c r="BA9" s="220">
        <f>IF(AZ9=1,G9,0)</f>
        <v>470</v>
      </c>
      <c r="BB9" s="220">
        <f>IF(AZ9=2,G9,0)</f>
        <v>0</v>
      </c>
      <c r="BC9" s="220">
        <f>IF(AZ9=3,G9,0)</f>
        <v>0</v>
      </c>
      <c r="BD9" s="220">
        <f>IF(AZ9=4,G9,0)</f>
        <v>0</v>
      </c>
      <c r="BE9" s="220">
        <f>IF(AZ9=5,G9,0)</f>
        <v>0</v>
      </c>
      <c r="CA9" s="247">
        <v>12</v>
      </c>
      <c r="CB9" s="247">
        <v>0</v>
      </c>
    </row>
    <row r="10" spans="1:80" ht="22.5">
      <c r="A10" s="248">
        <v>3</v>
      </c>
      <c r="B10" s="249" t="s">
        <v>495</v>
      </c>
      <c r="C10" s="250" t="s">
        <v>496</v>
      </c>
      <c r="D10" s="251" t="s">
        <v>96</v>
      </c>
      <c r="E10" s="252">
        <v>1</v>
      </c>
      <c r="F10" s="252">
        <v>83600</v>
      </c>
      <c r="G10" s="253">
        <f>E10*F10</f>
        <v>83600</v>
      </c>
      <c r="H10" s="254">
        <v>0</v>
      </c>
      <c r="I10" s="255">
        <f>E10*H10</f>
        <v>0</v>
      </c>
      <c r="J10" s="254"/>
      <c r="K10" s="255">
        <f>E10*J10</f>
        <v>0</v>
      </c>
      <c r="O10" s="247">
        <v>2</v>
      </c>
      <c r="AA10" s="220">
        <v>12</v>
      </c>
      <c r="AB10" s="220">
        <v>0</v>
      </c>
      <c r="AC10" s="220">
        <v>3</v>
      </c>
      <c r="AZ10" s="220">
        <v>1</v>
      </c>
      <c r="BA10" s="220">
        <f>IF(AZ10=1,G10,0)</f>
        <v>83600</v>
      </c>
      <c r="BB10" s="220">
        <f>IF(AZ10=2,G10,0)</f>
        <v>0</v>
      </c>
      <c r="BC10" s="220">
        <f>IF(AZ10=3,G10,0)</f>
        <v>0</v>
      </c>
      <c r="BD10" s="220">
        <f>IF(AZ10=4,G10,0)</f>
        <v>0</v>
      </c>
      <c r="BE10" s="220">
        <f>IF(AZ10=5,G10,0)</f>
        <v>0</v>
      </c>
      <c r="CA10" s="247">
        <v>12</v>
      </c>
      <c r="CB10" s="247">
        <v>0</v>
      </c>
    </row>
    <row r="11" spans="1:15" ht="12.75">
      <c r="A11" s="256"/>
      <c r="B11" s="257"/>
      <c r="C11" s="316" t="s">
        <v>497</v>
      </c>
      <c r="D11" s="317"/>
      <c r="E11" s="317"/>
      <c r="F11" s="317"/>
      <c r="G11" s="318"/>
      <c r="I11" s="258"/>
      <c r="K11" s="258"/>
      <c r="L11" s="259" t="s">
        <v>497</v>
      </c>
      <c r="O11" s="247">
        <v>3</v>
      </c>
    </row>
    <row r="12" spans="1:80" ht="22.5">
      <c r="A12" s="248">
        <v>4</v>
      </c>
      <c r="B12" s="249" t="s">
        <v>498</v>
      </c>
      <c r="C12" s="250" t="s">
        <v>499</v>
      </c>
      <c r="D12" s="251" t="s">
        <v>96</v>
      </c>
      <c r="E12" s="252">
        <v>12</v>
      </c>
      <c r="F12" s="252">
        <v>26</v>
      </c>
      <c r="G12" s="253">
        <f>E12*F12</f>
        <v>312</v>
      </c>
      <c r="H12" s="254">
        <v>0</v>
      </c>
      <c r="I12" s="255">
        <f>E12*H12</f>
        <v>0</v>
      </c>
      <c r="J12" s="254"/>
      <c r="K12" s="255">
        <f>E12*J12</f>
        <v>0</v>
      </c>
      <c r="O12" s="247">
        <v>2</v>
      </c>
      <c r="AA12" s="220">
        <v>12</v>
      </c>
      <c r="AB12" s="220">
        <v>0</v>
      </c>
      <c r="AC12" s="220">
        <v>4</v>
      </c>
      <c r="AZ12" s="220">
        <v>1</v>
      </c>
      <c r="BA12" s="220">
        <f>IF(AZ12=1,G12,0)</f>
        <v>312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12</v>
      </c>
      <c r="CB12" s="247">
        <v>0</v>
      </c>
    </row>
    <row r="13" spans="1:80" ht="22.5">
      <c r="A13" s="248">
        <v>5</v>
      </c>
      <c r="B13" s="249" t="s">
        <v>500</v>
      </c>
      <c r="C13" s="250" t="s">
        <v>501</v>
      </c>
      <c r="D13" s="251" t="s">
        <v>162</v>
      </c>
      <c r="E13" s="252">
        <v>840</v>
      </c>
      <c r="F13" s="252">
        <v>17</v>
      </c>
      <c r="G13" s="253">
        <f>E13*F13</f>
        <v>14280</v>
      </c>
      <c r="H13" s="254">
        <v>0</v>
      </c>
      <c r="I13" s="255">
        <f>E13*H13</f>
        <v>0</v>
      </c>
      <c r="J13" s="254"/>
      <c r="K13" s="255">
        <f>E13*J13</f>
        <v>0</v>
      </c>
      <c r="O13" s="247">
        <v>2</v>
      </c>
      <c r="AA13" s="220">
        <v>12</v>
      </c>
      <c r="AB13" s="220">
        <v>0</v>
      </c>
      <c r="AC13" s="220">
        <v>5</v>
      </c>
      <c r="AZ13" s="220">
        <v>1</v>
      </c>
      <c r="BA13" s="220">
        <f>IF(AZ13=1,G13,0)</f>
        <v>14280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12</v>
      </c>
      <c r="CB13" s="247">
        <v>0</v>
      </c>
    </row>
    <row r="14" spans="1:80" ht="12.75">
      <c r="A14" s="248">
        <v>6</v>
      </c>
      <c r="B14" s="249" t="s">
        <v>502</v>
      </c>
      <c r="C14" s="250" t="s">
        <v>503</v>
      </c>
      <c r="D14" s="251" t="s">
        <v>96</v>
      </c>
      <c r="E14" s="252">
        <v>12</v>
      </c>
      <c r="F14" s="252">
        <v>125</v>
      </c>
      <c r="G14" s="253">
        <f>E14*F14</f>
        <v>1500</v>
      </c>
      <c r="H14" s="254">
        <v>0</v>
      </c>
      <c r="I14" s="255">
        <f>E14*H14</f>
        <v>0</v>
      </c>
      <c r="J14" s="254"/>
      <c r="K14" s="255">
        <f>E14*J14</f>
        <v>0</v>
      </c>
      <c r="O14" s="247">
        <v>2</v>
      </c>
      <c r="AA14" s="220">
        <v>12</v>
      </c>
      <c r="AB14" s="220">
        <v>0</v>
      </c>
      <c r="AC14" s="220">
        <v>6</v>
      </c>
      <c r="AZ14" s="220">
        <v>1</v>
      </c>
      <c r="BA14" s="220">
        <f>IF(AZ14=1,G14,0)</f>
        <v>1500</v>
      </c>
      <c r="BB14" s="220">
        <f>IF(AZ14=2,G14,0)</f>
        <v>0</v>
      </c>
      <c r="BC14" s="220">
        <f>IF(AZ14=3,G14,0)</f>
        <v>0</v>
      </c>
      <c r="BD14" s="220">
        <f>IF(AZ14=4,G14,0)</f>
        <v>0</v>
      </c>
      <c r="BE14" s="220">
        <f>IF(AZ14=5,G14,0)</f>
        <v>0</v>
      </c>
      <c r="CA14" s="247">
        <v>12</v>
      </c>
      <c r="CB14" s="247">
        <v>0</v>
      </c>
    </row>
    <row r="15" spans="1:80" ht="12.75">
      <c r="A15" s="248">
        <v>7</v>
      </c>
      <c r="B15" s="249" t="s">
        <v>504</v>
      </c>
      <c r="C15" s="250" t="s">
        <v>505</v>
      </c>
      <c r="D15" s="251" t="s">
        <v>96</v>
      </c>
      <c r="E15" s="252">
        <v>1</v>
      </c>
      <c r="F15" s="252">
        <v>2700</v>
      </c>
      <c r="G15" s="253">
        <f>E15*F15</f>
        <v>2700</v>
      </c>
      <c r="H15" s="254">
        <v>0</v>
      </c>
      <c r="I15" s="255">
        <f>E15*H15</f>
        <v>0</v>
      </c>
      <c r="J15" s="254"/>
      <c r="K15" s="255">
        <f>E15*J15</f>
        <v>0</v>
      </c>
      <c r="O15" s="247">
        <v>2</v>
      </c>
      <c r="AA15" s="220">
        <v>12</v>
      </c>
      <c r="AB15" s="220">
        <v>0</v>
      </c>
      <c r="AC15" s="220">
        <v>7</v>
      </c>
      <c r="AZ15" s="220">
        <v>1</v>
      </c>
      <c r="BA15" s="220">
        <f>IF(AZ15=1,G15,0)</f>
        <v>2700</v>
      </c>
      <c r="BB15" s="220">
        <f>IF(AZ15=2,G15,0)</f>
        <v>0</v>
      </c>
      <c r="BC15" s="220">
        <f>IF(AZ15=3,G15,0)</f>
        <v>0</v>
      </c>
      <c r="BD15" s="220">
        <f>IF(AZ15=4,G15,0)</f>
        <v>0</v>
      </c>
      <c r="BE15" s="220">
        <f>IF(AZ15=5,G15,0)</f>
        <v>0</v>
      </c>
      <c r="CA15" s="247">
        <v>12</v>
      </c>
      <c r="CB15" s="247">
        <v>0</v>
      </c>
    </row>
    <row r="16" spans="1:80" ht="22.5">
      <c r="A16" s="248">
        <v>8</v>
      </c>
      <c r="B16" s="249" t="s">
        <v>506</v>
      </c>
      <c r="C16" s="250" t="s">
        <v>507</v>
      </c>
      <c r="D16" s="251" t="s">
        <v>116</v>
      </c>
      <c r="E16" s="252">
        <v>8</v>
      </c>
      <c r="F16" s="252">
        <v>295</v>
      </c>
      <c r="G16" s="253">
        <f>E16*F16</f>
        <v>2360</v>
      </c>
      <c r="H16" s="254">
        <v>0</v>
      </c>
      <c r="I16" s="255">
        <f>E16*H16</f>
        <v>0</v>
      </c>
      <c r="J16" s="254"/>
      <c r="K16" s="255">
        <f>E16*J16</f>
        <v>0</v>
      </c>
      <c r="O16" s="247">
        <v>2</v>
      </c>
      <c r="AA16" s="220">
        <v>12</v>
      </c>
      <c r="AB16" s="220">
        <v>0</v>
      </c>
      <c r="AC16" s="220">
        <v>8</v>
      </c>
      <c r="AZ16" s="220">
        <v>1</v>
      </c>
      <c r="BA16" s="220">
        <f>IF(AZ16=1,G16,0)</f>
        <v>2360</v>
      </c>
      <c r="BB16" s="220">
        <f>IF(AZ16=2,G16,0)</f>
        <v>0</v>
      </c>
      <c r="BC16" s="220">
        <f>IF(AZ16=3,G16,0)</f>
        <v>0</v>
      </c>
      <c r="BD16" s="220">
        <f>IF(AZ16=4,G16,0)</f>
        <v>0</v>
      </c>
      <c r="BE16" s="220">
        <f>IF(AZ16=5,G16,0)</f>
        <v>0</v>
      </c>
      <c r="CA16" s="247">
        <v>12</v>
      </c>
      <c r="CB16" s="247">
        <v>0</v>
      </c>
    </row>
    <row r="17" spans="1:15" ht="12.75">
      <c r="A17" s="256"/>
      <c r="B17" s="257"/>
      <c r="C17" s="316" t="s">
        <v>508</v>
      </c>
      <c r="D17" s="317"/>
      <c r="E17" s="317"/>
      <c r="F17" s="317"/>
      <c r="G17" s="318"/>
      <c r="I17" s="258"/>
      <c r="K17" s="258"/>
      <c r="L17" s="259" t="s">
        <v>508</v>
      </c>
      <c r="O17" s="247">
        <v>3</v>
      </c>
    </row>
    <row r="18" spans="1:80" ht="22.5">
      <c r="A18" s="248">
        <v>9</v>
      </c>
      <c r="B18" s="249" t="s">
        <v>509</v>
      </c>
      <c r="C18" s="250" t="s">
        <v>510</v>
      </c>
      <c r="D18" s="251" t="s">
        <v>116</v>
      </c>
      <c r="E18" s="252">
        <v>8</v>
      </c>
      <c r="F18" s="252">
        <v>170</v>
      </c>
      <c r="G18" s="253">
        <f aca="true" t="shared" si="0" ref="G18:G32">E18*F18</f>
        <v>1360</v>
      </c>
      <c r="H18" s="254">
        <v>0</v>
      </c>
      <c r="I18" s="255">
        <f aca="true" t="shared" si="1" ref="I18:I32">E18*H18</f>
        <v>0</v>
      </c>
      <c r="J18" s="254"/>
      <c r="K18" s="255">
        <f aca="true" t="shared" si="2" ref="K18:K32">E18*J18</f>
        <v>0</v>
      </c>
      <c r="O18" s="247">
        <v>2</v>
      </c>
      <c r="AA18" s="220">
        <v>12</v>
      </c>
      <c r="AB18" s="220">
        <v>0</v>
      </c>
      <c r="AC18" s="220">
        <v>9</v>
      </c>
      <c r="AZ18" s="220">
        <v>1</v>
      </c>
      <c r="BA18" s="220">
        <f aca="true" t="shared" si="3" ref="BA18:BA32">IF(AZ18=1,G18,0)</f>
        <v>1360</v>
      </c>
      <c r="BB18" s="220">
        <f aca="true" t="shared" si="4" ref="BB18:BB32">IF(AZ18=2,G18,0)</f>
        <v>0</v>
      </c>
      <c r="BC18" s="220">
        <f aca="true" t="shared" si="5" ref="BC18:BC32">IF(AZ18=3,G18,0)</f>
        <v>0</v>
      </c>
      <c r="BD18" s="220">
        <f aca="true" t="shared" si="6" ref="BD18:BD32">IF(AZ18=4,G18,0)</f>
        <v>0</v>
      </c>
      <c r="BE18" s="220">
        <f aca="true" t="shared" si="7" ref="BE18:BE32">IF(AZ18=5,G18,0)</f>
        <v>0</v>
      </c>
      <c r="CA18" s="247">
        <v>12</v>
      </c>
      <c r="CB18" s="247">
        <v>0</v>
      </c>
    </row>
    <row r="19" spans="1:80" ht="12.75">
      <c r="A19" s="248">
        <v>10</v>
      </c>
      <c r="B19" s="249" t="s">
        <v>511</v>
      </c>
      <c r="C19" s="250" t="s">
        <v>512</v>
      </c>
      <c r="D19" s="251" t="s">
        <v>116</v>
      </c>
      <c r="E19" s="252">
        <v>30</v>
      </c>
      <c r="F19" s="252">
        <v>27</v>
      </c>
      <c r="G19" s="253">
        <f t="shared" si="0"/>
        <v>810</v>
      </c>
      <c r="H19" s="254">
        <v>0</v>
      </c>
      <c r="I19" s="255">
        <f t="shared" si="1"/>
        <v>0</v>
      </c>
      <c r="J19" s="254"/>
      <c r="K19" s="255">
        <f t="shared" si="2"/>
        <v>0</v>
      </c>
      <c r="O19" s="247">
        <v>2</v>
      </c>
      <c r="AA19" s="220">
        <v>12</v>
      </c>
      <c r="AB19" s="220">
        <v>0</v>
      </c>
      <c r="AC19" s="220">
        <v>10</v>
      </c>
      <c r="AZ19" s="220">
        <v>1</v>
      </c>
      <c r="BA19" s="220">
        <f t="shared" si="3"/>
        <v>810</v>
      </c>
      <c r="BB19" s="220">
        <f t="shared" si="4"/>
        <v>0</v>
      </c>
      <c r="BC19" s="220">
        <f t="shared" si="5"/>
        <v>0</v>
      </c>
      <c r="BD19" s="220">
        <f t="shared" si="6"/>
        <v>0</v>
      </c>
      <c r="BE19" s="220">
        <f t="shared" si="7"/>
        <v>0</v>
      </c>
      <c r="CA19" s="247">
        <v>12</v>
      </c>
      <c r="CB19" s="247">
        <v>0</v>
      </c>
    </row>
    <row r="20" spans="1:80" ht="12.75">
      <c r="A20" s="248">
        <v>11</v>
      </c>
      <c r="B20" s="249" t="s">
        <v>513</v>
      </c>
      <c r="C20" s="250" t="s">
        <v>514</v>
      </c>
      <c r="D20" s="251" t="s">
        <v>116</v>
      </c>
      <c r="E20" s="252">
        <v>10</v>
      </c>
      <c r="F20" s="252">
        <v>32</v>
      </c>
      <c r="G20" s="253">
        <f t="shared" si="0"/>
        <v>320</v>
      </c>
      <c r="H20" s="254">
        <v>0</v>
      </c>
      <c r="I20" s="255">
        <f t="shared" si="1"/>
        <v>0</v>
      </c>
      <c r="J20" s="254"/>
      <c r="K20" s="255">
        <f t="shared" si="2"/>
        <v>0</v>
      </c>
      <c r="O20" s="247">
        <v>2</v>
      </c>
      <c r="AA20" s="220">
        <v>12</v>
      </c>
      <c r="AB20" s="220">
        <v>0</v>
      </c>
      <c r="AC20" s="220">
        <v>11</v>
      </c>
      <c r="AZ20" s="220">
        <v>1</v>
      </c>
      <c r="BA20" s="220">
        <f t="shared" si="3"/>
        <v>320</v>
      </c>
      <c r="BB20" s="220">
        <f t="shared" si="4"/>
        <v>0</v>
      </c>
      <c r="BC20" s="220">
        <f t="shared" si="5"/>
        <v>0</v>
      </c>
      <c r="BD20" s="220">
        <f t="shared" si="6"/>
        <v>0</v>
      </c>
      <c r="BE20" s="220">
        <f t="shared" si="7"/>
        <v>0</v>
      </c>
      <c r="CA20" s="247">
        <v>12</v>
      </c>
      <c r="CB20" s="247">
        <v>0</v>
      </c>
    </row>
    <row r="21" spans="1:80" ht="12.75">
      <c r="A21" s="248">
        <v>12</v>
      </c>
      <c r="B21" s="249" t="s">
        <v>515</v>
      </c>
      <c r="C21" s="250" t="s">
        <v>516</v>
      </c>
      <c r="D21" s="251" t="s">
        <v>116</v>
      </c>
      <c r="E21" s="252">
        <v>5</v>
      </c>
      <c r="F21" s="252">
        <v>48</v>
      </c>
      <c r="G21" s="253">
        <f t="shared" si="0"/>
        <v>240</v>
      </c>
      <c r="H21" s="254">
        <v>0</v>
      </c>
      <c r="I21" s="255">
        <f t="shared" si="1"/>
        <v>0</v>
      </c>
      <c r="J21" s="254"/>
      <c r="K21" s="255">
        <f t="shared" si="2"/>
        <v>0</v>
      </c>
      <c r="O21" s="247">
        <v>2</v>
      </c>
      <c r="AA21" s="220">
        <v>12</v>
      </c>
      <c r="AB21" s="220">
        <v>0</v>
      </c>
      <c r="AC21" s="220">
        <v>12</v>
      </c>
      <c r="AZ21" s="220">
        <v>1</v>
      </c>
      <c r="BA21" s="220">
        <f t="shared" si="3"/>
        <v>240</v>
      </c>
      <c r="BB21" s="220">
        <f t="shared" si="4"/>
        <v>0</v>
      </c>
      <c r="BC21" s="220">
        <f t="shared" si="5"/>
        <v>0</v>
      </c>
      <c r="BD21" s="220">
        <f t="shared" si="6"/>
        <v>0</v>
      </c>
      <c r="BE21" s="220">
        <f t="shared" si="7"/>
        <v>0</v>
      </c>
      <c r="CA21" s="247">
        <v>12</v>
      </c>
      <c r="CB21" s="247">
        <v>0</v>
      </c>
    </row>
    <row r="22" spans="1:80" ht="12.75">
      <c r="A22" s="248">
        <v>13</v>
      </c>
      <c r="B22" s="249" t="s">
        <v>517</v>
      </c>
      <c r="C22" s="250" t="s">
        <v>518</v>
      </c>
      <c r="D22" s="251" t="s">
        <v>116</v>
      </c>
      <c r="E22" s="252">
        <v>5</v>
      </c>
      <c r="F22" s="252">
        <v>59</v>
      </c>
      <c r="G22" s="253">
        <f t="shared" si="0"/>
        <v>295</v>
      </c>
      <c r="H22" s="254">
        <v>0</v>
      </c>
      <c r="I22" s="255">
        <f t="shared" si="1"/>
        <v>0</v>
      </c>
      <c r="J22" s="254"/>
      <c r="K22" s="255">
        <f t="shared" si="2"/>
        <v>0</v>
      </c>
      <c r="O22" s="247">
        <v>2</v>
      </c>
      <c r="AA22" s="220">
        <v>12</v>
      </c>
      <c r="AB22" s="220">
        <v>0</v>
      </c>
      <c r="AC22" s="220">
        <v>13</v>
      </c>
      <c r="AZ22" s="220">
        <v>1</v>
      </c>
      <c r="BA22" s="220">
        <f t="shared" si="3"/>
        <v>295</v>
      </c>
      <c r="BB22" s="220">
        <f t="shared" si="4"/>
        <v>0</v>
      </c>
      <c r="BC22" s="220">
        <f t="shared" si="5"/>
        <v>0</v>
      </c>
      <c r="BD22" s="220">
        <f t="shared" si="6"/>
        <v>0</v>
      </c>
      <c r="BE22" s="220">
        <f t="shared" si="7"/>
        <v>0</v>
      </c>
      <c r="CA22" s="247">
        <v>12</v>
      </c>
      <c r="CB22" s="247">
        <v>0</v>
      </c>
    </row>
    <row r="23" spans="1:80" ht="22.5">
      <c r="A23" s="248">
        <v>14</v>
      </c>
      <c r="B23" s="249" t="s">
        <v>519</v>
      </c>
      <c r="C23" s="250" t="s">
        <v>520</v>
      </c>
      <c r="D23" s="251" t="s">
        <v>521</v>
      </c>
      <c r="E23" s="252">
        <v>28</v>
      </c>
      <c r="F23" s="252">
        <v>62</v>
      </c>
      <c r="G23" s="253">
        <f t="shared" si="0"/>
        <v>1736</v>
      </c>
      <c r="H23" s="254">
        <v>0</v>
      </c>
      <c r="I23" s="255">
        <f t="shared" si="1"/>
        <v>0</v>
      </c>
      <c r="J23" s="254"/>
      <c r="K23" s="255">
        <f t="shared" si="2"/>
        <v>0</v>
      </c>
      <c r="O23" s="247">
        <v>2</v>
      </c>
      <c r="AA23" s="220">
        <v>12</v>
      </c>
      <c r="AB23" s="220">
        <v>0</v>
      </c>
      <c r="AC23" s="220">
        <v>14</v>
      </c>
      <c r="AZ23" s="220">
        <v>1</v>
      </c>
      <c r="BA23" s="220">
        <f t="shared" si="3"/>
        <v>1736</v>
      </c>
      <c r="BB23" s="220">
        <f t="shared" si="4"/>
        <v>0</v>
      </c>
      <c r="BC23" s="220">
        <f t="shared" si="5"/>
        <v>0</v>
      </c>
      <c r="BD23" s="220">
        <f t="shared" si="6"/>
        <v>0</v>
      </c>
      <c r="BE23" s="220">
        <f t="shared" si="7"/>
        <v>0</v>
      </c>
      <c r="CA23" s="247">
        <v>12</v>
      </c>
      <c r="CB23" s="247">
        <v>0</v>
      </c>
    </row>
    <row r="24" spans="1:80" ht="22.5">
      <c r="A24" s="248">
        <v>15</v>
      </c>
      <c r="B24" s="249" t="s">
        <v>522</v>
      </c>
      <c r="C24" s="250" t="s">
        <v>523</v>
      </c>
      <c r="D24" s="251" t="s">
        <v>116</v>
      </c>
      <c r="E24" s="252">
        <v>8</v>
      </c>
      <c r="F24" s="252">
        <v>124</v>
      </c>
      <c r="G24" s="253">
        <f t="shared" si="0"/>
        <v>992</v>
      </c>
      <c r="H24" s="254">
        <v>0</v>
      </c>
      <c r="I24" s="255">
        <f t="shared" si="1"/>
        <v>0</v>
      </c>
      <c r="J24" s="254"/>
      <c r="K24" s="255">
        <f t="shared" si="2"/>
        <v>0</v>
      </c>
      <c r="O24" s="247">
        <v>2</v>
      </c>
      <c r="AA24" s="220">
        <v>12</v>
      </c>
      <c r="AB24" s="220">
        <v>0</v>
      </c>
      <c r="AC24" s="220">
        <v>15</v>
      </c>
      <c r="AZ24" s="220">
        <v>1</v>
      </c>
      <c r="BA24" s="220">
        <f t="shared" si="3"/>
        <v>992</v>
      </c>
      <c r="BB24" s="220">
        <f t="shared" si="4"/>
        <v>0</v>
      </c>
      <c r="BC24" s="220">
        <f t="shared" si="5"/>
        <v>0</v>
      </c>
      <c r="BD24" s="220">
        <f t="shared" si="6"/>
        <v>0</v>
      </c>
      <c r="BE24" s="220">
        <f t="shared" si="7"/>
        <v>0</v>
      </c>
      <c r="CA24" s="247">
        <v>12</v>
      </c>
      <c r="CB24" s="247">
        <v>0</v>
      </c>
    </row>
    <row r="25" spans="1:80" ht="12.75">
      <c r="A25" s="248">
        <v>16</v>
      </c>
      <c r="B25" s="249" t="s">
        <v>524</v>
      </c>
      <c r="C25" s="250" t="s">
        <v>525</v>
      </c>
      <c r="D25" s="251" t="s">
        <v>116</v>
      </c>
      <c r="E25" s="252">
        <v>8</v>
      </c>
      <c r="F25" s="252">
        <v>112</v>
      </c>
      <c r="G25" s="253">
        <f t="shared" si="0"/>
        <v>896</v>
      </c>
      <c r="H25" s="254">
        <v>0</v>
      </c>
      <c r="I25" s="255">
        <f t="shared" si="1"/>
        <v>0</v>
      </c>
      <c r="J25" s="254"/>
      <c r="K25" s="255">
        <f t="shared" si="2"/>
        <v>0</v>
      </c>
      <c r="O25" s="247">
        <v>2</v>
      </c>
      <c r="AA25" s="220">
        <v>12</v>
      </c>
      <c r="AB25" s="220">
        <v>0</v>
      </c>
      <c r="AC25" s="220">
        <v>16</v>
      </c>
      <c r="AZ25" s="220">
        <v>1</v>
      </c>
      <c r="BA25" s="220">
        <f t="shared" si="3"/>
        <v>896</v>
      </c>
      <c r="BB25" s="220">
        <f t="shared" si="4"/>
        <v>0</v>
      </c>
      <c r="BC25" s="220">
        <f t="shared" si="5"/>
        <v>0</v>
      </c>
      <c r="BD25" s="220">
        <f t="shared" si="6"/>
        <v>0</v>
      </c>
      <c r="BE25" s="220">
        <f t="shared" si="7"/>
        <v>0</v>
      </c>
      <c r="CA25" s="247">
        <v>12</v>
      </c>
      <c r="CB25" s="247">
        <v>0</v>
      </c>
    </row>
    <row r="26" spans="1:80" ht="12.75">
      <c r="A26" s="248">
        <v>17</v>
      </c>
      <c r="B26" s="249" t="s">
        <v>526</v>
      </c>
      <c r="C26" s="250" t="s">
        <v>527</v>
      </c>
      <c r="D26" s="251" t="s">
        <v>116</v>
      </c>
      <c r="E26" s="252">
        <v>4</v>
      </c>
      <c r="F26" s="252">
        <v>126</v>
      </c>
      <c r="G26" s="253">
        <f t="shared" si="0"/>
        <v>504</v>
      </c>
      <c r="H26" s="254">
        <v>0</v>
      </c>
      <c r="I26" s="255">
        <f t="shared" si="1"/>
        <v>0</v>
      </c>
      <c r="J26" s="254"/>
      <c r="K26" s="255">
        <f t="shared" si="2"/>
        <v>0</v>
      </c>
      <c r="O26" s="247">
        <v>2</v>
      </c>
      <c r="AA26" s="220">
        <v>12</v>
      </c>
      <c r="AB26" s="220">
        <v>0</v>
      </c>
      <c r="AC26" s="220">
        <v>17</v>
      </c>
      <c r="AZ26" s="220">
        <v>1</v>
      </c>
      <c r="BA26" s="220">
        <f t="shared" si="3"/>
        <v>504</v>
      </c>
      <c r="BB26" s="220">
        <f t="shared" si="4"/>
        <v>0</v>
      </c>
      <c r="BC26" s="220">
        <f t="shared" si="5"/>
        <v>0</v>
      </c>
      <c r="BD26" s="220">
        <f t="shared" si="6"/>
        <v>0</v>
      </c>
      <c r="BE26" s="220">
        <f t="shared" si="7"/>
        <v>0</v>
      </c>
      <c r="CA26" s="247">
        <v>12</v>
      </c>
      <c r="CB26" s="247">
        <v>0</v>
      </c>
    </row>
    <row r="27" spans="1:80" ht="12.75">
      <c r="A27" s="248">
        <v>18</v>
      </c>
      <c r="B27" s="249" t="s">
        <v>528</v>
      </c>
      <c r="C27" s="250" t="s">
        <v>529</v>
      </c>
      <c r="D27" s="251" t="s">
        <v>116</v>
      </c>
      <c r="E27" s="252">
        <v>3</v>
      </c>
      <c r="F27" s="252">
        <v>113</v>
      </c>
      <c r="G27" s="253">
        <f t="shared" si="0"/>
        <v>339</v>
      </c>
      <c r="H27" s="254">
        <v>0</v>
      </c>
      <c r="I27" s="255">
        <f t="shared" si="1"/>
        <v>0</v>
      </c>
      <c r="J27" s="254"/>
      <c r="K27" s="255">
        <f t="shared" si="2"/>
        <v>0</v>
      </c>
      <c r="O27" s="247">
        <v>2</v>
      </c>
      <c r="AA27" s="220">
        <v>12</v>
      </c>
      <c r="AB27" s="220">
        <v>0</v>
      </c>
      <c r="AC27" s="220">
        <v>18</v>
      </c>
      <c r="AZ27" s="220">
        <v>1</v>
      </c>
      <c r="BA27" s="220">
        <f t="shared" si="3"/>
        <v>339</v>
      </c>
      <c r="BB27" s="220">
        <f t="shared" si="4"/>
        <v>0</v>
      </c>
      <c r="BC27" s="220">
        <f t="shared" si="5"/>
        <v>0</v>
      </c>
      <c r="BD27" s="220">
        <f t="shared" si="6"/>
        <v>0</v>
      </c>
      <c r="BE27" s="220">
        <f t="shared" si="7"/>
        <v>0</v>
      </c>
      <c r="CA27" s="247">
        <v>12</v>
      </c>
      <c r="CB27" s="247">
        <v>0</v>
      </c>
    </row>
    <row r="28" spans="1:80" ht="12.75">
      <c r="A28" s="248">
        <v>19</v>
      </c>
      <c r="B28" s="249" t="s">
        <v>530</v>
      </c>
      <c r="C28" s="250" t="s">
        <v>531</v>
      </c>
      <c r="D28" s="251" t="s">
        <v>162</v>
      </c>
      <c r="E28" s="252">
        <v>50</v>
      </c>
      <c r="F28" s="252">
        <v>21</v>
      </c>
      <c r="G28" s="253">
        <f t="shared" si="0"/>
        <v>1050</v>
      </c>
      <c r="H28" s="254">
        <v>0</v>
      </c>
      <c r="I28" s="255">
        <f t="shared" si="1"/>
        <v>0</v>
      </c>
      <c r="J28" s="254"/>
      <c r="K28" s="255">
        <f t="shared" si="2"/>
        <v>0</v>
      </c>
      <c r="O28" s="247">
        <v>2</v>
      </c>
      <c r="AA28" s="220">
        <v>12</v>
      </c>
      <c r="AB28" s="220">
        <v>0</v>
      </c>
      <c r="AC28" s="220">
        <v>19</v>
      </c>
      <c r="AZ28" s="220">
        <v>1</v>
      </c>
      <c r="BA28" s="220">
        <f t="shared" si="3"/>
        <v>1050</v>
      </c>
      <c r="BB28" s="220">
        <f t="shared" si="4"/>
        <v>0</v>
      </c>
      <c r="BC28" s="220">
        <f t="shared" si="5"/>
        <v>0</v>
      </c>
      <c r="BD28" s="220">
        <f t="shared" si="6"/>
        <v>0</v>
      </c>
      <c r="BE28" s="220">
        <f t="shared" si="7"/>
        <v>0</v>
      </c>
      <c r="CA28" s="247">
        <v>12</v>
      </c>
      <c r="CB28" s="247">
        <v>0</v>
      </c>
    </row>
    <row r="29" spans="1:80" ht="12.75">
      <c r="A29" s="248">
        <v>20</v>
      </c>
      <c r="B29" s="249" t="s">
        <v>532</v>
      </c>
      <c r="C29" s="250" t="s">
        <v>533</v>
      </c>
      <c r="D29" s="251" t="s">
        <v>162</v>
      </c>
      <c r="E29" s="252">
        <v>30</v>
      </c>
      <c r="F29" s="252">
        <v>27</v>
      </c>
      <c r="G29" s="253">
        <f t="shared" si="0"/>
        <v>810</v>
      </c>
      <c r="H29" s="254">
        <v>0</v>
      </c>
      <c r="I29" s="255">
        <f t="shared" si="1"/>
        <v>0</v>
      </c>
      <c r="J29" s="254"/>
      <c r="K29" s="255">
        <f t="shared" si="2"/>
        <v>0</v>
      </c>
      <c r="O29" s="247">
        <v>2</v>
      </c>
      <c r="AA29" s="220">
        <v>12</v>
      </c>
      <c r="AB29" s="220">
        <v>0</v>
      </c>
      <c r="AC29" s="220">
        <v>20</v>
      </c>
      <c r="AZ29" s="220">
        <v>1</v>
      </c>
      <c r="BA29" s="220">
        <f t="shared" si="3"/>
        <v>810</v>
      </c>
      <c r="BB29" s="220">
        <f t="shared" si="4"/>
        <v>0</v>
      </c>
      <c r="BC29" s="220">
        <f t="shared" si="5"/>
        <v>0</v>
      </c>
      <c r="BD29" s="220">
        <f t="shared" si="6"/>
        <v>0</v>
      </c>
      <c r="BE29" s="220">
        <f t="shared" si="7"/>
        <v>0</v>
      </c>
      <c r="CA29" s="247">
        <v>12</v>
      </c>
      <c r="CB29" s="247">
        <v>0</v>
      </c>
    </row>
    <row r="30" spans="1:80" ht="12.75">
      <c r="A30" s="248">
        <v>21</v>
      </c>
      <c r="B30" s="249" t="s">
        <v>534</v>
      </c>
      <c r="C30" s="250" t="s">
        <v>535</v>
      </c>
      <c r="D30" s="251" t="s">
        <v>162</v>
      </c>
      <c r="E30" s="252">
        <v>30</v>
      </c>
      <c r="F30" s="252">
        <v>29</v>
      </c>
      <c r="G30" s="253">
        <f t="shared" si="0"/>
        <v>870</v>
      </c>
      <c r="H30" s="254">
        <v>0</v>
      </c>
      <c r="I30" s="255">
        <f t="shared" si="1"/>
        <v>0</v>
      </c>
      <c r="J30" s="254"/>
      <c r="K30" s="255">
        <f t="shared" si="2"/>
        <v>0</v>
      </c>
      <c r="O30" s="247">
        <v>2</v>
      </c>
      <c r="AA30" s="220">
        <v>12</v>
      </c>
      <c r="AB30" s="220">
        <v>0</v>
      </c>
      <c r="AC30" s="220">
        <v>21</v>
      </c>
      <c r="AZ30" s="220">
        <v>1</v>
      </c>
      <c r="BA30" s="220">
        <f t="shared" si="3"/>
        <v>870</v>
      </c>
      <c r="BB30" s="220">
        <f t="shared" si="4"/>
        <v>0</v>
      </c>
      <c r="BC30" s="220">
        <f t="shared" si="5"/>
        <v>0</v>
      </c>
      <c r="BD30" s="220">
        <f t="shared" si="6"/>
        <v>0</v>
      </c>
      <c r="BE30" s="220">
        <f t="shared" si="7"/>
        <v>0</v>
      </c>
      <c r="CA30" s="247">
        <v>12</v>
      </c>
      <c r="CB30" s="247">
        <v>0</v>
      </c>
    </row>
    <row r="31" spans="1:80" ht="12.75">
      <c r="A31" s="248">
        <v>22</v>
      </c>
      <c r="B31" s="249" t="s">
        <v>536</v>
      </c>
      <c r="C31" s="250" t="s">
        <v>537</v>
      </c>
      <c r="D31" s="251" t="s">
        <v>162</v>
      </c>
      <c r="E31" s="252">
        <v>20</v>
      </c>
      <c r="F31" s="252">
        <v>32</v>
      </c>
      <c r="G31" s="253">
        <f t="shared" si="0"/>
        <v>640</v>
      </c>
      <c r="H31" s="254">
        <v>0</v>
      </c>
      <c r="I31" s="255">
        <f t="shared" si="1"/>
        <v>0</v>
      </c>
      <c r="J31" s="254"/>
      <c r="K31" s="255">
        <f t="shared" si="2"/>
        <v>0</v>
      </c>
      <c r="O31" s="247">
        <v>2</v>
      </c>
      <c r="AA31" s="220">
        <v>12</v>
      </c>
      <c r="AB31" s="220">
        <v>0</v>
      </c>
      <c r="AC31" s="220">
        <v>22</v>
      </c>
      <c r="AZ31" s="220">
        <v>1</v>
      </c>
      <c r="BA31" s="220">
        <f t="shared" si="3"/>
        <v>640</v>
      </c>
      <c r="BB31" s="220">
        <f t="shared" si="4"/>
        <v>0</v>
      </c>
      <c r="BC31" s="220">
        <f t="shared" si="5"/>
        <v>0</v>
      </c>
      <c r="BD31" s="220">
        <f t="shared" si="6"/>
        <v>0</v>
      </c>
      <c r="BE31" s="220">
        <f t="shared" si="7"/>
        <v>0</v>
      </c>
      <c r="CA31" s="247">
        <v>12</v>
      </c>
      <c r="CB31" s="247">
        <v>0</v>
      </c>
    </row>
    <row r="32" spans="1:80" ht="12.75">
      <c r="A32" s="248">
        <v>23</v>
      </c>
      <c r="B32" s="249" t="s">
        <v>538</v>
      </c>
      <c r="C32" s="250" t="s">
        <v>539</v>
      </c>
      <c r="D32" s="251" t="s">
        <v>162</v>
      </c>
      <c r="E32" s="252">
        <v>140</v>
      </c>
      <c r="F32" s="252">
        <v>7</v>
      </c>
      <c r="G32" s="253">
        <f t="shared" si="0"/>
        <v>980</v>
      </c>
      <c r="H32" s="254">
        <v>0</v>
      </c>
      <c r="I32" s="255">
        <f t="shared" si="1"/>
        <v>0</v>
      </c>
      <c r="J32" s="254"/>
      <c r="K32" s="255">
        <f t="shared" si="2"/>
        <v>0</v>
      </c>
      <c r="O32" s="247">
        <v>2</v>
      </c>
      <c r="AA32" s="220">
        <v>12</v>
      </c>
      <c r="AB32" s="220">
        <v>0</v>
      </c>
      <c r="AC32" s="220">
        <v>23</v>
      </c>
      <c r="AZ32" s="220">
        <v>1</v>
      </c>
      <c r="BA32" s="220">
        <f t="shared" si="3"/>
        <v>980</v>
      </c>
      <c r="BB32" s="220">
        <f t="shared" si="4"/>
        <v>0</v>
      </c>
      <c r="BC32" s="220">
        <f t="shared" si="5"/>
        <v>0</v>
      </c>
      <c r="BD32" s="220">
        <f t="shared" si="6"/>
        <v>0</v>
      </c>
      <c r="BE32" s="220">
        <f t="shared" si="7"/>
        <v>0</v>
      </c>
      <c r="CA32" s="247">
        <v>12</v>
      </c>
      <c r="CB32" s="247">
        <v>0</v>
      </c>
    </row>
    <row r="33" spans="1:57" ht="12.75">
      <c r="A33" s="266"/>
      <c r="B33" s="267" t="s">
        <v>97</v>
      </c>
      <c r="C33" s="268" t="s">
        <v>490</v>
      </c>
      <c r="D33" s="269"/>
      <c r="E33" s="270"/>
      <c r="F33" s="271"/>
      <c r="G33" s="272">
        <f>SUM(G7:G32)</f>
        <v>121664</v>
      </c>
      <c r="H33" s="273"/>
      <c r="I33" s="274">
        <f>SUM(I7:I32)</f>
        <v>0</v>
      </c>
      <c r="J33" s="273"/>
      <c r="K33" s="274">
        <f>SUM(K7:K32)</f>
        <v>0</v>
      </c>
      <c r="O33" s="247">
        <v>4</v>
      </c>
      <c r="BA33" s="275">
        <f>SUM(BA7:BA32)</f>
        <v>121664</v>
      </c>
      <c r="BB33" s="275">
        <f>SUM(BB7:BB32)</f>
        <v>0</v>
      </c>
      <c r="BC33" s="275">
        <f>SUM(BC7:BC32)</f>
        <v>0</v>
      </c>
      <c r="BD33" s="275">
        <f>SUM(BD7:BD32)</f>
        <v>0</v>
      </c>
      <c r="BE33" s="275">
        <f>SUM(BE7:BE32)</f>
        <v>0</v>
      </c>
    </row>
    <row r="34" spans="1:15" ht="12.75">
      <c r="A34" s="237" t="s">
        <v>95</v>
      </c>
      <c r="B34" s="238" t="s">
        <v>430</v>
      </c>
      <c r="C34" s="239" t="s">
        <v>540</v>
      </c>
      <c r="D34" s="240"/>
      <c r="E34" s="241"/>
      <c r="F34" s="241"/>
      <c r="G34" s="242"/>
      <c r="H34" s="243"/>
      <c r="I34" s="244"/>
      <c r="J34" s="245"/>
      <c r="K34" s="246"/>
      <c r="O34" s="247">
        <v>1</v>
      </c>
    </row>
    <row r="35" spans="1:80" ht="12.75">
      <c r="A35" s="248">
        <v>24</v>
      </c>
      <c r="B35" s="249" t="s">
        <v>433</v>
      </c>
      <c r="C35" s="250" t="s">
        <v>542</v>
      </c>
      <c r="D35" s="251" t="s">
        <v>162</v>
      </c>
      <c r="E35" s="252">
        <v>75</v>
      </c>
      <c r="F35" s="252">
        <v>117</v>
      </c>
      <c r="G35" s="253">
        <f aca="true" t="shared" si="8" ref="G35:G49">E35*F35</f>
        <v>8775</v>
      </c>
      <c r="H35" s="254">
        <v>0</v>
      </c>
      <c r="I35" s="255">
        <f aca="true" t="shared" si="9" ref="I35:I49">E35*H35</f>
        <v>0</v>
      </c>
      <c r="J35" s="254"/>
      <c r="K35" s="255">
        <f aca="true" t="shared" si="10" ref="K35:K49">E35*J35</f>
        <v>0</v>
      </c>
      <c r="O35" s="247">
        <v>2</v>
      </c>
      <c r="AA35" s="220">
        <v>12</v>
      </c>
      <c r="AB35" s="220">
        <v>0</v>
      </c>
      <c r="AC35" s="220">
        <v>24</v>
      </c>
      <c r="AZ35" s="220">
        <v>1</v>
      </c>
      <c r="BA35" s="220">
        <f aca="true" t="shared" si="11" ref="BA35:BA49">IF(AZ35=1,G35,0)</f>
        <v>8775</v>
      </c>
      <c r="BB35" s="220">
        <f aca="true" t="shared" si="12" ref="BB35:BB49">IF(AZ35=2,G35,0)</f>
        <v>0</v>
      </c>
      <c r="BC35" s="220">
        <f aca="true" t="shared" si="13" ref="BC35:BC49">IF(AZ35=3,G35,0)</f>
        <v>0</v>
      </c>
      <c r="BD35" s="220">
        <f aca="true" t="shared" si="14" ref="BD35:BD49">IF(AZ35=4,G35,0)</f>
        <v>0</v>
      </c>
      <c r="BE35" s="220">
        <f aca="true" t="shared" si="15" ref="BE35:BE49">IF(AZ35=5,G35,0)</f>
        <v>0</v>
      </c>
      <c r="CA35" s="247">
        <v>12</v>
      </c>
      <c r="CB35" s="247">
        <v>0</v>
      </c>
    </row>
    <row r="36" spans="1:80" ht="12.75">
      <c r="A36" s="248">
        <v>25</v>
      </c>
      <c r="B36" s="249" t="s">
        <v>435</v>
      </c>
      <c r="C36" s="250" t="s">
        <v>543</v>
      </c>
      <c r="D36" s="251" t="s">
        <v>162</v>
      </c>
      <c r="E36" s="252">
        <v>130</v>
      </c>
      <c r="F36" s="252">
        <v>56</v>
      </c>
      <c r="G36" s="253">
        <f t="shared" si="8"/>
        <v>7280</v>
      </c>
      <c r="H36" s="254">
        <v>0</v>
      </c>
      <c r="I36" s="255">
        <f t="shared" si="9"/>
        <v>0</v>
      </c>
      <c r="J36" s="254"/>
      <c r="K36" s="255">
        <f t="shared" si="10"/>
        <v>0</v>
      </c>
      <c r="O36" s="247">
        <v>2</v>
      </c>
      <c r="AA36" s="220">
        <v>12</v>
      </c>
      <c r="AB36" s="220">
        <v>0</v>
      </c>
      <c r="AC36" s="220">
        <v>25</v>
      </c>
      <c r="AZ36" s="220">
        <v>1</v>
      </c>
      <c r="BA36" s="220">
        <f t="shared" si="11"/>
        <v>7280</v>
      </c>
      <c r="BB36" s="220">
        <f t="shared" si="12"/>
        <v>0</v>
      </c>
      <c r="BC36" s="220">
        <f t="shared" si="13"/>
        <v>0</v>
      </c>
      <c r="BD36" s="220">
        <f t="shared" si="14"/>
        <v>0</v>
      </c>
      <c r="BE36" s="220">
        <f t="shared" si="15"/>
        <v>0</v>
      </c>
      <c r="CA36" s="247">
        <v>12</v>
      </c>
      <c r="CB36" s="247">
        <v>0</v>
      </c>
    </row>
    <row r="37" spans="1:80" ht="12.75">
      <c r="A37" s="248">
        <v>26</v>
      </c>
      <c r="B37" s="249" t="s">
        <v>437</v>
      </c>
      <c r="C37" s="250" t="s">
        <v>544</v>
      </c>
      <c r="D37" s="251" t="s">
        <v>162</v>
      </c>
      <c r="E37" s="252">
        <v>840</v>
      </c>
      <c r="F37" s="252">
        <v>37</v>
      </c>
      <c r="G37" s="253">
        <f t="shared" si="8"/>
        <v>31080</v>
      </c>
      <c r="H37" s="254">
        <v>0</v>
      </c>
      <c r="I37" s="255">
        <f t="shared" si="9"/>
        <v>0</v>
      </c>
      <c r="J37" s="254"/>
      <c r="K37" s="255">
        <f t="shared" si="10"/>
        <v>0</v>
      </c>
      <c r="O37" s="247">
        <v>2</v>
      </c>
      <c r="AA37" s="220">
        <v>12</v>
      </c>
      <c r="AB37" s="220">
        <v>0</v>
      </c>
      <c r="AC37" s="220">
        <v>26</v>
      </c>
      <c r="AZ37" s="220">
        <v>1</v>
      </c>
      <c r="BA37" s="220">
        <f t="shared" si="11"/>
        <v>31080</v>
      </c>
      <c r="BB37" s="220">
        <f t="shared" si="12"/>
        <v>0</v>
      </c>
      <c r="BC37" s="220">
        <f t="shared" si="13"/>
        <v>0</v>
      </c>
      <c r="BD37" s="220">
        <f t="shared" si="14"/>
        <v>0</v>
      </c>
      <c r="BE37" s="220">
        <f t="shared" si="15"/>
        <v>0</v>
      </c>
      <c r="CA37" s="247">
        <v>12</v>
      </c>
      <c r="CB37" s="247">
        <v>0</v>
      </c>
    </row>
    <row r="38" spans="1:80" ht="12.75">
      <c r="A38" s="248">
        <v>27</v>
      </c>
      <c r="B38" s="249" t="s">
        <v>439</v>
      </c>
      <c r="C38" s="250" t="s">
        <v>545</v>
      </c>
      <c r="D38" s="251" t="s">
        <v>116</v>
      </c>
      <c r="E38" s="252">
        <v>2</v>
      </c>
      <c r="F38" s="252">
        <v>240</v>
      </c>
      <c r="G38" s="253">
        <f t="shared" si="8"/>
        <v>480</v>
      </c>
      <c r="H38" s="254">
        <v>0</v>
      </c>
      <c r="I38" s="255">
        <f t="shared" si="9"/>
        <v>0</v>
      </c>
      <c r="J38" s="254"/>
      <c r="K38" s="255">
        <f t="shared" si="10"/>
        <v>0</v>
      </c>
      <c r="O38" s="247">
        <v>2</v>
      </c>
      <c r="AA38" s="220">
        <v>12</v>
      </c>
      <c r="AB38" s="220">
        <v>0</v>
      </c>
      <c r="AC38" s="220">
        <v>27</v>
      </c>
      <c r="AZ38" s="220">
        <v>1</v>
      </c>
      <c r="BA38" s="220">
        <f t="shared" si="11"/>
        <v>480</v>
      </c>
      <c r="BB38" s="220">
        <f t="shared" si="12"/>
        <v>0</v>
      </c>
      <c r="BC38" s="220">
        <f t="shared" si="13"/>
        <v>0</v>
      </c>
      <c r="BD38" s="220">
        <f t="shared" si="14"/>
        <v>0</v>
      </c>
      <c r="BE38" s="220">
        <f t="shared" si="15"/>
        <v>0</v>
      </c>
      <c r="CA38" s="247">
        <v>12</v>
      </c>
      <c r="CB38" s="247">
        <v>0</v>
      </c>
    </row>
    <row r="39" spans="1:80" ht="12.75">
      <c r="A39" s="248">
        <v>28</v>
      </c>
      <c r="B39" s="249" t="s">
        <v>441</v>
      </c>
      <c r="C39" s="250" t="s">
        <v>546</v>
      </c>
      <c r="D39" s="251" t="s">
        <v>116</v>
      </c>
      <c r="E39" s="252">
        <v>1</v>
      </c>
      <c r="F39" s="252">
        <v>780</v>
      </c>
      <c r="G39" s="253">
        <f t="shared" si="8"/>
        <v>780</v>
      </c>
      <c r="H39" s="254">
        <v>0</v>
      </c>
      <c r="I39" s="255">
        <f t="shared" si="9"/>
        <v>0</v>
      </c>
      <c r="J39" s="254"/>
      <c r="K39" s="255">
        <f t="shared" si="10"/>
        <v>0</v>
      </c>
      <c r="O39" s="247">
        <v>2</v>
      </c>
      <c r="AA39" s="220">
        <v>12</v>
      </c>
      <c r="AB39" s="220">
        <v>0</v>
      </c>
      <c r="AC39" s="220">
        <v>28</v>
      </c>
      <c r="AZ39" s="220">
        <v>1</v>
      </c>
      <c r="BA39" s="220">
        <f t="shared" si="11"/>
        <v>780</v>
      </c>
      <c r="BB39" s="220">
        <f t="shared" si="12"/>
        <v>0</v>
      </c>
      <c r="BC39" s="220">
        <f t="shared" si="13"/>
        <v>0</v>
      </c>
      <c r="BD39" s="220">
        <f t="shared" si="14"/>
        <v>0</v>
      </c>
      <c r="BE39" s="220">
        <f t="shared" si="15"/>
        <v>0</v>
      </c>
      <c r="CA39" s="247">
        <v>12</v>
      </c>
      <c r="CB39" s="247">
        <v>0</v>
      </c>
    </row>
    <row r="40" spans="1:80" ht="12.75">
      <c r="A40" s="248">
        <v>29</v>
      </c>
      <c r="B40" s="249" t="s">
        <v>443</v>
      </c>
      <c r="C40" s="250" t="s">
        <v>547</v>
      </c>
      <c r="D40" s="251" t="s">
        <v>116</v>
      </c>
      <c r="E40" s="252">
        <v>30</v>
      </c>
      <c r="F40" s="252">
        <v>21</v>
      </c>
      <c r="G40" s="253">
        <f t="shared" si="8"/>
        <v>630</v>
      </c>
      <c r="H40" s="254">
        <v>0</v>
      </c>
      <c r="I40" s="255">
        <f t="shared" si="9"/>
        <v>0</v>
      </c>
      <c r="J40" s="254"/>
      <c r="K40" s="255">
        <f t="shared" si="10"/>
        <v>0</v>
      </c>
      <c r="O40" s="247">
        <v>2</v>
      </c>
      <c r="AA40" s="220">
        <v>12</v>
      </c>
      <c r="AB40" s="220">
        <v>0</v>
      </c>
      <c r="AC40" s="220">
        <v>29</v>
      </c>
      <c r="AZ40" s="220">
        <v>1</v>
      </c>
      <c r="BA40" s="220">
        <f t="shared" si="11"/>
        <v>630</v>
      </c>
      <c r="BB40" s="220">
        <f t="shared" si="12"/>
        <v>0</v>
      </c>
      <c r="BC40" s="220">
        <f t="shared" si="13"/>
        <v>0</v>
      </c>
      <c r="BD40" s="220">
        <f t="shared" si="14"/>
        <v>0</v>
      </c>
      <c r="BE40" s="220">
        <f t="shared" si="15"/>
        <v>0</v>
      </c>
      <c r="CA40" s="247">
        <v>12</v>
      </c>
      <c r="CB40" s="247">
        <v>0</v>
      </c>
    </row>
    <row r="41" spans="1:80" ht="12.75">
      <c r="A41" s="248">
        <v>30</v>
      </c>
      <c r="B41" s="249" t="s">
        <v>445</v>
      </c>
      <c r="C41" s="250" t="s">
        <v>548</v>
      </c>
      <c r="D41" s="251" t="s">
        <v>162</v>
      </c>
      <c r="E41" s="252">
        <v>63</v>
      </c>
      <c r="F41" s="252">
        <v>17</v>
      </c>
      <c r="G41" s="253">
        <f t="shared" si="8"/>
        <v>1071</v>
      </c>
      <c r="H41" s="254">
        <v>0</v>
      </c>
      <c r="I41" s="255">
        <f t="shared" si="9"/>
        <v>0</v>
      </c>
      <c r="J41" s="254"/>
      <c r="K41" s="255">
        <f t="shared" si="10"/>
        <v>0</v>
      </c>
      <c r="O41" s="247">
        <v>2</v>
      </c>
      <c r="AA41" s="220">
        <v>12</v>
      </c>
      <c r="AB41" s="220">
        <v>0</v>
      </c>
      <c r="AC41" s="220">
        <v>30</v>
      </c>
      <c r="AZ41" s="220">
        <v>1</v>
      </c>
      <c r="BA41" s="220">
        <f t="shared" si="11"/>
        <v>1071</v>
      </c>
      <c r="BB41" s="220">
        <f t="shared" si="12"/>
        <v>0</v>
      </c>
      <c r="BC41" s="220">
        <f t="shared" si="13"/>
        <v>0</v>
      </c>
      <c r="BD41" s="220">
        <f t="shared" si="14"/>
        <v>0</v>
      </c>
      <c r="BE41" s="220">
        <f t="shared" si="15"/>
        <v>0</v>
      </c>
      <c r="CA41" s="247">
        <v>12</v>
      </c>
      <c r="CB41" s="247">
        <v>0</v>
      </c>
    </row>
    <row r="42" spans="1:80" ht="12.75">
      <c r="A42" s="248">
        <v>31</v>
      </c>
      <c r="B42" s="249" t="s">
        <v>549</v>
      </c>
      <c r="C42" s="250" t="s">
        <v>550</v>
      </c>
      <c r="D42" s="251" t="s">
        <v>116</v>
      </c>
      <c r="E42" s="252">
        <v>9</v>
      </c>
      <c r="F42" s="252">
        <v>42</v>
      </c>
      <c r="G42" s="253">
        <f t="shared" si="8"/>
        <v>378</v>
      </c>
      <c r="H42" s="254">
        <v>0</v>
      </c>
      <c r="I42" s="255">
        <f t="shared" si="9"/>
        <v>0</v>
      </c>
      <c r="J42" s="254"/>
      <c r="K42" s="255">
        <f t="shared" si="10"/>
        <v>0</v>
      </c>
      <c r="O42" s="247">
        <v>2</v>
      </c>
      <c r="AA42" s="220">
        <v>12</v>
      </c>
      <c r="AB42" s="220">
        <v>0</v>
      </c>
      <c r="AC42" s="220">
        <v>37</v>
      </c>
      <c r="AZ42" s="220">
        <v>1</v>
      </c>
      <c r="BA42" s="220">
        <f t="shared" si="11"/>
        <v>378</v>
      </c>
      <c r="BB42" s="220">
        <f t="shared" si="12"/>
        <v>0</v>
      </c>
      <c r="BC42" s="220">
        <f t="shared" si="13"/>
        <v>0</v>
      </c>
      <c r="BD42" s="220">
        <f t="shared" si="14"/>
        <v>0</v>
      </c>
      <c r="BE42" s="220">
        <f t="shared" si="15"/>
        <v>0</v>
      </c>
      <c r="CA42" s="247">
        <v>12</v>
      </c>
      <c r="CB42" s="247">
        <v>0</v>
      </c>
    </row>
    <row r="43" spans="1:80" ht="12.75">
      <c r="A43" s="248">
        <v>32</v>
      </c>
      <c r="B43" s="249" t="s">
        <v>551</v>
      </c>
      <c r="C43" s="250" t="s">
        <v>552</v>
      </c>
      <c r="D43" s="251" t="s">
        <v>233</v>
      </c>
      <c r="E43" s="252">
        <v>1</v>
      </c>
      <c r="F43" s="252">
        <v>2100</v>
      </c>
      <c r="G43" s="253">
        <f t="shared" si="8"/>
        <v>2100</v>
      </c>
      <c r="H43" s="254">
        <v>0</v>
      </c>
      <c r="I43" s="255">
        <f t="shared" si="9"/>
        <v>0</v>
      </c>
      <c r="J43" s="254"/>
      <c r="K43" s="255">
        <f t="shared" si="10"/>
        <v>0</v>
      </c>
      <c r="O43" s="247">
        <v>2</v>
      </c>
      <c r="AA43" s="220">
        <v>12</v>
      </c>
      <c r="AB43" s="220">
        <v>0</v>
      </c>
      <c r="AC43" s="220">
        <v>38</v>
      </c>
      <c r="AZ43" s="220">
        <v>1</v>
      </c>
      <c r="BA43" s="220">
        <f t="shared" si="11"/>
        <v>2100</v>
      </c>
      <c r="BB43" s="220">
        <f t="shared" si="12"/>
        <v>0</v>
      </c>
      <c r="BC43" s="220">
        <f t="shared" si="13"/>
        <v>0</v>
      </c>
      <c r="BD43" s="220">
        <f t="shared" si="14"/>
        <v>0</v>
      </c>
      <c r="BE43" s="220">
        <f t="shared" si="15"/>
        <v>0</v>
      </c>
      <c r="CA43" s="247">
        <v>12</v>
      </c>
      <c r="CB43" s="247">
        <v>0</v>
      </c>
    </row>
    <row r="44" spans="1:80" ht="12.75">
      <c r="A44" s="248">
        <v>33</v>
      </c>
      <c r="B44" s="249" t="s">
        <v>553</v>
      </c>
      <c r="C44" s="250" t="s">
        <v>554</v>
      </c>
      <c r="D44" s="251" t="s">
        <v>233</v>
      </c>
      <c r="E44" s="252">
        <v>1</v>
      </c>
      <c r="F44" s="252">
        <v>2800</v>
      </c>
      <c r="G44" s="253">
        <f t="shared" si="8"/>
        <v>2800</v>
      </c>
      <c r="H44" s="254">
        <v>0</v>
      </c>
      <c r="I44" s="255">
        <f t="shared" si="9"/>
        <v>0</v>
      </c>
      <c r="J44" s="254"/>
      <c r="K44" s="255">
        <f t="shared" si="10"/>
        <v>0</v>
      </c>
      <c r="O44" s="247">
        <v>2</v>
      </c>
      <c r="AA44" s="220">
        <v>12</v>
      </c>
      <c r="AB44" s="220">
        <v>0</v>
      </c>
      <c r="AC44" s="220">
        <v>31</v>
      </c>
      <c r="AZ44" s="220">
        <v>1</v>
      </c>
      <c r="BA44" s="220">
        <f t="shared" si="11"/>
        <v>2800</v>
      </c>
      <c r="BB44" s="220">
        <f t="shared" si="12"/>
        <v>0</v>
      </c>
      <c r="BC44" s="220">
        <f t="shared" si="13"/>
        <v>0</v>
      </c>
      <c r="BD44" s="220">
        <f t="shared" si="14"/>
        <v>0</v>
      </c>
      <c r="BE44" s="220">
        <f t="shared" si="15"/>
        <v>0</v>
      </c>
      <c r="CA44" s="247">
        <v>12</v>
      </c>
      <c r="CB44" s="247">
        <v>0</v>
      </c>
    </row>
    <row r="45" spans="1:80" ht="12.75">
      <c r="A45" s="248">
        <v>34</v>
      </c>
      <c r="B45" s="249" t="s">
        <v>555</v>
      </c>
      <c r="C45" s="250" t="s">
        <v>556</v>
      </c>
      <c r="D45" s="251" t="s">
        <v>233</v>
      </c>
      <c r="E45" s="252">
        <v>1</v>
      </c>
      <c r="F45" s="252">
        <v>3600</v>
      </c>
      <c r="G45" s="253">
        <f t="shared" si="8"/>
        <v>3600</v>
      </c>
      <c r="H45" s="254">
        <v>0</v>
      </c>
      <c r="I45" s="255">
        <f t="shared" si="9"/>
        <v>0</v>
      </c>
      <c r="J45" s="254"/>
      <c r="K45" s="255">
        <f t="shared" si="10"/>
        <v>0</v>
      </c>
      <c r="O45" s="247">
        <v>2</v>
      </c>
      <c r="AA45" s="220">
        <v>12</v>
      </c>
      <c r="AB45" s="220">
        <v>0</v>
      </c>
      <c r="AC45" s="220">
        <v>32</v>
      </c>
      <c r="AZ45" s="220">
        <v>1</v>
      </c>
      <c r="BA45" s="220">
        <f t="shared" si="11"/>
        <v>3600</v>
      </c>
      <c r="BB45" s="220">
        <f t="shared" si="12"/>
        <v>0</v>
      </c>
      <c r="BC45" s="220">
        <f t="shared" si="13"/>
        <v>0</v>
      </c>
      <c r="BD45" s="220">
        <f t="shared" si="14"/>
        <v>0</v>
      </c>
      <c r="BE45" s="220">
        <f t="shared" si="15"/>
        <v>0</v>
      </c>
      <c r="CA45" s="247">
        <v>12</v>
      </c>
      <c r="CB45" s="247">
        <v>0</v>
      </c>
    </row>
    <row r="46" spans="1:80" ht="12.75">
      <c r="A46" s="248">
        <v>35</v>
      </c>
      <c r="B46" s="249" t="s">
        <v>557</v>
      </c>
      <c r="C46" s="250" t="s">
        <v>484</v>
      </c>
      <c r="D46" s="251" t="s">
        <v>233</v>
      </c>
      <c r="E46" s="252">
        <v>1</v>
      </c>
      <c r="F46" s="252">
        <v>3400</v>
      </c>
      <c r="G46" s="253">
        <f t="shared" si="8"/>
        <v>3400</v>
      </c>
      <c r="H46" s="254">
        <v>0</v>
      </c>
      <c r="I46" s="255">
        <f t="shared" si="9"/>
        <v>0</v>
      </c>
      <c r="J46" s="254"/>
      <c r="K46" s="255">
        <f t="shared" si="10"/>
        <v>0</v>
      </c>
      <c r="O46" s="247">
        <v>2</v>
      </c>
      <c r="AA46" s="220">
        <v>12</v>
      </c>
      <c r="AB46" s="220">
        <v>0</v>
      </c>
      <c r="AC46" s="220">
        <v>33</v>
      </c>
      <c r="AZ46" s="220">
        <v>1</v>
      </c>
      <c r="BA46" s="220">
        <f t="shared" si="11"/>
        <v>3400</v>
      </c>
      <c r="BB46" s="220">
        <f t="shared" si="12"/>
        <v>0</v>
      </c>
      <c r="BC46" s="220">
        <f t="shared" si="13"/>
        <v>0</v>
      </c>
      <c r="BD46" s="220">
        <f t="shared" si="14"/>
        <v>0</v>
      </c>
      <c r="BE46" s="220">
        <f t="shared" si="15"/>
        <v>0</v>
      </c>
      <c r="CA46" s="247">
        <v>12</v>
      </c>
      <c r="CB46" s="247">
        <v>0</v>
      </c>
    </row>
    <row r="47" spans="1:80" ht="12.75">
      <c r="A47" s="248">
        <v>36</v>
      </c>
      <c r="B47" s="249" t="s">
        <v>558</v>
      </c>
      <c r="C47" s="250" t="s">
        <v>559</v>
      </c>
      <c r="D47" s="251" t="s">
        <v>233</v>
      </c>
      <c r="E47" s="252">
        <v>1</v>
      </c>
      <c r="F47" s="252">
        <v>1260</v>
      </c>
      <c r="G47" s="253">
        <f t="shared" si="8"/>
        <v>1260</v>
      </c>
      <c r="H47" s="254">
        <v>0</v>
      </c>
      <c r="I47" s="255">
        <f t="shared" si="9"/>
        <v>0</v>
      </c>
      <c r="J47" s="254"/>
      <c r="K47" s="255">
        <f t="shared" si="10"/>
        <v>0</v>
      </c>
      <c r="O47" s="247">
        <v>2</v>
      </c>
      <c r="AA47" s="220">
        <v>12</v>
      </c>
      <c r="AB47" s="220">
        <v>0</v>
      </c>
      <c r="AC47" s="220">
        <v>34</v>
      </c>
      <c r="AZ47" s="220">
        <v>1</v>
      </c>
      <c r="BA47" s="220">
        <f t="shared" si="11"/>
        <v>1260</v>
      </c>
      <c r="BB47" s="220">
        <f t="shared" si="12"/>
        <v>0</v>
      </c>
      <c r="BC47" s="220">
        <f t="shared" si="13"/>
        <v>0</v>
      </c>
      <c r="BD47" s="220">
        <f t="shared" si="14"/>
        <v>0</v>
      </c>
      <c r="BE47" s="220">
        <f t="shared" si="15"/>
        <v>0</v>
      </c>
      <c r="CA47" s="247">
        <v>12</v>
      </c>
      <c r="CB47" s="247">
        <v>0</v>
      </c>
    </row>
    <row r="48" spans="1:80" ht="12.75">
      <c r="A48" s="248">
        <v>37</v>
      </c>
      <c r="B48" s="249" t="s">
        <v>560</v>
      </c>
      <c r="C48" s="250" t="s">
        <v>561</v>
      </c>
      <c r="D48" s="251" t="s">
        <v>233</v>
      </c>
      <c r="E48" s="252">
        <v>1</v>
      </c>
      <c r="F48" s="252">
        <v>2300</v>
      </c>
      <c r="G48" s="253">
        <f t="shared" si="8"/>
        <v>2300</v>
      </c>
      <c r="H48" s="254">
        <v>0</v>
      </c>
      <c r="I48" s="255">
        <f t="shared" si="9"/>
        <v>0</v>
      </c>
      <c r="J48" s="254"/>
      <c r="K48" s="255">
        <f t="shared" si="10"/>
        <v>0</v>
      </c>
      <c r="O48" s="247">
        <v>2</v>
      </c>
      <c r="AA48" s="220">
        <v>12</v>
      </c>
      <c r="AB48" s="220">
        <v>0</v>
      </c>
      <c r="AC48" s="220">
        <v>35</v>
      </c>
      <c r="AZ48" s="220">
        <v>1</v>
      </c>
      <c r="BA48" s="220">
        <f t="shared" si="11"/>
        <v>2300</v>
      </c>
      <c r="BB48" s="220">
        <f t="shared" si="12"/>
        <v>0</v>
      </c>
      <c r="BC48" s="220">
        <f t="shared" si="13"/>
        <v>0</v>
      </c>
      <c r="BD48" s="220">
        <f t="shared" si="14"/>
        <v>0</v>
      </c>
      <c r="BE48" s="220">
        <f t="shared" si="15"/>
        <v>0</v>
      </c>
      <c r="CA48" s="247">
        <v>12</v>
      </c>
      <c r="CB48" s="247">
        <v>0</v>
      </c>
    </row>
    <row r="49" spans="1:80" ht="22.5">
      <c r="A49" s="248">
        <v>38</v>
      </c>
      <c r="B49" s="249" t="s">
        <v>562</v>
      </c>
      <c r="C49" s="250" t="s">
        <v>563</v>
      </c>
      <c r="D49" s="251" t="s">
        <v>233</v>
      </c>
      <c r="E49" s="252">
        <v>1</v>
      </c>
      <c r="F49" s="252">
        <v>2000</v>
      </c>
      <c r="G49" s="253">
        <f t="shared" si="8"/>
        <v>2000</v>
      </c>
      <c r="H49" s="254">
        <v>0</v>
      </c>
      <c r="I49" s="255">
        <f t="shared" si="9"/>
        <v>0</v>
      </c>
      <c r="J49" s="254"/>
      <c r="K49" s="255">
        <f t="shared" si="10"/>
        <v>0</v>
      </c>
      <c r="O49" s="247">
        <v>2</v>
      </c>
      <c r="AA49" s="220">
        <v>12</v>
      </c>
      <c r="AB49" s="220">
        <v>0</v>
      </c>
      <c r="AC49" s="220">
        <v>36</v>
      </c>
      <c r="AZ49" s="220">
        <v>1</v>
      </c>
      <c r="BA49" s="220">
        <f t="shared" si="11"/>
        <v>2000</v>
      </c>
      <c r="BB49" s="220">
        <f t="shared" si="12"/>
        <v>0</v>
      </c>
      <c r="BC49" s="220">
        <f t="shared" si="13"/>
        <v>0</v>
      </c>
      <c r="BD49" s="220">
        <f t="shared" si="14"/>
        <v>0</v>
      </c>
      <c r="BE49" s="220">
        <f t="shared" si="15"/>
        <v>0</v>
      </c>
      <c r="CA49" s="247">
        <v>12</v>
      </c>
      <c r="CB49" s="247">
        <v>0</v>
      </c>
    </row>
    <row r="50" spans="1:57" ht="12.75">
      <c r="A50" s="266"/>
      <c r="B50" s="267" t="s">
        <v>97</v>
      </c>
      <c r="C50" s="268" t="s">
        <v>541</v>
      </c>
      <c r="D50" s="269"/>
      <c r="E50" s="270"/>
      <c r="F50" s="271"/>
      <c r="G50" s="272">
        <f>SUM(G34:G49)</f>
        <v>67934</v>
      </c>
      <c r="H50" s="273"/>
      <c r="I50" s="274">
        <f>SUM(I34:I49)</f>
        <v>0</v>
      </c>
      <c r="J50" s="273"/>
      <c r="K50" s="274">
        <f>SUM(K34:K49)</f>
        <v>0</v>
      </c>
      <c r="O50" s="247">
        <v>4</v>
      </c>
      <c r="BA50" s="275">
        <f>SUM(BA34:BA49)</f>
        <v>67934</v>
      </c>
      <c r="BB50" s="275">
        <f>SUM(BB34:BB49)</f>
        <v>0</v>
      </c>
      <c r="BC50" s="275">
        <f>SUM(BC34:BC49)</f>
        <v>0</v>
      </c>
      <c r="BD50" s="275">
        <f>SUM(BD34:BD49)</f>
        <v>0</v>
      </c>
      <c r="BE50" s="275">
        <f>SUM(BE34:BE49)</f>
        <v>0</v>
      </c>
    </row>
    <row r="51" ht="12.75">
      <c r="E51" s="220"/>
    </row>
    <row r="52" ht="12.75">
      <c r="E52" s="220"/>
    </row>
    <row r="53" ht="12.75">
      <c r="E53" s="220"/>
    </row>
    <row r="54" ht="12.75">
      <c r="E54" s="220"/>
    </row>
    <row r="55" ht="12.75">
      <c r="E55" s="220"/>
    </row>
    <row r="56" ht="12.75">
      <c r="E56" s="220"/>
    </row>
    <row r="57" ht="12.75">
      <c r="E57" s="220"/>
    </row>
    <row r="58" ht="12.75">
      <c r="E58" s="220"/>
    </row>
    <row r="59" ht="12.75">
      <c r="E59" s="220"/>
    </row>
    <row r="60" ht="12.75">
      <c r="E60" s="220"/>
    </row>
    <row r="61" ht="12.75">
      <c r="E61" s="220"/>
    </row>
    <row r="62" ht="12.75">
      <c r="E62" s="220"/>
    </row>
    <row r="63" ht="12.75">
      <c r="E63" s="220"/>
    </row>
    <row r="64" ht="12.75">
      <c r="E64" s="220"/>
    </row>
    <row r="65" ht="12.75">
      <c r="E65" s="220"/>
    </row>
    <row r="66" ht="12.75">
      <c r="E66" s="220"/>
    </row>
    <row r="67" ht="12.75">
      <c r="E67" s="220"/>
    </row>
    <row r="68" ht="12.75">
      <c r="E68" s="220"/>
    </row>
    <row r="69" ht="12.75">
      <c r="E69" s="220"/>
    </row>
    <row r="70" ht="12.75">
      <c r="E70" s="220"/>
    </row>
    <row r="71" ht="12.75">
      <c r="E71" s="220"/>
    </row>
    <row r="72" ht="12.75">
      <c r="E72" s="220"/>
    </row>
    <row r="73" ht="12.75">
      <c r="E73" s="220"/>
    </row>
    <row r="74" spans="1:7" ht="12.75">
      <c r="A74" s="265"/>
      <c r="B74" s="265"/>
      <c r="C74" s="265"/>
      <c r="D74" s="265"/>
      <c r="E74" s="265"/>
      <c r="F74" s="265"/>
      <c r="G74" s="265"/>
    </row>
    <row r="75" spans="1:7" ht="12.75">
      <c r="A75" s="265"/>
      <c r="B75" s="265"/>
      <c r="C75" s="265"/>
      <c r="D75" s="265"/>
      <c r="E75" s="265"/>
      <c r="F75" s="265"/>
      <c r="G75" s="265"/>
    </row>
    <row r="76" spans="1:7" ht="12.75">
      <c r="A76" s="265"/>
      <c r="B76" s="265"/>
      <c r="C76" s="265"/>
      <c r="D76" s="265"/>
      <c r="E76" s="265"/>
      <c r="F76" s="265"/>
      <c r="G76" s="265"/>
    </row>
    <row r="77" spans="1:7" ht="12.75">
      <c r="A77" s="265"/>
      <c r="B77" s="265"/>
      <c r="C77" s="265"/>
      <c r="D77" s="265"/>
      <c r="E77" s="265"/>
      <c r="F77" s="265"/>
      <c r="G77" s="265"/>
    </row>
    <row r="78" ht="12.75">
      <c r="E78" s="220"/>
    </row>
    <row r="79" ht="12.75">
      <c r="E79" s="220"/>
    </row>
    <row r="80" ht="12.75">
      <c r="E80" s="220"/>
    </row>
    <row r="81" ht="12.75">
      <c r="E81" s="220"/>
    </row>
    <row r="82" ht="12.75">
      <c r="E82" s="220"/>
    </row>
    <row r="83" ht="12.75">
      <c r="E83" s="220"/>
    </row>
    <row r="84" ht="12.75">
      <c r="E84" s="220"/>
    </row>
    <row r="85" ht="12.75">
      <c r="E85" s="220"/>
    </row>
    <row r="86" ht="12.75">
      <c r="E86" s="220"/>
    </row>
    <row r="87" ht="12.75">
      <c r="E87" s="220"/>
    </row>
    <row r="88" ht="12.75">
      <c r="E88" s="220"/>
    </row>
    <row r="89" ht="12.75">
      <c r="E89" s="220"/>
    </row>
    <row r="90" ht="12.75">
      <c r="E90" s="220"/>
    </row>
    <row r="91" ht="12.75">
      <c r="E91" s="220"/>
    </row>
    <row r="92" ht="12.75">
      <c r="E92" s="220"/>
    </row>
    <row r="93" ht="12.75">
      <c r="E93" s="220"/>
    </row>
    <row r="94" ht="12.75">
      <c r="E94" s="220"/>
    </row>
    <row r="95" ht="12.75">
      <c r="E95" s="220"/>
    </row>
    <row r="96" ht="12.75">
      <c r="E96" s="220"/>
    </row>
    <row r="97" ht="12.75">
      <c r="E97" s="220"/>
    </row>
    <row r="98" ht="12.75">
      <c r="E98" s="220"/>
    </row>
    <row r="99" ht="12.75">
      <c r="E99" s="220"/>
    </row>
    <row r="100" ht="12.75">
      <c r="E100" s="220"/>
    </row>
    <row r="101" ht="12.75">
      <c r="E101" s="220"/>
    </row>
    <row r="102" ht="12.75">
      <c r="E102" s="220"/>
    </row>
    <row r="103" ht="12.75">
      <c r="E103" s="220"/>
    </row>
    <row r="104" ht="12.75">
      <c r="E104" s="220"/>
    </row>
    <row r="105" ht="12.75">
      <c r="E105" s="220"/>
    </row>
    <row r="106" ht="12.75">
      <c r="E106" s="220"/>
    </row>
    <row r="107" ht="12.75">
      <c r="E107" s="220"/>
    </row>
    <row r="108" ht="12.75">
      <c r="E108" s="220"/>
    </row>
    <row r="109" spans="1:2" ht="12.75">
      <c r="A109" s="276"/>
      <c r="B109" s="276"/>
    </row>
    <row r="110" spans="1:7" ht="12.75">
      <c r="A110" s="265"/>
      <c r="B110" s="265"/>
      <c r="C110" s="277"/>
      <c r="D110" s="277"/>
      <c r="E110" s="278"/>
      <c r="F110" s="277"/>
      <c r="G110" s="279"/>
    </row>
    <row r="111" spans="1:7" ht="12.75">
      <c r="A111" s="280"/>
      <c r="B111" s="280"/>
      <c r="C111" s="265"/>
      <c r="D111" s="265"/>
      <c r="E111" s="281"/>
      <c r="F111" s="265"/>
      <c r="G111" s="265"/>
    </row>
    <row r="112" spans="1:7" ht="12.75">
      <c r="A112" s="265"/>
      <c r="B112" s="265"/>
      <c r="C112" s="265"/>
      <c r="D112" s="265"/>
      <c r="E112" s="281"/>
      <c r="F112" s="265"/>
      <c r="G112" s="265"/>
    </row>
    <row r="113" spans="1:7" ht="12.75">
      <c r="A113" s="265"/>
      <c r="B113" s="265"/>
      <c r="C113" s="265"/>
      <c r="D113" s="265"/>
      <c r="E113" s="281"/>
      <c r="F113" s="265"/>
      <c r="G113" s="265"/>
    </row>
    <row r="114" spans="1:7" ht="12.75">
      <c r="A114" s="265"/>
      <c r="B114" s="265"/>
      <c r="C114" s="265"/>
      <c r="D114" s="265"/>
      <c r="E114" s="281"/>
      <c r="F114" s="265"/>
      <c r="G114" s="265"/>
    </row>
    <row r="115" spans="1:7" ht="12.75">
      <c r="A115" s="265"/>
      <c r="B115" s="265"/>
      <c r="C115" s="265"/>
      <c r="D115" s="265"/>
      <c r="E115" s="281"/>
      <c r="F115" s="265"/>
      <c r="G115" s="265"/>
    </row>
    <row r="116" spans="1:7" ht="12.75">
      <c r="A116" s="265"/>
      <c r="B116" s="265"/>
      <c r="C116" s="265"/>
      <c r="D116" s="265"/>
      <c r="E116" s="281"/>
      <c r="F116" s="265"/>
      <c r="G116" s="265"/>
    </row>
    <row r="117" spans="1:7" ht="12.75">
      <c r="A117" s="265"/>
      <c r="B117" s="265"/>
      <c r="C117" s="265"/>
      <c r="D117" s="265"/>
      <c r="E117" s="281"/>
      <c r="F117" s="265"/>
      <c r="G117" s="265"/>
    </row>
    <row r="118" spans="1:7" ht="12.75">
      <c r="A118" s="265"/>
      <c r="B118" s="265"/>
      <c r="C118" s="265"/>
      <c r="D118" s="265"/>
      <c r="E118" s="281"/>
      <c r="F118" s="265"/>
      <c r="G118" s="265"/>
    </row>
    <row r="119" spans="1:7" ht="12.75">
      <c r="A119" s="265"/>
      <c r="B119" s="265"/>
      <c r="C119" s="265"/>
      <c r="D119" s="265"/>
      <c r="E119" s="281"/>
      <c r="F119" s="265"/>
      <c r="G119" s="265"/>
    </row>
    <row r="120" spans="1:7" ht="12.75">
      <c r="A120" s="265"/>
      <c r="B120" s="265"/>
      <c r="C120" s="265"/>
      <c r="D120" s="265"/>
      <c r="E120" s="281"/>
      <c r="F120" s="265"/>
      <c r="G120" s="265"/>
    </row>
    <row r="121" spans="1:7" ht="12.75">
      <c r="A121" s="265"/>
      <c r="B121" s="265"/>
      <c r="C121" s="265"/>
      <c r="D121" s="265"/>
      <c r="E121" s="281"/>
      <c r="F121" s="265"/>
      <c r="G121" s="265"/>
    </row>
    <row r="122" spans="1:7" ht="12.75">
      <c r="A122" s="265"/>
      <c r="B122" s="265"/>
      <c r="C122" s="265"/>
      <c r="D122" s="265"/>
      <c r="E122" s="281"/>
      <c r="F122" s="265"/>
      <c r="G122" s="265"/>
    </row>
    <row r="123" spans="1:7" ht="12.75">
      <c r="A123" s="265"/>
      <c r="B123" s="265"/>
      <c r="C123" s="265"/>
      <c r="D123" s="265"/>
      <c r="E123" s="281"/>
      <c r="F123" s="265"/>
      <c r="G123" s="265"/>
    </row>
  </sheetData>
  <mergeCells count="6">
    <mergeCell ref="C17:G17"/>
    <mergeCell ref="A1:G1"/>
    <mergeCell ref="A3:B3"/>
    <mergeCell ref="A4:B4"/>
    <mergeCell ref="E4:G4"/>
    <mergeCell ref="C11:G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view="pageBreakPreview" zoomScale="60" workbookViewId="0" topLeftCell="A15">
      <selection activeCell="P29" sqref="P29"/>
    </sheetView>
  </sheetViews>
  <sheetFormatPr defaultColWidth="8.87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375" style="1" customWidth="1"/>
    <col min="5" max="5" width="13.375" style="1" customWidth="1"/>
    <col min="6" max="6" width="16.375" style="1" customWidth="1"/>
    <col min="7" max="7" width="15.25390625" style="1" customWidth="1"/>
    <col min="8" max="16384" width="8.87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104</v>
      </c>
      <c r="D2" s="85" t="s">
        <v>565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5" customHeight="1">
      <c r="A5" s="97" t="s">
        <v>101</v>
      </c>
      <c r="B5" s="98"/>
      <c r="C5" s="99" t="s">
        <v>102</v>
      </c>
      <c r="D5" s="100"/>
      <c r="E5" s="98"/>
      <c r="F5" s="93" t="s">
        <v>33</v>
      </c>
      <c r="G5" s="94"/>
    </row>
    <row r="6" spans="1:15" ht="12.95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5" customHeight="1">
      <c r="A7" s="104" t="s">
        <v>98</v>
      </c>
      <c r="B7" s="105"/>
      <c r="C7" s="106" t="s">
        <v>99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298"/>
      <c r="D8" s="298"/>
      <c r="E8" s="299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298"/>
      <c r="D9" s="298"/>
      <c r="E9" s="299"/>
      <c r="F9" s="93"/>
      <c r="G9" s="114"/>
      <c r="H9" s="115"/>
    </row>
    <row r="10" spans="1:8" ht="12.75">
      <c r="A10" s="109" t="s">
        <v>40</v>
      </c>
      <c r="B10" s="93"/>
      <c r="C10" s="298"/>
      <c r="D10" s="298"/>
      <c r="E10" s="298"/>
      <c r="F10" s="116"/>
      <c r="G10" s="117"/>
      <c r="H10" s="118"/>
    </row>
    <row r="11" spans="1:57" ht="13.5" customHeight="1">
      <c r="A11" s="109" t="s">
        <v>41</v>
      </c>
      <c r="B11" s="93"/>
      <c r="C11" s="298"/>
      <c r="D11" s="298"/>
      <c r="E11" s="298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300"/>
      <c r="D12" s="300"/>
      <c r="E12" s="300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5" customHeight="1">
      <c r="A15" s="134"/>
      <c r="B15" s="135" t="s">
        <v>48</v>
      </c>
      <c r="C15" s="136">
        <f>'01  Rek'!E19</f>
        <v>164937.70728354997</v>
      </c>
      <c r="D15" s="137" t="str">
        <f>'01  Rek'!A24</f>
        <v>PPV, GZS, kompletační činnost</v>
      </c>
      <c r="E15" s="138"/>
      <c r="F15" s="139"/>
      <c r="G15" s="136">
        <f>'01  Rek'!I24</f>
        <v>0</v>
      </c>
    </row>
    <row r="16" spans="1:7" ht="15.95" customHeight="1">
      <c r="A16" s="134" t="s">
        <v>49</v>
      </c>
      <c r="B16" s="135" t="s">
        <v>50</v>
      </c>
      <c r="C16" s="136">
        <f>'01  Rek'!F19</f>
        <v>319573.327525</v>
      </c>
      <c r="D16" s="89"/>
      <c r="E16" s="140"/>
      <c r="F16" s="141"/>
      <c r="G16" s="136"/>
    </row>
    <row r="17" spans="1:7" ht="15.95" customHeight="1">
      <c r="A17" s="134" t="s">
        <v>51</v>
      </c>
      <c r="B17" s="135" t="s">
        <v>52</v>
      </c>
      <c r="C17" s="136">
        <f>'01  Rek'!H19</f>
        <v>0</v>
      </c>
      <c r="D17" s="89"/>
      <c r="E17" s="140"/>
      <c r="F17" s="141"/>
      <c r="G17" s="136"/>
    </row>
    <row r="18" spans="1:7" ht="15.95" customHeight="1">
      <c r="A18" s="142" t="s">
        <v>53</v>
      </c>
      <c r="B18" s="143" t="s">
        <v>54</v>
      </c>
      <c r="C18" s="136">
        <f>'01  Rek'!G19</f>
        <v>0</v>
      </c>
      <c r="D18" s="89"/>
      <c r="E18" s="140"/>
      <c r="F18" s="141"/>
      <c r="G18" s="136"/>
    </row>
    <row r="19" spans="1:7" ht="15.95" customHeight="1">
      <c r="A19" s="144" t="s">
        <v>55</v>
      </c>
      <c r="B19" s="135"/>
      <c r="C19" s="136">
        <f>SUM(C15:C18)</f>
        <v>484511.0348085499</v>
      </c>
      <c r="D19" s="89"/>
      <c r="E19" s="140"/>
      <c r="F19" s="141"/>
      <c r="G19" s="136"/>
    </row>
    <row r="20" spans="1:7" ht="15.95" customHeight="1">
      <c r="A20" s="144"/>
      <c r="B20" s="135"/>
      <c r="C20" s="136"/>
      <c r="D20" s="89"/>
      <c r="E20" s="140"/>
      <c r="F20" s="141"/>
      <c r="G20" s="136"/>
    </row>
    <row r="21" spans="1:7" ht="15.95" customHeight="1">
      <c r="A21" s="144" t="s">
        <v>25</v>
      </c>
      <c r="B21" s="135"/>
      <c r="C21" s="136">
        <f>'01  Rek'!I19</f>
        <v>0</v>
      </c>
      <c r="D21" s="89"/>
      <c r="E21" s="140"/>
      <c r="F21" s="141"/>
      <c r="G21" s="136"/>
    </row>
    <row r="22" spans="1:7" ht="15.95" customHeight="1">
      <c r="A22" s="145" t="s">
        <v>56</v>
      </c>
      <c r="B22" s="115"/>
      <c r="C22" s="136">
        <f>C19+C21</f>
        <v>484511.0348085499</v>
      </c>
      <c r="D22" s="89" t="s">
        <v>57</v>
      </c>
      <c r="E22" s="140"/>
      <c r="F22" s="141"/>
      <c r="G22" s="136">
        <f>G23-SUM(G15:G21)</f>
        <v>0</v>
      </c>
    </row>
    <row r="23" spans="1:7" ht="15.95" customHeight="1" thickBot="1">
      <c r="A23" s="296" t="s">
        <v>58</v>
      </c>
      <c r="B23" s="297"/>
      <c r="C23" s="146">
        <f>C22+G23</f>
        <v>484511.0348085499</v>
      </c>
      <c r="D23" s="147" t="s">
        <v>59</v>
      </c>
      <c r="E23" s="148"/>
      <c r="F23" s="149"/>
      <c r="G23" s="136">
        <f>'01  Rek'!H25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67</v>
      </c>
      <c r="E30" s="166"/>
      <c r="F30" s="302">
        <f>C23-F32</f>
        <v>484511.0348085499</v>
      </c>
      <c r="G30" s="303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302">
        <f>ROUND(PRODUCT(F30,C31/100),0)</f>
        <v>101747</v>
      </c>
      <c r="G31" s="303"/>
    </row>
    <row r="32" spans="1:7" ht="12.75">
      <c r="A32" s="163" t="s">
        <v>12</v>
      </c>
      <c r="B32" s="164"/>
      <c r="C32" s="165">
        <v>0</v>
      </c>
      <c r="D32" s="164" t="s">
        <v>69</v>
      </c>
      <c r="E32" s="166"/>
      <c r="F32" s="302">
        <v>0</v>
      </c>
      <c r="G32" s="303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302">
        <f>ROUND(PRODUCT(F32,C33/100),0)</f>
        <v>0</v>
      </c>
      <c r="G33" s="303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304">
        <f>ROUND(SUM(F30:F33),0)</f>
        <v>586258</v>
      </c>
      <c r="G34" s="305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6"/>
      <c r="C37" s="306"/>
      <c r="D37" s="306"/>
      <c r="E37" s="306"/>
      <c r="F37" s="306"/>
      <c r="G37" s="306"/>
      <c r="H37" s="1" t="s">
        <v>2</v>
      </c>
    </row>
    <row r="38" spans="1:8" ht="12.75" customHeight="1">
      <c r="A38" s="173"/>
      <c r="B38" s="306"/>
      <c r="C38" s="306"/>
      <c r="D38" s="306"/>
      <c r="E38" s="306"/>
      <c r="F38" s="306"/>
      <c r="G38" s="306"/>
      <c r="H38" s="1" t="s">
        <v>2</v>
      </c>
    </row>
    <row r="39" spans="1:8" ht="12.75">
      <c r="A39" s="173"/>
      <c r="B39" s="306"/>
      <c r="C39" s="306"/>
      <c r="D39" s="306"/>
      <c r="E39" s="306"/>
      <c r="F39" s="306"/>
      <c r="G39" s="306"/>
      <c r="H39" s="1" t="s">
        <v>2</v>
      </c>
    </row>
    <row r="40" spans="1:8" ht="12.75">
      <c r="A40" s="173"/>
      <c r="B40" s="306"/>
      <c r="C40" s="306"/>
      <c r="D40" s="306"/>
      <c r="E40" s="306"/>
      <c r="F40" s="306"/>
      <c r="G40" s="306"/>
      <c r="H40" s="1" t="s">
        <v>2</v>
      </c>
    </row>
    <row r="41" spans="1:8" ht="12.75">
      <c r="A41" s="173"/>
      <c r="B41" s="306"/>
      <c r="C41" s="306"/>
      <c r="D41" s="306"/>
      <c r="E41" s="306"/>
      <c r="F41" s="306"/>
      <c r="G41" s="306"/>
      <c r="H41" s="1" t="s">
        <v>2</v>
      </c>
    </row>
    <row r="42" spans="1:8" ht="12.75">
      <c r="A42" s="173"/>
      <c r="B42" s="306"/>
      <c r="C42" s="306"/>
      <c r="D42" s="306"/>
      <c r="E42" s="306"/>
      <c r="F42" s="306"/>
      <c r="G42" s="306"/>
      <c r="H42" s="1" t="s">
        <v>2</v>
      </c>
    </row>
    <row r="43" spans="1:8" ht="12.75">
      <c r="A43" s="173"/>
      <c r="B43" s="306"/>
      <c r="C43" s="306"/>
      <c r="D43" s="306"/>
      <c r="E43" s="306"/>
      <c r="F43" s="306"/>
      <c r="G43" s="306"/>
      <c r="H43" s="1" t="s">
        <v>2</v>
      </c>
    </row>
    <row r="44" spans="1:8" ht="12.75" customHeight="1">
      <c r="A44" s="173"/>
      <c r="B44" s="306"/>
      <c r="C44" s="306"/>
      <c r="D44" s="306"/>
      <c r="E44" s="306"/>
      <c r="F44" s="306"/>
      <c r="G44" s="306"/>
      <c r="H44" s="1" t="s">
        <v>2</v>
      </c>
    </row>
    <row r="45" spans="1:8" ht="12.75" customHeight="1">
      <c r="A45" s="173"/>
      <c r="B45" s="306"/>
      <c r="C45" s="306"/>
      <c r="D45" s="306"/>
      <c r="E45" s="306"/>
      <c r="F45" s="306"/>
      <c r="G45" s="306"/>
      <c r="H45" s="1" t="s">
        <v>2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view="pageBreakPreview" zoomScale="60" workbookViewId="0" topLeftCell="A7">
      <selection activeCell="K21" sqref="K21"/>
    </sheetView>
  </sheetViews>
  <sheetFormatPr defaultColWidth="8.87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8.875" style="1" customWidth="1"/>
  </cols>
  <sheetData>
    <row r="1" spans="1:9" ht="13.5" thickTop="1">
      <c r="A1" s="307" t="s">
        <v>3</v>
      </c>
      <c r="B1" s="308"/>
      <c r="C1" s="174" t="s">
        <v>100</v>
      </c>
      <c r="D1" s="175"/>
      <c r="E1" s="176"/>
      <c r="F1" s="175"/>
      <c r="G1" s="177" t="s">
        <v>72</v>
      </c>
      <c r="H1" s="178" t="s">
        <v>104</v>
      </c>
      <c r="I1" s="179"/>
    </row>
    <row r="2" spans="1:9" ht="13.5" thickBot="1">
      <c r="A2" s="309" t="s">
        <v>73</v>
      </c>
      <c r="B2" s="310"/>
      <c r="C2" s="180" t="s">
        <v>103</v>
      </c>
      <c r="D2" s="181"/>
      <c r="E2" s="182"/>
      <c r="F2" s="181"/>
      <c r="G2" s="311" t="s">
        <v>105</v>
      </c>
      <c r="H2" s="312"/>
      <c r="I2" s="313"/>
    </row>
    <row r="3" ht="13.5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75</v>
      </c>
      <c r="C6" s="187"/>
      <c r="D6" s="188"/>
      <c r="E6" s="189" t="s">
        <v>21</v>
      </c>
      <c r="F6" s="190" t="s">
        <v>22</v>
      </c>
      <c r="G6" s="190" t="s">
        <v>23</v>
      </c>
      <c r="H6" s="190" t="s">
        <v>24</v>
      </c>
      <c r="I6" s="191" t="s">
        <v>25</v>
      </c>
    </row>
    <row r="7" spans="1:9" s="115" customFormat="1" ht="12.75">
      <c r="A7" s="282" t="str">
        <f>'01  Pol'!B7</f>
        <v>4</v>
      </c>
      <c r="B7" s="62" t="str">
        <f>'01  Pol'!C7</f>
        <v>Vodorovné konstrukce</v>
      </c>
      <c r="D7" s="192"/>
      <c r="E7" s="283">
        <f>'01  Pol'!BA13</f>
        <v>2999.915</v>
      </c>
      <c r="F7" s="284">
        <f>'01  Pol'!BB13</f>
        <v>0</v>
      </c>
      <c r="G7" s="284">
        <f>'01  Pol'!BC13</f>
        <v>0</v>
      </c>
      <c r="H7" s="284">
        <f>'01  Pol'!BD13</f>
        <v>0</v>
      </c>
      <c r="I7" s="285">
        <f>'01  Pol'!BE13</f>
        <v>0</v>
      </c>
    </row>
    <row r="8" spans="1:9" s="115" customFormat="1" ht="12.75">
      <c r="A8" s="282" t="str">
        <f>'01  Pol'!B14</f>
        <v>61</v>
      </c>
      <c r="B8" s="62" t="str">
        <f>'01  Pol'!C14</f>
        <v>Upravy povrchů vnitřní</v>
      </c>
      <c r="D8" s="192"/>
      <c r="E8" s="283">
        <f>'01  Pol'!BA39</f>
        <v>124406.88</v>
      </c>
      <c r="F8" s="284">
        <f>'01  Pol'!BB39</f>
        <v>0</v>
      </c>
      <c r="G8" s="284">
        <f>'01  Pol'!BC39</f>
        <v>0</v>
      </c>
      <c r="H8" s="284">
        <f>'01  Pol'!BD39</f>
        <v>0</v>
      </c>
      <c r="I8" s="285">
        <f>'01  Pol'!BE39</f>
        <v>0</v>
      </c>
    </row>
    <row r="9" spans="1:9" s="115" customFormat="1" ht="12.75">
      <c r="A9" s="282" t="str">
        <f>'01  Pol'!B40</f>
        <v>94</v>
      </c>
      <c r="B9" s="62" t="str">
        <f>'01  Pol'!C40</f>
        <v>Lešení a stavební výtahy</v>
      </c>
      <c r="D9" s="192"/>
      <c r="E9" s="283">
        <f>'01  Pol'!BA43</f>
        <v>385</v>
      </c>
      <c r="F9" s="284">
        <f>'01  Pol'!BB43</f>
        <v>0</v>
      </c>
      <c r="G9" s="284">
        <f>'01  Pol'!BC43</f>
        <v>0</v>
      </c>
      <c r="H9" s="284">
        <f>'01  Pol'!BD43</f>
        <v>0</v>
      </c>
      <c r="I9" s="285">
        <f>'01  Pol'!BE43</f>
        <v>0</v>
      </c>
    </row>
    <row r="10" spans="1:9" s="115" customFormat="1" ht="12.75">
      <c r="A10" s="282" t="str">
        <f>'01  Pol'!B44</f>
        <v>95</v>
      </c>
      <c r="B10" s="62" t="str">
        <f>'01  Pol'!C44</f>
        <v>Dokončovací konstrukce na pozemních stavbách</v>
      </c>
      <c r="D10" s="192"/>
      <c r="E10" s="283">
        <f>'01  Pol'!BA48</f>
        <v>5392.75</v>
      </c>
      <c r="F10" s="284">
        <f>'01  Pol'!BB48</f>
        <v>0</v>
      </c>
      <c r="G10" s="284">
        <f>'01  Pol'!BC48</f>
        <v>0</v>
      </c>
      <c r="H10" s="284">
        <f>'01  Pol'!BD48</f>
        <v>0</v>
      </c>
      <c r="I10" s="285">
        <f>'01  Pol'!BE48</f>
        <v>0</v>
      </c>
    </row>
    <row r="11" spans="1:9" s="115" customFormat="1" ht="12.75">
      <c r="A11" s="282" t="str">
        <f>'01  Pol'!B49</f>
        <v>96</v>
      </c>
      <c r="B11" s="62" t="str">
        <f>'01  Pol'!C49</f>
        <v>Bourání konstrukcí</v>
      </c>
      <c r="D11" s="192"/>
      <c r="E11" s="283">
        <f>'01  Pol'!BA87</f>
        <v>18691.8166</v>
      </c>
      <c r="F11" s="284">
        <f>'01  Pol'!BB87</f>
        <v>0</v>
      </c>
      <c r="G11" s="284">
        <f>'01  Pol'!BC87</f>
        <v>0</v>
      </c>
      <c r="H11" s="284">
        <f>'01  Pol'!BD87</f>
        <v>0</v>
      </c>
      <c r="I11" s="285">
        <f>'01  Pol'!BE87</f>
        <v>0</v>
      </c>
    </row>
    <row r="12" spans="1:9" s="115" customFormat="1" ht="12.75">
      <c r="A12" s="282" t="str">
        <f>'01  Pol'!B88</f>
        <v>99</v>
      </c>
      <c r="B12" s="62" t="str">
        <f>'01  Pol'!C88</f>
        <v>Staveništní přesun hmot</v>
      </c>
      <c r="D12" s="192"/>
      <c r="E12" s="283">
        <f>'01  Pol'!BA90</f>
        <v>4281.14480375</v>
      </c>
      <c r="F12" s="284">
        <f>'01  Pol'!BB90</f>
        <v>0</v>
      </c>
      <c r="G12" s="284">
        <f>'01  Pol'!BC90</f>
        <v>0</v>
      </c>
      <c r="H12" s="284">
        <f>'01  Pol'!BD90</f>
        <v>0</v>
      </c>
      <c r="I12" s="285">
        <f>'01  Pol'!BE90</f>
        <v>0</v>
      </c>
    </row>
    <row r="13" spans="1:9" s="115" customFormat="1" ht="12.75">
      <c r="A13" s="282" t="str">
        <f>'01  Pol'!B91</f>
        <v>766</v>
      </c>
      <c r="B13" s="62" t="str">
        <f>'01  Pol'!C91</f>
        <v>Konstrukce truhlářské</v>
      </c>
      <c r="D13" s="192"/>
      <c r="E13" s="283">
        <f>'01  Pol'!BA129</f>
        <v>0</v>
      </c>
      <c r="F13" s="284">
        <f>'01  Pol'!BB129</f>
        <v>167293.544</v>
      </c>
      <c r="G13" s="284">
        <f>'01  Pol'!BC129</f>
        <v>0</v>
      </c>
      <c r="H13" s="284">
        <f>'01  Pol'!BD129</f>
        <v>0</v>
      </c>
      <c r="I13" s="285">
        <f>'01  Pol'!BE129</f>
        <v>0</v>
      </c>
    </row>
    <row r="14" spans="1:9" s="115" customFormat="1" ht="12.75">
      <c r="A14" s="282" t="str">
        <f>'01  Pol'!B130</f>
        <v>775</v>
      </c>
      <c r="B14" s="62" t="str">
        <f>'01  Pol'!C130</f>
        <v>Podlahy vlysové a parketové</v>
      </c>
      <c r="D14" s="192"/>
      <c r="E14" s="283">
        <f>'01  Pol'!BA152</f>
        <v>0</v>
      </c>
      <c r="F14" s="284">
        <f>'01  Pol'!BB152</f>
        <v>68395.85</v>
      </c>
      <c r="G14" s="284">
        <f>'01  Pol'!BC152</f>
        <v>0</v>
      </c>
      <c r="H14" s="284">
        <f>'01  Pol'!BD152</f>
        <v>0</v>
      </c>
      <c r="I14" s="285">
        <f>'01  Pol'!BE152</f>
        <v>0</v>
      </c>
    </row>
    <row r="15" spans="1:9" s="115" customFormat="1" ht="12.75">
      <c r="A15" s="282" t="str">
        <f>'01  Pol'!B153</f>
        <v>776</v>
      </c>
      <c r="B15" s="62" t="str">
        <f>'01  Pol'!C153</f>
        <v>Podlahy povlakové</v>
      </c>
      <c r="D15" s="192"/>
      <c r="E15" s="283">
        <f>'01  Pol'!BA159</f>
        <v>0</v>
      </c>
      <c r="F15" s="284">
        <f>'01  Pol'!BB159</f>
        <v>2810.304</v>
      </c>
      <c r="G15" s="284">
        <f>'01  Pol'!BC159</f>
        <v>0</v>
      </c>
      <c r="H15" s="284">
        <f>'01  Pol'!BD159</f>
        <v>0</v>
      </c>
      <c r="I15" s="285">
        <f>'01  Pol'!BE159</f>
        <v>0</v>
      </c>
    </row>
    <row r="16" spans="1:9" s="115" customFormat="1" ht="12.75">
      <c r="A16" s="282" t="str">
        <f>'01  Pol'!B160</f>
        <v>782</v>
      </c>
      <c r="B16" s="62" t="str">
        <f>'01  Pol'!C160</f>
        <v>Konstrukce z přírodního kamene</v>
      </c>
      <c r="D16" s="192"/>
      <c r="E16" s="283">
        <f>'01  Pol'!BA171</f>
        <v>0</v>
      </c>
      <c r="F16" s="284">
        <f>'01  Pol'!BB171</f>
        <v>37295.387024999996</v>
      </c>
      <c r="G16" s="284">
        <f>'01  Pol'!BC171</f>
        <v>0</v>
      </c>
      <c r="H16" s="284">
        <f>'01  Pol'!BD171</f>
        <v>0</v>
      </c>
      <c r="I16" s="285">
        <f>'01  Pol'!BE171</f>
        <v>0</v>
      </c>
    </row>
    <row r="17" spans="1:9" s="115" customFormat="1" ht="12.75">
      <c r="A17" s="282" t="str">
        <f>'01  Pol'!B172</f>
        <v>784</v>
      </c>
      <c r="B17" s="62" t="str">
        <f>'01  Pol'!C172</f>
        <v>Malby</v>
      </c>
      <c r="D17" s="192"/>
      <c r="E17" s="283">
        <f>'01  Pol'!BA196</f>
        <v>0</v>
      </c>
      <c r="F17" s="284">
        <f>'01  Pol'!BB196</f>
        <v>43778.2425</v>
      </c>
      <c r="G17" s="284">
        <f>'01  Pol'!BC196</f>
        <v>0</v>
      </c>
      <c r="H17" s="284">
        <f>'01  Pol'!BD196</f>
        <v>0</v>
      </c>
      <c r="I17" s="285">
        <f>'01  Pol'!BE196</f>
        <v>0</v>
      </c>
    </row>
    <row r="18" spans="1:9" s="115" customFormat="1" ht="13.5" thickBot="1">
      <c r="A18" s="282" t="str">
        <f>'01  Pol'!B197</f>
        <v>D96</v>
      </c>
      <c r="B18" s="62" t="str">
        <f>'01  Pol'!C197</f>
        <v>Přesuny suti a vybouraných hmot</v>
      </c>
      <c r="D18" s="192"/>
      <c r="E18" s="283">
        <f>'01  Pol'!BA203</f>
        <v>8780.2008798</v>
      </c>
      <c r="F18" s="284">
        <f>'01  Pol'!BB203</f>
        <v>0</v>
      </c>
      <c r="G18" s="284">
        <f>'01  Pol'!BC203</f>
        <v>0</v>
      </c>
      <c r="H18" s="284">
        <f>'01  Pol'!BD203</f>
        <v>0</v>
      </c>
      <c r="I18" s="285">
        <f>'01  Pol'!BE203</f>
        <v>0</v>
      </c>
    </row>
    <row r="19" spans="1:9" s="14" customFormat="1" ht="13.5" thickBot="1">
      <c r="A19" s="193"/>
      <c r="B19" s="194" t="s">
        <v>76</v>
      </c>
      <c r="C19" s="194"/>
      <c r="D19" s="195"/>
      <c r="E19" s="196">
        <f>SUM(E7:E18)</f>
        <v>164937.70728354997</v>
      </c>
      <c r="F19" s="197">
        <f>SUM(F7:F18)</f>
        <v>319573.327525</v>
      </c>
      <c r="G19" s="197">
        <f>SUM(G7:G18)</f>
        <v>0</v>
      </c>
      <c r="H19" s="197">
        <f>SUM(H7:H18)</f>
        <v>0</v>
      </c>
      <c r="I19" s="198">
        <f>SUM(I7:I18)</f>
        <v>0</v>
      </c>
    </row>
    <row r="20" spans="1:9" ht="12.75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57" ht="19.5" customHeight="1">
      <c r="A21" s="184" t="s">
        <v>77</v>
      </c>
      <c r="B21" s="184"/>
      <c r="C21" s="184"/>
      <c r="D21" s="184"/>
      <c r="E21" s="184"/>
      <c r="F21" s="184"/>
      <c r="G21" s="199"/>
      <c r="H21" s="184"/>
      <c r="I21" s="184"/>
      <c r="BA21" s="121"/>
      <c r="BB21" s="121"/>
      <c r="BC21" s="121"/>
      <c r="BD21" s="121"/>
      <c r="BE21" s="121"/>
    </row>
    <row r="22" ht="13.5" thickBot="1"/>
    <row r="23" spans="1:9" ht="12.75">
      <c r="A23" s="150" t="s">
        <v>78</v>
      </c>
      <c r="B23" s="151"/>
      <c r="C23" s="151"/>
      <c r="D23" s="200"/>
      <c r="E23" s="201" t="s">
        <v>79</v>
      </c>
      <c r="F23" s="202" t="s">
        <v>13</v>
      </c>
      <c r="G23" s="203" t="s">
        <v>80</v>
      </c>
      <c r="H23" s="204"/>
      <c r="I23" s="205" t="s">
        <v>79</v>
      </c>
    </row>
    <row r="24" spans="1:53" ht="12.75">
      <c r="A24" s="144" t="s">
        <v>325</v>
      </c>
      <c r="B24" s="135"/>
      <c r="C24" s="135"/>
      <c r="D24" s="206"/>
      <c r="E24" s="207">
        <v>0</v>
      </c>
      <c r="F24" s="208">
        <v>0</v>
      </c>
      <c r="G24" s="209">
        <f>E19+F19</f>
        <v>484511.0348085499</v>
      </c>
      <c r="H24" s="210"/>
      <c r="I24" s="211">
        <f>E24+F24*G24/100</f>
        <v>0</v>
      </c>
      <c r="BA24" s="1">
        <v>0</v>
      </c>
    </row>
    <row r="25" spans="1:9" ht="13.5" thickBot="1">
      <c r="A25" s="212"/>
      <c r="B25" s="213" t="s">
        <v>81</v>
      </c>
      <c r="C25" s="214"/>
      <c r="D25" s="215"/>
      <c r="E25" s="216"/>
      <c r="F25" s="217"/>
      <c r="G25" s="217"/>
      <c r="H25" s="314">
        <f>SUM(I24:I24)</f>
        <v>0</v>
      </c>
      <c r="I25" s="315"/>
    </row>
    <row r="27" spans="2:9" ht="12.75">
      <c r="B27" s="14"/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  <row r="74" spans="6:9" ht="12.75">
      <c r="F74" s="218"/>
      <c r="G74" s="219"/>
      <c r="H74" s="219"/>
      <c r="I74" s="46"/>
    </row>
    <row r="75" spans="6:9" ht="12.75">
      <c r="F75" s="218"/>
      <c r="G75" s="219"/>
      <c r="H75" s="219"/>
      <c r="I75" s="46"/>
    </row>
    <row r="76" spans="6:9" ht="12.75">
      <c r="F76" s="218"/>
      <c r="G76" s="219"/>
      <c r="H76" s="219"/>
      <c r="I76" s="46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76"/>
  <sheetViews>
    <sheetView showGridLines="0" showZeros="0" view="pageBreakPreview" zoomScaleSheetLayoutView="100" workbookViewId="0" topLeftCell="A22">
      <selection activeCell="F35" sqref="F35"/>
    </sheetView>
  </sheetViews>
  <sheetFormatPr defaultColWidth="8.875" defaultRowHeight="12.75"/>
  <cols>
    <col min="1" max="1" width="4.375" style="220" customWidth="1"/>
    <col min="2" max="2" width="11.375" style="220" customWidth="1"/>
    <col min="3" max="3" width="40.375" style="220" customWidth="1"/>
    <col min="4" max="4" width="5.375" style="220" customWidth="1"/>
    <col min="5" max="5" width="8.37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37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8.875" style="220" customWidth="1"/>
  </cols>
  <sheetData>
    <row r="1" spans="1:7" ht="15.75">
      <c r="A1" s="321" t="s">
        <v>82</v>
      </c>
      <c r="B1" s="321"/>
      <c r="C1" s="321"/>
      <c r="D1" s="321"/>
      <c r="E1" s="321"/>
      <c r="F1" s="321"/>
      <c r="G1" s="321"/>
    </row>
    <row r="2" spans="2:7" ht="13.5" thickBot="1">
      <c r="B2" s="221"/>
      <c r="C2" s="222"/>
      <c r="D2" s="222"/>
      <c r="E2" s="223"/>
      <c r="F2" s="222"/>
      <c r="G2" s="222"/>
    </row>
    <row r="3" spans="1:7" ht="13.5" thickTop="1">
      <c r="A3" s="307" t="s">
        <v>3</v>
      </c>
      <c r="B3" s="308"/>
      <c r="C3" s="174" t="s">
        <v>100</v>
      </c>
      <c r="D3" s="224"/>
      <c r="E3" s="225" t="s">
        <v>83</v>
      </c>
      <c r="F3" s="226" t="str">
        <f>'01  Rek'!H1</f>
        <v/>
      </c>
      <c r="G3" s="227"/>
    </row>
    <row r="4" spans="1:7" ht="13.5" thickBot="1">
      <c r="A4" s="322" t="s">
        <v>73</v>
      </c>
      <c r="B4" s="310"/>
      <c r="C4" s="180" t="s">
        <v>103</v>
      </c>
      <c r="D4" s="228"/>
      <c r="E4" s="323" t="str">
        <f>'01  Rek'!G2</f>
        <v>vstupních ploch Auly v 1.NP a 2.NP</v>
      </c>
      <c r="F4" s="324"/>
      <c r="G4" s="325"/>
    </row>
    <row r="5" spans="1:7" ht="13.5" thickTop="1">
      <c r="A5" s="229"/>
      <c r="G5" s="231"/>
    </row>
    <row r="6" spans="1:11" ht="24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106</v>
      </c>
      <c r="C7" s="239" t="s">
        <v>107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22.5">
      <c r="A8" s="248">
        <v>1</v>
      </c>
      <c r="B8" s="249" t="s">
        <v>109</v>
      </c>
      <c r="C8" s="250" t="s">
        <v>110</v>
      </c>
      <c r="D8" s="251" t="s">
        <v>111</v>
      </c>
      <c r="E8" s="252">
        <v>3.0885</v>
      </c>
      <c r="F8" s="252">
        <v>790</v>
      </c>
      <c r="G8" s="253">
        <f>E8*F8</f>
        <v>2439.915</v>
      </c>
      <c r="H8" s="254">
        <v>0.0112</v>
      </c>
      <c r="I8" s="255">
        <f>E8*H8</f>
        <v>0.034591199999999996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2439.915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57"/>
      <c r="C9" s="316" t="s">
        <v>112</v>
      </c>
      <c r="D9" s="317"/>
      <c r="E9" s="317"/>
      <c r="F9" s="317"/>
      <c r="G9" s="318"/>
      <c r="I9" s="258"/>
      <c r="K9" s="258"/>
      <c r="L9" s="259"/>
      <c r="O9" s="247">
        <v>3</v>
      </c>
    </row>
    <row r="10" spans="1:15" ht="12.75">
      <c r="A10" s="256"/>
      <c r="B10" s="260"/>
      <c r="C10" s="319" t="s">
        <v>113</v>
      </c>
      <c r="D10" s="320"/>
      <c r="E10" s="261">
        <v>3.0885</v>
      </c>
      <c r="F10" s="262"/>
      <c r="G10" s="263"/>
      <c r="H10" s="264"/>
      <c r="I10" s="258"/>
      <c r="J10" s="265"/>
      <c r="K10" s="258"/>
      <c r="M10" s="259" t="s">
        <v>113</v>
      </c>
      <c r="O10" s="247"/>
    </row>
    <row r="11" spans="1:80" ht="12.75">
      <c r="A11" s="248">
        <v>2</v>
      </c>
      <c r="B11" s="249" t="s">
        <v>114</v>
      </c>
      <c r="C11" s="250" t="s">
        <v>115</v>
      </c>
      <c r="D11" s="251" t="s">
        <v>116</v>
      </c>
      <c r="E11" s="252">
        <v>1</v>
      </c>
      <c r="F11" s="252">
        <v>560</v>
      </c>
      <c r="G11" s="253">
        <f>E11*F11</f>
        <v>560</v>
      </c>
      <c r="H11" s="254">
        <v>0.01028</v>
      </c>
      <c r="I11" s="255">
        <f>E11*H11</f>
        <v>0.01028</v>
      </c>
      <c r="J11" s="254">
        <v>0</v>
      </c>
      <c r="K11" s="255">
        <f>E11*J11</f>
        <v>0</v>
      </c>
      <c r="O11" s="247">
        <v>2</v>
      </c>
      <c r="AA11" s="220">
        <v>1</v>
      </c>
      <c r="AB11" s="220">
        <v>1</v>
      </c>
      <c r="AC11" s="220">
        <v>1</v>
      </c>
      <c r="AZ11" s="220">
        <v>1</v>
      </c>
      <c r="BA11" s="220">
        <f>IF(AZ11=1,G11,0)</f>
        <v>560</v>
      </c>
      <c r="BB11" s="220">
        <f>IF(AZ11=2,G11,0)</f>
        <v>0</v>
      </c>
      <c r="BC11" s="220">
        <f>IF(AZ11=3,G11,0)</f>
        <v>0</v>
      </c>
      <c r="BD11" s="220">
        <f>IF(AZ11=4,G11,0)</f>
        <v>0</v>
      </c>
      <c r="BE11" s="220">
        <f>IF(AZ11=5,G11,0)</f>
        <v>0</v>
      </c>
      <c r="CA11" s="247">
        <v>1</v>
      </c>
      <c r="CB11" s="247">
        <v>1</v>
      </c>
    </row>
    <row r="12" spans="1:15" ht="12.75">
      <c r="A12" s="256"/>
      <c r="B12" s="257"/>
      <c r="C12" s="316" t="s">
        <v>117</v>
      </c>
      <c r="D12" s="317"/>
      <c r="E12" s="317"/>
      <c r="F12" s="317"/>
      <c r="G12" s="318"/>
      <c r="I12" s="258"/>
      <c r="K12" s="258"/>
      <c r="L12" s="259"/>
      <c r="O12" s="247">
        <v>3</v>
      </c>
    </row>
    <row r="13" spans="1:57" ht="12.75">
      <c r="A13" s="266"/>
      <c r="B13" s="267" t="s">
        <v>97</v>
      </c>
      <c r="C13" s="268" t="s">
        <v>108</v>
      </c>
      <c r="D13" s="269"/>
      <c r="E13" s="270"/>
      <c r="F13" s="271"/>
      <c r="G13" s="272">
        <f>SUM(G7:G12)</f>
        <v>2999.915</v>
      </c>
      <c r="H13" s="273"/>
      <c r="I13" s="274">
        <f>SUM(I7:I12)</f>
        <v>0.04487119999999999</v>
      </c>
      <c r="J13" s="273"/>
      <c r="K13" s="274">
        <f>SUM(K7:K12)</f>
        <v>0</v>
      </c>
      <c r="O13" s="247">
        <v>4</v>
      </c>
      <c r="BA13" s="275">
        <f>SUM(BA7:BA12)</f>
        <v>2999.915</v>
      </c>
      <c r="BB13" s="275">
        <f>SUM(BB7:BB12)</f>
        <v>0</v>
      </c>
      <c r="BC13" s="275">
        <f>SUM(BC7:BC12)</f>
        <v>0</v>
      </c>
      <c r="BD13" s="275">
        <f>SUM(BD7:BD12)</f>
        <v>0</v>
      </c>
      <c r="BE13" s="275">
        <f>SUM(BE7:BE12)</f>
        <v>0</v>
      </c>
    </row>
    <row r="14" spans="1:15" ht="12.75">
      <c r="A14" s="237" t="s">
        <v>95</v>
      </c>
      <c r="B14" s="238" t="s">
        <v>118</v>
      </c>
      <c r="C14" s="239" t="s">
        <v>119</v>
      </c>
      <c r="D14" s="240"/>
      <c r="E14" s="241"/>
      <c r="F14" s="241"/>
      <c r="G14" s="242"/>
      <c r="H14" s="243"/>
      <c r="I14" s="244"/>
      <c r="J14" s="245"/>
      <c r="K14" s="246"/>
      <c r="O14" s="247">
        <v>1</v>
      </c>
    </row>
    <row r="15" spans="1:80" ht="12.75">
      <c r="A15" s="248">
        <v>3</v>
      </c>
      <c r="B15" s="249" t="s">
        <v>121</v>
      </c>
      <c r="C15" s="250" t="s">
        <v>122</v>
      </c>
      <c r="D15" s="251" t="s">
        <v>111</v>
      </c>
      <c r="E15" s="252">
        <v>96.97</v>
      </c>
      <c r="F15" s="252">
        <v>145</v>
      </c>
      <c r="G15" s="253">
        <f>E15*F15</f>
        <v>14060.65</v>
      </c>
      <c r="H15" s="254">
        <v>0.00465</v>
      </c>
      <c r="I15" s="255">
        <f>E15*H15</f>
        <v>0.45091049999999994</v>
      </c>
      <c r="J15" s="254">
        <v>0</v>
      </c>
      <c r="K15" s="255">
        <f>E15*J15</f>
        <v>0</v>
      </c>
      <c r="O15" s="247">
        <v>2</v>
      </c>
      <c r="AA15" s="220">
        <v>1</v>
      </c>
      <c r="AB15" s="220">
        <v>1</v>
      </c>
      <c r="AC15" s="220">
        <v>1</v>
      </c>
      <c r="AZ15" s="220">
        <v>1</v>
      </c>
      <c r="BA15" s="220">
        <f>IF(AZ15=1,G15,0)</f>
        <v>14060.65</v>
      </c>
      <c r="BB15" s="220">
        <f>IF(AZ15=2,G15,0)</f>
        <v>0</v>
      </c>
      <c r="BC15" s="220">
        <f>IF(AZ15=3,G15,0)</f>
        <v>0</v>
      </c>
      <c r="BD15" s="220">
        <f>IF(AZ15=4,G15,0)</f>
        <v>0</v>
      </c>
      <c r="BE15" s="220">
        <f>IF(AZ15=5,G15,0)</f>
        <v>0</v>
      </c>
      <c r="CA15" s="247">
        <v>1</v>
      </c>
      <c r="CB15" s="247">
        <v>1</v>
      </c>
    </row>
    <row r="16" spans="1:15" ht="12.75">
      <c r="A16" s="256"/>
      <c r="B16" s="260"/>
      <c r="C16" s="319" t="s">
        <v>123</v>
      </c>
      <c r="D16" s="320"/>
      <c r="E16" s="261">
        <v>51.97</v>
      </c>
      <c r="F16" s="262"/>
      <c r="G16" s="263"/>
      <c r="H16" s="264"/>
      <c r="I16" s="258"/>
      <c r="J16" s="265"/>
      <c r="K16" s="258"/>
      <c r="M16" s="259" t="s">
        <v>123</v>
      </c>
      <c r="O16" s="247"/>
    </row>
    <row r="17" spans="1:15" ht="12.75">
      <c r="A17" s="256"/>
      <c r="B17" s="260"/>
      <c r="C17" s="319" t="s">
        <v>124</v>
      </c>
      <c r="D17" s="320"/>
      <c r="E17" s="261">
        <v>45</v>
      </c>
      <c r="F17" s="262"/>
      <c r="G17" s="263"/>
      <c r="H17" s="264"/>
      <c r="I17" s="258"/>
      <c r="J17" s="265"/>
      <c r="K17" s="258"/>
      <c r="M17" s="259" t="s">
        <v>124</v>
      </c>
      <c r="O17" s="247"/>
    </row>
    <row r="18" spans="1:80" ht="12.75">
      <c r="A18" s="248">
        <v>4</v>
      </c>
      <c r="B18" s="249" t="s">
        <v>125</v>
      </c>
      <c r="C18" s="250" t="s">
        <v>126</v>
      </c>
      <c r="D18" s="251" t="s">
        <v>111</v>
      </c>
      <c r="E18" s="252">
        <v>96.97</v>
      </c>
      <c r="F18" s="252">
        <v>75</v>
      </c>
      <c r="G18" s="253">
        <f>E18*F18</f>
        <v>7272.75</v>
      </c>
      <c r="H18" s="254">
        <v>0.00578</v>
      </c>
      <c r="I18" s="255">
        <f>E18*H18</f>
        <v>0.5604866000000001</v>
      </c>
      <c r="J18" s="254">
        <v>0</v>
      </c>
      <c r="K18" s="255">
        <f>E18*J18</f>
        <v>0</v>
      </c>
      <c r="O18" s="247">
        <v>2</v>
      </c>
      <c r="AA18" s="220">
        <v>1</v>
      </c>
      <c r="AB18" s="220">
        <v>1</v>
      </c>
      <c r="AC18" s="220">
        <v>1</v>
      </c>
      <c r="AZ18" s="220">
        <v>1</v>
      </c>
      <c r="BA18" s="220">
        <f>IF(AZ18=1,G18,0)</f>
        <v>7272.75</v>
      </c>
      <c r="BB18" s="220">
        <f>IF(AZ18=2,G18,0)</f>
        <v>0</v>
      </c>
      <c r="BC18" s="220">
        <f>IF(AZ18=3,G18,0)</f>
        <v>0</v>
      </c>
      <c r="BD18" s="220">
        <f>IF(AZ18=4,G18,0)</f>
        <v>0</v>
      </c>
      <c r="BE18" s="220">
        <f>IF(AZ18=5,G18,0)</f>
        <v>0</v>
      </c>
      <c r="CA18" s="247">
        <v>1</v>
      </c>
      <c r="CB18" s="247">
        <v>1</v>
      </c>
    </row>
    <row r="19" spans="1:15" ht="12.75">
      <c r="A19" s="256"/>
      <c r="B19" s="260"/>
      <c r="C19" s="319" t="s">
        <v>123</v>
      </c>
      <c r="D19" s="320"/>
      <c r="E19" s="261">
        <v>51.97</v>
      </c>
      <c r="F19" s="262"/>
      <c r="G19" s="263"/>
      <c r="H19" s="264"/>
      <c r="I19" s="258"/>
      <c r="J19" s="265"/>
      <c r="K19" s="258"/>
      <c r="M19" s="259" t="s">
        <v>123</v>
      </c>
      <c r="O19" s="247"/>
    </row>
    <row r="20" spans="1:15" ht="12.75">
      <c r="A20" s="256"/>
      <c r="B20" s="260"/>
      <c r="C20" s="319" t="s">
        <v>124</v>
      </c>
      <c r="D20" s="320"/>
      <c r="E20" s="261">
        <v>45</v>
      </c>
      <c r="F20" s="262"/>
      <c r="G20" s="263"/>
      <c r="H20" s="264"/>
      <c r="I20" s="258"/>
      <c r="J20" s="265"/>
      <c r="K20" s="258"/>
      <c r="M20" s="259" t="s">
        <v>124</v>
      </c>
      <c r="O20" s="247"/>
    </row>
    <row r="21" spans="1:80" ht="12.75">
      <c r="A21" s="248">
        <v>5</v>
      </c>
      <c r="B21" s="249" t="s">
        <v>127</v>
      </c>
      <c r="C21" s="250" t="s">
        <v>128</v>
      </c>
      <c r="D21" s="251" t="s">
        <v>111</v>
      </c>
      <c r="E21" s="252">
        <v>140.77</v>
      </c>
      <c r="F21" s="252">
        <v>145</v>
      </c>
      <c r="G21" s="253">
        <f>E21*F21</f>
        <v>20411.65</v>
      </c>
      <c r="H21" s="254">
        <v>0.0042</v>
      </c>
      <c r="I21" s="255">
        <f>E21*H21</f>
        <v>0.591234</v>
      </c>
      <c r="J21" s="254">
        <v>0</v>
      </c>
      <c r="K21" s="255">
        <f>E21*J21</f>
        <v>0</v>
      </c>
      <c r="O21" s="247">
        <v>2</v>
      </c>
      <c r="AA21" s="220">
        <v>1</v>
      </c>
      <c r="AB21" s="220">
        <v>1</v>
      </c>
      <c r="AC21" s="220">
        <v>1</v>
      </c>
      <c r="AZ21" s="220">
        <v>1</v>
      </c>
      <c r="BA21" s="220">
        <f>IF(AZ21=1,G21,0)</f>
        <v>20411.65</v>
      </c>
      <c r="BB21" s="220">
        <f>IF(AZ21=2,G21,0)</f>
        <v>0</v>
      </c>
      <c r="BC21" s="220">
        <f>IF(AZ21=3,G21,0)</f>
        <v>0</v>
      </c>
      <c r="BD21" s="220">
        <f>IF(AZ21=4,G21,0)</f>
        <v>0</v>
      </c>
      <c r="BE21" s="220">
        <f>IF(AZ21=5,G21,0)</f>
        <v>0</v>
      </c>
      <c r="CA21" s="247">
        <v>1</v>
      </c>
      <c r="CB21" s="247">
        <v>1</v>
      </c>
    </row>
    <row r="22" spans="1:15" ht="12.75">
      <c r="A22" s="256"/>
      <c r="B22" s="260"/>
      <c r="C22" s="319" t="s">
        <v>129</v>
      </c>
      <c r="D22" s="320"/>
      <c r="E22" s="261">
        <v>34.03</v>
      </c>
      <c r="F22" s="262"/>
      <c r="G22" s="263"/>
      <c r="H22" s="264"/>
      <c r="I22" s="258"/>
      <c r="J22" s="265"/>
      <c r="K22" s="258"/>
      <c r="M22" s="259" t="s">
        <v>129</v>
      </c>
      <c r="O22" s="247"/>
    </row>
    <row r="23" spans="1:15" ht="12.75">
      <c r="A23" s="256"/>
      <c r="B23" s="260"/>
      <c r="C23" s="319" t="s">
        <v>130</v>
      </c>
      <c r="D23" s="320"/>
      <c r="E23" s="261">
        <v>28.04</v>
      </c>
      <c r="F23" s="262"/>
      <c r="G23" s="263"/>
      <c r="H23" s="264"/>
      <c r="I23" s="258"/>
      <c r="J23" s="265"/>
      <c r="K23" s="258"/>
      <c r="M23" s="259" t="s">
        <v>130</v>
      </c>
      <c r="O23" s="247"/>
    </row>
    <row r="24" spans="1:15" ht="12.75">
      <c r="A24" s="256"/>
      <c r="B24" s="260"/>
      <c r="C24" s="319" t="s">
        <v>131</v>
      </c>
      <c r="D24" s="320"/>
      <c r="E24" s="261">
        <v>75.4</v>
      </c>
      <c r="F24" s="262"/>
      <c r="G24" s="263"/>
      <c r="H24" s="264"/>
      <c r="I24" s="258"/>
      <c r="J24" s="265"/>
      <c r="K24" s="258"/>
      <c r="M24" s="259" t="s">
        <v>131</v>
      </c>
      <c r="O24" s="247"/>
    </row>
    <row r="25" spans="1:15" ht="12.75">
      <c r="A25" s="256"/>
      <c r="B25" s="260"/>
      <c r="C25" s="319" t="s">
        <v>132</v>
      </c>
      <c r="D25" s="320"/>
      <c r="E25" s="261">
        <v>3.3</v>
      </c>
      <c r="F25" s="262"/>
      <c r="G25" s="263"/>
      <c r="H25" s="264"/>
      <c r="I25" s="258"/>
      <c r="J25" s="265"/>
      <c r="K25" s="258"/>
      <c r="M25" s="259" t="s">
        <v>132</v>
      </c>
      <c r="O25" s="247"/>
    </row>
    <row r="26" spans="1:80" ht="12.75">
      <c r="A26" s="248">
        <v>6</v>
      </c>
      <c r="B26" s="249" t="s">
        <v>133</v>
      </c>
      <c r="C26" s="250" t="s">
        <v>134</v>
      </c>
      <c r="D26" s="251" t="s">
        <v>111</v>
      </c>
      <c r="E26" s="252">
        <v>140.77</v>
      </c>
      <c r="F26" s="252">
        <v>154</v>
      </c>
      <c r="G26" s="253">
        <f>E26*F26</f>
        <v>21678.58</v>
      </c>
      <c r="H26" s="254">
        <v>0.00578</v>
      </c>
      <c r="I26" s="255">
        <f>E26*H26</f>
        <v>0.8136506000000001</v>
      </c>
      <c r="J26" s="254">
        <v>0</v>
      </c>
      <c r="K26" s="255">
        <f>E26*J26</f>
        <v>0</v>
      </c>
      <c r="O26" s="247">
        <v>2</v>
      </c>
      <c r="AA26" s="220">
        <v>1</v>
      </c>
      <c r="AB26" s="220">
        <v>1</v>
      </c>
      <c r="AC26" s="220">
        <v>1</v>
      </c>
      <c r="AZ26" s="220">
        <v>1</v>
      </c>
      <c r="BA26" s="220">
        <f>IF(AZ26=1,G26,0)</f>
        <v>21678.58</v>
      </c>
      <c r="BB26" s="220">
        <f>IF(AZ26=2,G26,0)</f>
        <v>0</v>
      </c>
      <c r="BC26" s="220">
        <f>IF(AZ26=3,G26,0)</f>
        <v>0</v>
      </c>
      <c r="BD26" s="220">
        <f>IF(AZ26=4,G26,0)</f>
        <v>0</v>
      </c>
      <c r="BE26" s="220">
        <f>IF(AZ26=5,G26,0)</f>
        <v>0</v>
      </c>
      <c r="CA26" s="247">
        <v>1</v>
      </c>
      <c r="CB26" s="247">
        <v>1</v>
      </c>
    </row>
    <row r="27" spans="1:15" ht="12.75">
      <c r="A27" s="256"/>
      <c r="B27" s="260"/>
      <c r="C27" s="319" t="s">
        <v>129</v>
      </c>
      <c r="D27" s="320"/>
      <c r="E27" s="261">
        <v>34.03</v>
      </c>
      <c r="F27" s="262"/>
      <c r="G27" s="263"/>
      <c r="H27" s="264"/>
      <c r="I27" s="258"/>
      <c r="J27" s="265"/>
      <c r="K27" s="258"/>
      <c r="M27" s="259" t="s">
        <v>129</v>
      </c>
      <c r="O27" s="247"/>
    </row>
    <row r="28" spans="1:15" ht="12.75">
      <c r="A28" s="256"/>
      <c r="B28" s="260"/>
      <c r="C28" s="319" t="s">
        <v>130</v>
      </c>
      <c r="D28" s="320"/>
      <c r="E28" s="261">
        <v>28.04</v>
      </c>
      <c r="F28" s="262"/>
      <c r="G28" s="263"/>
      <c r="H28" s="264"/>
      <c r="I28" s="258"/>
      <c r="J28" s="265"/>
      <c r="K28" s="258"/>
      <c r="M28" s="259" t="s">
        <v>130</v>
      </c>
      <c r="O28" s="247"/>
    </row>
    <row r="29" spans="1:15" ht="12.75">
      <c r="A29" s="256"/>
      <c r="B29" s="260"/>
      <c r="C29" s="319" t="s">
        <v>131</v>
      </c>
      <c r="D29" s="320"/>
      <c r="E29" s="261">
        <v>75.4</v>
      </c>
      <c r="F29" s="262"/>
      <c r="G29" s="263"/>
      <c r="H29" s="264"/>
      <c r="I29" s="258"/>
      <c r="J29" s="265"/>
      <c r="K29" s="258"/>
      <c r="M29" s="259" t="s">
        <v>131</v>
      </c>
      <c r="O29" s="247"/>
    </row>
    <row r="30" spans="1:15" ht="12.75">
      <c r="A30" s="256"/>
      <c r="B30" s="260"/>
      <c r="C30" s="319" t="s">
        <v>132</v>
      </c>
      <c r="D30" s="320"/>
      <c r="E30" s="261">
        <v>3.3</v>
      </c>
      <c r="F30" s="262"/>
      <c r="G30" s="263"/>
      <c r="H30" s="264"/>
      <c r="I30" s="258"/>
      <c r="J30" s="265"/>
      <c r="K30" s="258"/>
      <c r="M30" s="259" t="s">
        <v>132</v>
      </c>
      <c r="O30" s="247"/>
    </row>
    <row r="31" spans="1:80" ht="22.5">
      <c r="A31" s="248">
        <v>7</v>
      </c>
      <c r="B31" s="249" t="s">
        <v>135</v>
      </c>
      <c r="C31" s="250" t="s">
        <v>136</v>
      </c>
      <c r="D31" s="251" t="s">
        <v>111</v>
      </c>
      <c r="E31" s="252">
        <v>96.97</v>
      </c>
      <c r="F31" s="252">
        <v>295</v>
      </c>
      <c r="G31" s="253">
        <f>E31*F31</f>
        <v>28606.15</v>
      </c>
      <c r="H31" s="254">
        <v>0.00411</v>
      </c>
      <c r="I31" s="255">
        <f>E31*H31</f>
        <v>0.3985467</v>
      </c>
      <c r="J31" s="254">
        <v>0</v>
      </c>
      <c r="K31" s="255">
        <f>E31*J31</f>
        <v>0</v>
      </c>
      <c r="O31" s="247">
        <v>2</v>
      </c>
      <c r="AA31" s="220">
        <v>1</v>
      </c>
      <c r="AB31" s="220">
        <v>1</v>
      </c>
      <c r="AC31" s="220">
        <v>1</v>
      </c>
      <c r="AZ31" s="220">
        <v>1</v>
      </c>
      <c r="BA31" s="220">
        <f>IF(AZ31=1,G31,0)</f>
        <v>28606.15</v>
      </c>
      <c r="BB31" s="220">
        <f>IF(AZ31=2,G31,0)</f>
        <v>0</v>
      </c>
      <c r="BC31" s="220">
        <f>IF(AZ31=3,G31,0)</f>
        <v>0</v>
      </c>
      <c r="BD31" s="220">
        <f>IF(AZ31=4,G31,0)</f>
        <v>0</v>
      </c>
      <c r="BE31" s="220">
        <f>IF(AZ31=5,G31,0)</f>
        <v>0</v>
      </c>
      <c r="CA31" s="247">
        <v>1</v>
      </c>
      <c r="CB31" s="247">
        <v>1</v>
      </c>
    </row>
    <row r="32" spans="1:15" ht="12.75">
      <c r="A32" s="256"/>
      <c r="B32" s="260"/>
      <c r="C32" s="319" t="s">
        <v>123</v>
      </c>
      <c r="D32" s="320"/>
      <c r="E32" s="261">
        <v>51.97</v>
      </c>
      <c r="F32" s="262"/>
      <c r="G32" s="263"/>
      <c r="H32" s="264"/>
      <c r="I32" s="258"/>
      <c r="J32" s="265"/>
      <c r="K32" s="258"/>
      <c r="M32" s="259" t="s">
        <v>123</v>
      </c>
      <c r="O32" s="247"/>
    </row>
    <row r="33" spans="1:15" ht="12.75">
      <c r="A33" s="256"/>
      <c r="B33" s="260"/>
      <c r="C33" s="319" t="s">
        <v>124</v>
      </c>
      <c r="D33" s="320"/>
      <c r="E33" s="261">
        <v>45</v>
      </c>
      <c r="F33" s="262"/>
      <c r="G33" s="263"/>
      <c r="H33" s="264"/>
      <c r="I33" s="258"/>
      <c r="J33" s="265"/>
      <c r="K33" s="258"/>
      <c r="M33" s="259" t="s">
        <v>124</v>
      </c>
      <c r="O33" s="247"/>
    </row>
    <row r="34" spans="1:80" ht="22.5">
      <c r="A34" s="248">
        <v>8</v>
      </c>
      <c r="B34" s="249" t="s">
        <v>137</v>
      </c>
      <c r="C34" s="250" t="s">
        <v>138</v>
      </c>
      <c r="D34" s="251" t="s">
        <v>111</v>
      </c>
      <c r="E34" s="252">
        <v>140.77</v>
      </c>
      <c r="F34" s="252">
        <v>230</v>
      </c>
      <c r="G34" s="253">
        <f>E34*F34</f>
        <v>32377.100000000002</v>
      </c>
      <c r="H34" s="254">
        <v>0.00367</v>
      </c>
      <c r="I34" s="255">
        <f>E34*H34</f>
        <v>0.5166259000000001</v>
      </c>
      <c r="J34" s="254">
        <v>0</v>
      </c>
      <c r="K34" s="255">
        <f>E34*J34</f>
        <v>0</v>
      </c>
      <c r="O34" s="247">
        <v>2</v>
      </c>
      <c r="AA34" s="220">
        <v>1</v>
      </c>
      <c r="AB34" s="220">
        <v>1</v>
      </c>
      <c r="AC34" s="220">
        <v>1</v>
      </c>
      <c r="AZ34" s="220">
        <v>1</v>
      </c>
      <c r="BA34" s="220">
        <f>IF(AZ34=1,G34,0)</f>
        <v>32377.100000000002</v>
      </c>
      <c r="BB34" s="220">
        <f>IF(AZ34=2,G34,0)</f>
        <v>0</v>
      </c>
      <c r="BC34" s="220">
        <f>IF(AZ34=3,G34,0)</f>
        <v>0</v>
      </c>
      <c r="BD34" s="220">
        <f>IF(AZ34=4,G34,0)</f>
        <v>0</v>
      </c>
      <c r="BE34" s="220">
        <f>IF(AZ34=5,G34,0)</f>
        <v>0</v>
      </c>
      <c r="CA34" s="247">
        <v>1</v>
      </c>
      <c r="CB34" s="247">
        <v>1</v>
      </c>
    </row>
    <row r="35" spans="1:15" ht="12.75">
      <c r="A35" s="256"/>
      <c r="B35" s="260"/>
      <c r="C35" s="319" t="s">
        <v>129</v>
      </c>
      <c r="D35" s="320"/>
      <c r="E35" s="261">
        <v>34.03</v>
      </c>
      <c r="F35" s="262"/>
      <c r="G35" s="263"/>
      <c r="H35" s="264"/>
      <c r="I35" s="258"/>
      <c r="J35" s="265"/>
      <c r="K35" s="258"/>
      <c r="M35" s="259" t="s">
        <v>129</v>
      </c>
      <c r="O35" s="247"/>
    </row>
    <row r="36" spans="1:15" ht="12.75">
      <c r="A36" s="256"/>
      <c r="B36" s="260"/>
      <c r="C36" s="319" t="s">
        <v>130</v>
      </c>
      <c r="D36" s="320"/>
      <c r="E36" s="261">
        <v>28.04</v>
      </c>
      <c r="F36" s="262"/>
      <c r="G36" s="263"/>
      <c r="H36" s="264"/>
      <c r="I36" s="258"/>
      <c r="J36" s="265"/>
      <c r="K36" s="258"/>
      <c r="M36" s="259" t="s">
        <v>130</v>
      </c>
      <c r="O36" s="247"/>
    </row>
    <row r="37" spans="1:15" ht="12.75">
      <c r="A37" s="256"/>
      <c r="B37" s="260"/>
      <c r="C37" s="319" t="s">
        <v>131</v>
      </c>
      <c r="D37" s="320"/>
      <c r="E37" s="261">
        <v>75.4</v>
      </c>
      <c r="F37" s="262"/>
      <c r="G37" s="263"/>
      <c r="H37" s="264"/>
      <c r="I37" s="258"/>
      <c r="J37" s="265"/>
      <c r="K37" s="258"/>
      <c r="M37" s="259" t="s">
        <v>131</v>
      </c>
      <c r="O37" s="247"/>
    </row>
    <row r="38" spans="1:15" ht="12.75">
      <c r="A38" s="256"/>
      <c r="B38" s="260"/>
      <c r="C38" s="319" t="s">
        <v>132</v>
      </c>
      <c r="D38" s="320"/>
      <c r="E38" s="261">
        <v>3.3</v>
      </c>
      <c r="F38" s="262"/>
      <c r="G38" s="263"/>
      <c r="H38" s="264"/>
      <c r="I38" s="258"/>
      <c r="J38" s="265"/>
      <c r="K38" s="258"/>
      <c r="M38" s="259" t="s">
        <v>132</v>
      </c>
      <c r="O38" s="247"/>
    </row>
    <row r="39" spans="1:57" ht="12.75">
      <c r="A39" s="266"/>
      <c r="B39" s="267" t="s">
        <v>97</v>
      </c>
      <c r="C39" s="268" t="s">
        <v>120</v>
      </c>
      <c r="D39" s="269"/>
      <c r="E39" s="270"/>
      <c r="F39" s="271"/>
      <c r="G39" s="272">
        <f>SUM(G14:G38)</f>
        <v>124406.88</v>
      </c>
      <c r="H39" s="273"/>
      <c r="I39" s="274">
        <f>SUM(I14:I38)</f>
        <v>3.3314543</v>
      </c>
      <c r="J39" s="273"/>
      <c r="K39" s="274">
        <f>SUM(K14:K38)</f>
        <v>0</v>
      </c>
      <c r="O39" s="247">
        <v>4</v>
      </c>
      <c r="BA39" s="275">
        <f>SUM(BA14:BA38)</f>
        <v>124406.88</v>
      </c>
      <c r="BB39" s="275">
        <f>SUM(BB14:BB38)</f>
        <v>0</v>
      </c>
      <c r="BC39" s="275">
        <f>SUM(BC14:BC38)</f>
        <v>0</v>
      </c>
      <c r="BD39" s="275">
        <f>SUM(BD14:BD38)</f>
        <v>0</v>
      </c>
      <c r="BE39" s="275">
        <f>SUM(BE14:BE38)</f>
        <v>0</v>
      </c>
    </row>
    <row r="40" spans="1:15" ht="12.75">
      <c r="A40" s="237" t="s">
        <v>95</v>
      </c>
      <c r="B40" s="238" t="s">
        <v>139</v>
      </c>
      <c r="C40" s="239" t="s">
        <v>140</v>
      </c>
      <c r="D40" s="240"/>
      <c r="E40" s="241"/>
      <c r="F40" s="241"/>
      <c r="G40" s="242"/>
      <c r="H40" s="243"/>
      <c r="I40" s="244"/>
      <c r="J40" s="245"/>
      <c r="K40" s="246"/>
      <c r="O40" s="247">
        <v>1</v>
      </c>
    </row>
    <row r="41" spans="1:80" ht="12.75">
      <c r="A41" s="248">
        <v>9</v>
      </c>
      <c r="B41" s="249" t="s">
        <v>142</v>
      </c>
      <c r="C41" s="250" t="s">
        <v>143</v>
      </c>
      <c r="D41" s="251" t="s">
        <v>111</v>
      </c>
      <c r="E41" s="252">
        <v>3.5</v>
      </c>
      <c r="F41" s="252">
        <v>110</v>
      </c>
      <c r="G41" s="253">
        <f>E41*F41</f>
        <v>385</v>
      </c>
      <c r="H41" s="254">
        <v>0.00158</v>
      </c>
      <c r="I41" s="255">
        <f>E41*H41</f>
        <v>0.00553</v>
      </c>
      <c r="J41" s="254">
        <v>0</v>
      </c>
      <c r="K41" s="255">
        <f>E41*J41</f>
        <v>0</v>
      </c>
      <c r="O41" s="247">
        <v>2</v>
      </c>
      <c r="AA41" s="220">
        <v>1</v>
      </c>
      <c r="AB41" s="220">
        <v>1</v>
      </c>
      <c r="AC41" s="220">
        <v>1</v>
      </c>
      <c r="AZ41" s="220">
        <v>1</v>
      </c>
      <c r="BA41" s="220">
        <f>IF(AZ41=1,G41,0)</f>
        <v>385</v>
      </c>
      <c r="BB41" s="220">
        <f>IF(AZ41=2,G41,0)</f>
        <v>0</v>
      </c>
      <c r="BC41" s="220">
        <f>IF(AZ41=3,G41,0)</f>
        <v>0</v>
      </c>
      <c r="BD41" s="220">
        <f>IF(AZ41=4,G41,0)</f>
        <v>0</v>
      </c>
      <c r="BE41" s="220">
        <f>IF(AZ41=5,G41,0)</f>
        <v>0</v>
      </c>
      <c r="CA41" s="247">
        <v>1</v>
      </c>
      <c r="CB41" s="247">
        <v>1</v>
      </c>
    </row>
    <row r="42" spans="1:15" ht="12.75">
      <c r="A42" s="256"/>
      <c r="B42" s="260"/>
      <c r="C42" s="319" t="s">
        <v>144</v>
      </c>
      <c r="D42" s="320"/>
      <c r="E42" s="261">
        <v>3.5</v>
      </c>
      <c r="F42" s="262"/>
      <c r="G42" s="263"/>
      <c r="H42" s="264"/>
      <c r="I42" s="258"/>
      <c r="J42" s="265"/>
      <c r="K42" s="258"/>
      <c r="M42" s="259" t="s">
        <v>144</v>
      </c>
      <c r="O42" s="247"/>
    </row>
    <row r="43" spans="1:57" ht="12.75">
      <c r="A43" s="266"/>
      <c r="B43" s="267" t="s">
        <v>97</v>
      </c>
      <c r="C43" s="268" t="s">
        <v>141</v>
      </c>
      <c r="D43" s="269"/>
      <c r="E43" s="270"/>
      <c r="F43" s="271"/>
      <c r="G43" s="272">
        <f>SUM(G40:G42)</f>
        <v>385</v>
      </c>
      <c r="H43" s="273"/>
      <c r="I43" s="274">
        <f>SUM(I40:I42)</f>
        <v>0.00553</v>
      </c>
      <c r="J43" s="273"/>
      <c r="K43" s="274">
        <f>SUM(K40:K42)</f>
        <v>0</v>
      </c>
      <c r="O43" s="247">
        <v>4</v>
      </c>
      <c r="BA43" s="275">
        <f>SUM(BA40:BA42)</f>
        <v>385</v>
      </c>
      <c r="BB43" s="275">
        <f>SUM(BB40:BB42)</f>
        <v>0</v>
      </c>
      <c r="BC43" s="275">
        <f>SUM(BC40:BC42)</f>
        <v>0</v>
      </c>
      <c r="BD43" s="275">
        <f>SUM(BD40:BD42)</f>
        <v>0</v>
      </c>
      <c r="BE43" s="275">
        <f>SUM(BE40:BE42)</f>
        <v>0</v>
      </c>
    </row>
    <row r="44" spans="1:15" ht="12.75">
      <c r="A44" s="237" t="s">
        <v>95</v>
      </c>
      <c r="B44" s="238" t="s">
        <v>145</v>
      </c>
      <c r="C44" s="239" t="s">
        <v>146</v>
      </c>
      <c r="D44" s="240"/>
      <c r="E44" s="241"/>
      <c r="F44" s="241"/>
      <c r="G44" s="242"/>
      <c r="H44" s="243"/>
      <c r="I44" s="244"/>
      <c r="J44" s="245"/>
      <c r="K44" s="246"/>
      <c r="O44" s="247">
        <v>1</v>
      </c>
    </row>
    <row r="45" spans="1:80" ht="22.5">
      <c r="A45" s="248">
        <v>10</v>
      </c>
      <c r="B45" s="249" t="s">
        <v>148</v>
      </c>
      <c r="C45" s="250" t="s">
        <v>149</v>
      </c>
      <c r="D45" s="251" t="s">
        <v>111</v>
      </c>
      <c r="E45" s="252">
        <v>145.75</v>
      </c>
      <c r="F45" s="252">
        <v>37</v>
      </c>
      <c r="G45" s="253">
        <f>E45*F45</f>
        <v>5392.75</v>
      </c>
      <c r="H45" s="254">
        <v>4E-05</v>
      </c>
      <c r="I45" s="255">
        <f>E45*H45</f>
        <v>0.00583</v>
      </c>
      <c r="J45" s="254">
        <v>0</v>
      </c>
      <c r="K45" s="255">
        <f>E45*J45</f>
        <v>0</v>
      </c>
      <c r="O45" s="247">
        <v>2</v>
      </c>
      <c r="AA45" s="220">
        <v>1</v>
      </c>
      <c r="AB45" s="220">
        <v>1</v>
      </c>
      <c r="AC45" s="220">
        <v>1</v>
      </c>
      <c r="AZ45" s="220">
        <v>1</v>
      </c>
      <c r="BA45" s="220">
        <f>IF(AZ45=1,G45,0)</f>
        <v>5392.75</v>
      </c>
      <c r="BB45" s="220">
        <f>IF(AZ45=2,G45,0)</f>
        <v>0</v>
      </c>
      <c r="BC45" s="220">
        <f>IF(AZ45=3,G45,0)</f>
        <v>0</v>
      </c>
      <c r="BD45" s="220">
        <f>IF(AZ45=4,G45,0)</f>
        <v>0</v>
      </c>
      <c r="BE45" s="220">
        <f>IF(AZ45=5,G45,0)</f>
        <v>0</v>
      </c>
      <c r="CA45" s="247">
        <v>1</v>
      </c>
      <c r="CB45" s="247">
        <v>1</v>
      </c>
    </row>
    <row r="46" spans="1:15" ht="12.75">
      <c r="A46" s="256"/>
      <c r="B46" s="260"/>
      <c r="C46" s="319" t="s">
        <v>150</v>
      </c>
      <c r="D46" s="320"/>
      <c r="E46" s="261">
        <v>74.25</v>
      </c>
      <c r="F46" s="262"/>
      <c r="G46" s="263"/>
      <c r="H46" s="264"/>
      <c r="I46" s="258"/>
      <c r="J46" s="265"/>
      <c r="K46" s="258"/>
      <c r="M46" s="259" t="s">
        <v>150</v>
      </c>
      <c r="O46" s="247"/>
    </row>
    <row r="47" spans="1:15" ht="12.75">
      <c r="A47" s="256"/>
      <c r="B47" s="260"/>
      <c r="C47" s="319" t="s">
        <v>151</v>
      </c>
      <c r="D47" s="320"/>
      <c r="E47" s="261">
        <v>71.5</v>
      </c>
      <c r="F47" s="262"/>
      <c r="G47" s="263"/>
      <c r="H47" s="264"/>
      <c r="I47" s="258"/>
      <c r="J47" s="265"/>
      <c r="K47" s="258"/>
      <c r="M47" s="259" t="s">
        <v>151</v>
      </c>
      <c r="O47" s="247"/>
    </row>
    <row r="48" spans="1:57" ht="12.75">
      <c r="A48" s="266"/>
      <c r="B48" s="267" t="s">
        <v>97</v>
      </c>
      <c r="C48" s="268" t="s">
        <v>147</v>
      </c>
      <c r="D48" s="269"/>
      <c r="E48" s="270"/>
      <c r="F48" s="271"/>
      <c r="G48" s="272">
        <f>SUM(G44:G47)</f>
        <v>5392.75</v>
      </c>
      <c r="H48" s="273"/>
      <c r="I48" s="274">
        <f>SUM(I44:I47)</f>
        <v>0.00583</v>
      </c>
      <c r="J48" s="273"/>
      <c r="K48" s="274">
        <f>SUM(K44:K47)</f>
        <v>0</v>
      </c>
      <c r="O48" s="247">
        <v>4</v>
      </c>
      <c r="BA48" s="275">
        <f>SUM(BA44:BA47)</f>
        <v>5392.75</v>
      </c>
      <c r="BB48" s="275">
        <f>SUM(BB44:BB47)</f>
        <v>0</v>
      </c>
      <c r="BC48" s="275">
        <f>SUM(BC44:BC47)</f>
        <v>0</v>
      </c>
      <c r="BD48" s="275">
        <f>SUM(BD44:BD47)</f>
        <v>0</v>
      </c>
      <c r="BE48" s="275">
        <f>SUM(BE44:BE47)</f>
        <v>0</v>
      </c>
    </row>
    <row r="49" spans="1:15" ht="12.75">
      <c r="A49" s="237" t="s">
        <v>95</v>
      </c>
      <c r="B49" s="238" t="s">
        <v>152</v>
      </c>
      <c r="C49" s="239" t="s">
        <v>153</v>
      </c>
      <c r="D49" s="240"/>
      <c r="E49" s="241"/>
      <c r="F49" s="241"/>
      <c r="G49" s="242"/>
      <c r="H49" s="243"/>
      <c r="I49" s="244"/>
      <c r="J49" s="245"/>
      <c r="K49" s="246"/>
      <c r="O49" s="247">
        <v>1</v>
      </c>
    </row>
    <row r="50" spans="1:80" ht="12.75">
      <c r="A50" s="248">
        <v>11</v>
      </c>
      <c r="B50" s="249" t="s">
        <v>155</v>
      </c>
      <c r="C50" s="250" t="s">
        <v>156</v>
      </c>
      <c r="D50" s="251" t="s">
        <v>111</v>
      </c>
      <c r="E50" s="252">
        <v>3.44</v>
      </c>
      <c r="F50" s="252">
        <v>256</v>
      </c>
      <c r="G50" s="253">
        <f>E50*F50</f>
        <v>880.64</v>
      </c>
      <c r="H50" s="254">
        <v>0.0042</v>
      </c>
      <c r="I50" s="255">
        <f>E50*H50</f>
        <v>0.014447999999999999</v>
      </c>
      <c r="J50" s="254">
        <v>0</v>
      </c>
      <c r="K50" s="255">
        <f>E50*J50</f>
        <v>0</v>
      </c>
      <c r="O50" s="247">
        <v>2</v>
      </c>
      <c r="AA50" s="220">
        <v>1</v>
      </c>
      <c r="AB50" s="220">
        <v>1</v>
      </c>
      <c r="AC50" s="220">
        <v>1</v>
      </c>
      <c r="AZ50" s="220">
        <v>1</v>
      </c>
      <c r="BA50" s="220">
        <f>IF(AZ50=1,G50,0)</f>
        <v>880.64</v>
      </c>
      <c r="BB50" s="220">
        <f>IF(AZ50=2,G50,0)</f>
        <v>0</v>
      </c>
      <c r="BC50" s="220">
        <f>IF(AZ50=3,G50,0)</f>
        <v>0</v>
      </c>
      <c r="BD50" s="220">
        <f>IF(AZ50=4,G50,0)</f>
        <v>0</v>
      </c>
      <c r="BE50" s="220">
        <f>IF(AZ50=5,G50,0)</f>
        <v>0</v>
      </c>
      <c r="CA50" s="247">
        <v>1</v>
      </c>
      <c r="CB50" s="247">
        <v>1</v>
      </c>
    </row>
    <row r="51" spans="1:15" ht="12.75">
      <c r="A51" s="256"/>
      <c r="B51" s="260"/>
      <c r="C51" s="319" t="s">
        <v>157</v>
      </c>
      <c r="D51" s="320"/>
      <c r="E51" s="261">
        <v>3.44</v>
      </c>
      <c r="F51" s="262"/>
      <c r="G51" s="263"/>
      <c r="H51" s="264"/>
      <c r="I51" s="258"/>
      <c r="J51" s="265"/>
      <c r="K51" s="258"/>
      <c r="M51" s="259" t="s">
        <v>157</v>
      </c>
      <c r="O51" s="247"/>
    </row>
    <row r="52" spans="1:80" ht="12.75">
      <c r="A52" s="248">
        <v>12</v>
      </c>
      <c r="B52" s="249" t="s">
        <v>158</v>
      </c>
      <c r="C52" s="250" t="s">
        <v>159</v>
      </c>
      <c r="D52" s="251" t="s">
        <v>116</v>
      </c>
      <c r="E52" s="252">
        <v>2</v>
      </c>
      <c r="F52" s="252">
        <v>60</v>
      </c>
      <c r="G52" s="253">
        <f>E52*F52</f>
        <v>120</v>
      </c>
      <c r="H52" s="254">
        <v>0</v>
      </c>
      <c r="I52" s="255">
        <f>E52*H52</f>
        <v>0</v>
      </c>
      <c r="J52" s="254">
        <v>-0.00223</v>
      </c>
      <c r="K52" s="255">
        <f>E52*J52</f>
        <v>-0.00446</v>
      </c>
      <c r="O52" s="247">
        <v>2</v>
      </c>
      <c r="AA52" s="220">
        <v>1</v>
      </c>
      <c r="AB52" s="220">
        <v>7</v>
      </c>
      <c r="AC52" s="220">
        <v>7</v>
      </c>
      <c r="AZ52" s="220">
        <v>1</v>
      </c>
      <c r="BA52" s="220">
        <f>IF(AZ52=1,G52,0)</f>
        <v>120</v>
      </c>
      <c r="BB52" s="220">
        <f>IF(AZ52=2,G52,0)</f>
        <v>0</v>
      </c>
      <c r="BC52" s="220">
        <f>IF(AZ52=3,G52,0)</f>
        <v>0</v>
      </c>
      <c r="BD52" s="220">
        <f>IF(AZ52=4,G52,0)</f>
        <v>0</v>
      </c>
      <c r="BE52" s="220">
        <f>IF(AZ52=5,G52,0)</f>
        <v>0</v>
      </c>
      <c r="CA52" s="247">
        <v>1</v>
      </c>
      <c r="CB52" s="247">
        <v>7</v>
      </c>
    </row>
    <row r="53" spans="1:80" ht="12.75">
      <c r="A53" s="248">
        <v>13</v>
      </c>
      <c r="B53" s="249" t="s">
        <v>160</v>
      </c>
      <c r="C53" s="250" t="s">
        <v>161</v>
      </c>
      <c r="D53" s="251" t="s">
        <v>162</v>
      </c>
      <c r="E53" s="252">
        <v>31</v>
      </c>
      <c r="F53" s="252"/>
      <c r="G53" s="253">
        <f>E53*F53</f>
        <v>0</v>
      </c>
      <c r="H53" s="254">
        <v>0</v>
      </c>
      <c r="I53" s="255">
        <f>E53*H53</f>
        <v>0</v>
      </c>
      <c r="J53" s="254">
        <v>-0.001</v>
      </c>
      <c r="K53" s="255">
        <f>E53*J53</f>
        <v>-0.031</v>
      </c>
      <c r="O53" s="247">
        <v>2</v>
      </c>
      <c r="AA53" s="220">
        <v>1</v>
      </c>
      <c r="AB53" s="220">
        <v>7</v>
      </c>
      <c r="AC53" s="220">
        <v>7</v>
      </c>
      <c r="AZ53" s="220">
        <v>1</v>
      </c>
      <c r="BA53" s="220">
        <f>IF(AZ53=1,G53,0)</f>
        <v>0</v>
      </c>
      <c r="BB53" s="220">
        <f>IF(AZ53=2,G53,0)</f>
        <v>0</v>
      </c>
      <c r="BC53" s="220">
        <f>IF(AZ53=3,G53,0)</f>
        <v>0</v>
      </c>
      <c r="BD53" s="220">
        <f>IF(AZ53=4,G53,0)</f>
        <v>0</v>
      </c>
      <c r="BE53" s="220">
        <f>IF(AZ53=5,G53,0)</f>
        <v>0</v>
      </c>
      <c r="CA53" s="247">
        <v>1</v>
      </c>
      <c r="CB53" s="247">
        <v>7</v>
      </c>
    </row>
    <row r="54" spans="1:15" ht="12.75">
      <c r="A54" s="256"/>
      <c r="B54" s="260"/>
      <c r="C54" s="319" t="s">
        <v>163</v>
      </c>
      <c r="D54" s="320"/>
      <c r="E54" s="261">
        <v>31</v>
      </c>
      <c r="F54" s="262"/>
      <c r="G54" s="263"/>
      <c r="H54" s="264"/>
      <c r="I54" s="258"/>
      <c r="J54" s="265"/>
      <c r="K54" s="258"/>
      <c r="M54" s="259" t="s">
        <v>163</v>
      </c>
      <c r="O54" s="247"/>
    </row>
    <row r="55" spans="1:80" ht="12.75">
      <c r="A55" s="248">
        <v>14</v>
      </c>
      <c r="B55" s="249" t="s">
        <v>164</v>
      </c>
      <c r="C55" s="250" t="s">
        <v>165</v>
      </c>
      <c r="D55" s="251" t="s">
        <v>111</v>
      </c>
      <c r="E55" s="252">
        <v>10.85</v>
      </c>
      <c r="F55" s="252">
        <v>85</v>
      </c>
      <c r="G55" s="253">
        <f>E55*F55</f>
        <v>922.25</v>
      </c>
      <c r="H55" s="254">
        <v>0</v>
      </c>
      <c r="I55" s="255">
        <f>E55*H55</f>
        <v>0</v>
      </c>
      <c r="J55" s="254">
        <v>-0.02</v>
      </c>
      <c r="K55" s="255">
        <f>E55*J55</f>
        <v>-0.217</v>
      </c>
      <c r="O55" s="247">
        <v>2</v>
      </c>
      <c r="AA55" s="220">
        <v>1</v>
      </c>
      <c r="AB55" s="220">
        <v>7</v>
      </c>
      <c r="AC55" s="220">
        <v>7</v>
      </c>
      <c r="AZ55" s="220">
        <v>1</v>
      </c>
      <c r="BA55" s="220">
        <f>IF(AZ55=1,G55,0)</f>
        <v>922.25</v>
      </c>
      <c r="BB55" s="220">
        <f>IF(AZ55=2,G55,0)</f>
        <v>0</v>
      </c>
      <c r="BC55" s="220">
        <f>IF(AZ55=3,G55,0)</f>
        <v>0</v>
      </c>
      <c r="BD55" s="220">
        <f>IF(AZ55=4,G55,0)</f>
        <v>0</v>
      </c>
      <c r="BE55" s="220">
        <f>IF(AZ55=5,G55,0)</f>
        <v>0</v>
      </c>
      <c r="CA55" s="247">
        <v>1</v>
      </c>
      <c r="CB55" s="247">
        <v>7</v>
      </c>
    </row>
    <row r="56" spans="1:15" ht="12.75">
      <c r="A56" s="256"/>
      <c r="B56" s="260"/>
      <c r="C56" s="319" t="s">
        <v>166</v>
      </c>
      <c r="D56" s="320"/>
      <c r="E56" s="261">
        <v>10.85</v>
      </c>
      <c r="F56" s="262"/>
      <c r="G56" s="263"/>
      <c r="H56" s="264"/>
      <c r="I56" s="258"/>
      <c r="J56" s="265"/>
      <c r="K56" s="258"/>
      <c r="M56" s="259" t="s">
        <v>166</v>
      </c>
      <c r="O56" s="247"/>
    </row>
    <row r="57" spans="1:80" ht="22.5">
      <c r="A57" s="248">
        <v>15</v>
      </c>
      <c r="B57" s="249" t="s">
        <v>167</v>
      </c>
      <c r="C57" s="250" t="s">
        <v>168</v>
      </c>
      <c r="D57" s="251" t="s">
        <v>162</v>
      </c>
      <c r="E57" s="252">
        <v>55.4</v>
      </c>
      <c r="F57" s="252">
        <v>11</v>
      </c>
      <c r="G57" s="253">
        <f>E57*F57</f>
        <v>609.4</v>
      </c>
      <c r="H57" s="254">
        <v>0</v>
      </c>
      <c r="I57" s="255">
        <f>E57*H57</f>
        <v>0</v>
      </c>
      <c r="J57" s="254">
        <v>0</v>
      </c>
      <c r="K57" s="255">
        <f>E57*J57</f>
        <v>0</v>
      </c>
      <c r="O57" s="247">
        <v>2</v>
      </c>
      <c r="AA57" s="220">
        <v>1</v>
      </c>
      <c r="AB57" s="220">
        <v>7</v>
      </c>
      <c r="AC57" s="220">
        <v>7</v>
      </c>
      <c r="AZ57" s="220">
        <v>1</v>
      </c>
      <c r="BA57" s="220">
        <f>IF(AZ57=1,G57,0)</f>
        <v>609.4</v>
      </c>
      <c r="BB57" s="220">
        <f>IF(AZ57=2,G57,0)</f>
        <v>0</v>
      </c>
      <c r="BC57" s="220">
        <f>IF(AZ57=3,G57,0)</f>
        <v>0</v>
      </c>
      <c r="BD57" s="220">
        <f>IF(AZ57=4,G57,0)</f>
        <v>0</v>
      </c>
      <c r="BE57" s="220">
        <f>IF(AZ57=5,G57,0)</f>
        <v>0</v>
      </c>
      <c r="CA57" s="247">
        <v>1</v>
      </c>
      <c r="CB57" s="247">
        <v>7</v>
      </c>
    </row>
    <row r="58" spans="1:15" ht="12.75">
      <c r="A58" s="256"/>
      <c r="B58" s="260"/>
      <c r="C58" s="319" t="s">
        <v>169</v>
      </c>
      <c r="D58" s="320"/>
      <c r="E58" s="261">
        <v>12</v>
      </c>
      <c r="F58" s="262"/>
      <c r="G58" s="263"/>
      <c r="H58" s="264"/>
      <c r="I58" s="258"/>
      <c r="J58" s="265"/>
      <c r="K58" s="258"/>
      <c r="M58" s="259" t="s">
        <v>169</v>
      </c>
      <c r="O58" s="247"/>
    </row>
    <row r="59" spans="1:15" ht="12.75">
      <c r="A59" s="256"/>
      <c r="B59" s="260"/>
      <c r="C59" s="319" t="s">
        <v>170</v>
      </c>
      <c r="D59" s="320"/>
      <c r="E59" s="261">
        <v>12</v>
      </c>
      <c r="F59" s="262"/>
      <c r="G59" s="263"/>
      <c r="H59" s="264"/>
      <c r="I59" s="258"/>
      <c r="J59" s="265"/>
      <c r="K59" s="258"/>
      <c r="M59" s="259" t="s">
        <v>170</v>
      </c>
      <c r="O59" s="247"/>
    </row>
    <row r="60" spans="1:15" ht="12.75">
      <c r="A60" s="256"/>
      <c r="B60" s="260"/>
      <c r="C60" s="319" t="s">
        <v>171</v>
      </c>
      <c r="D60" s="320"/>
      <c r="E60" s="261">
        <v>13.8</v>
      </c>
      <c r="F60" s="262"/>
      <c r="G60" s="263"/>
      <c r="H60" s="264"/>
      <c r="I60" s="258"/>
      <c r="J60" s="265"/>
      <c r="K60" s="258"/>
      <c r="M60" s="259" t="s">
        <v>171</v>
      </c>
      <c r="O60" s="247"/>
    </row>
    <row r="61" spans="1:15" ht="12.75">
      <c r="A61" s="256"/>
      <c r="B61" s="260"/>
      <c r="C61" s="319" t="s">
        <v>172</v>
      </c>
      <c r="D61" s="320"/>
      <c r="E61" s="261">
        <v>6.6</v>
      </c>
      <c r="F61" s="262"/>
      <c r="G61" s="263"/>
      <c r="H61" s="264"/>
      <c r="I61" s="258"/>
      <c r="J61" s="265"/>
      <c r="K61" s="258"/>
      <c r="M61" s="259" t="s">
        <v>172</v>
      </c>
      <c r="O61" s="247"/>
    </row>
    <row r="62" spans="1:15" ht="12.75">
      <c r="A62" s="256"/>
      <c r="B62" s="260"/>
      <c r="C62" s="319" t="s">
        <v>173</v>
      </c>
      <c r="D62" s="320"/>
      <c r="E62" s="261">
        <v>7.7</v>
      </c>
      <c r="F62" s="262"/>
      <c r="G62" s="263"/>
      <c r="H62" s="264"/>
      <c r="I62" s="258"/>
      <c r="J62" s="265"/>
      <c r="K62" s="258"/>
      <c r="M62" s="259" t="s">
        <v>173</v>
      </c>
      <c r="O62" s="247"/>
    </row>
    <row r="63" spans="1:15" ht="12.75">
      <c r="A63" s="256"/>
      <c r="B63" s="260"/>
      <c r="C63" s="319" t="s">
        <v>174</v>
      </c>
      <c r="D63" s="320"/>
      <c r="E63" s="261">
        <v>3.3</v>
      </c>
      <c r="F63" s="262"/>
      <c r="G63" s="263"/>
      <c r="H63" s="264"/>
      <c r="I63" s="258"/>
      <c r="J63" s="265"/>
      <c r="K63" s="258"/>
      <c r="M63" s="259" t="s">
        <v>174</v>
      </c>
      <c r="O63" s="247"/>
    </row>
    <row r="64" spans="1:80" ht="12.75">
      <c r="A64" s="248">
        <v>16</v>
      </c>
      <c r="B64" s="249" t="s">
        <v>175</v>
      </c>
      <c r="C64" s="250" t="s">
        <v>176</v>
      </c>
      <c r="D64" s="251" t="s">
        <v>111</v>
      </c>
      <c r="E64" s="252">
        <v>76.08</v>
      </c>
      <c r="F64" s="252">
        <v>89</v>
      </c>
      <c r="G64" s="253">
        <f>E64*F64</f>
        <v>6771.12</v>
      </c>
      <c r="H64" s="254">
        <v>0</v>
      </c>
      <c r="I64" s="255">
        <f>E64*H64</f>
        <v>0</v>
      </c>
      <c r="J64" s="254">
        <v>-0.001</v>
      </c>
      <c r="K64" s="255">
        <f>E64*J64</f>
        <v>-0.07608</v>
      </c>
      <c r="O64" s="247">
        <v>2</v>
      </c>
      <c r="AA64" s="220">
        <v>1</v>
      </c>
      <c r="AB64" s="220">
        <v>7</v>
      </c>
      <c r="AC64" s="220">
        <v>7</v>
      </c>
      <c r="AZ64" s="220">
        <v>1</v>
      </c>
      <c r="BA64" s="220">
        <f>IF(AZ64=1,G64,0)</f>
        <v>6771.12</v>
      </c>
      <c r="BB64" s="220">
        <f>IF(AZ64=2,G64,0)</f>
        <v>0</v>
      </c>
      <c r="BC64" s="220">
        <f>IF(AZ64=3,G64,0)</f>
        <v>0</v>
      </c>
      <c r="BD64" s="220">
        <f>IF(AZ64=4,G64,0)</f>
        <v>0</v>
      </c>
      <c r="BE64" s="220">
        <f>IF(AZ64=5,G64,0)</f>
        <v>0</v>
      </c>
      <c r="CA64" s="247">
        <v>1</v>
      </c>
      <c r="CB64" s="247">
        <v>7</v>
      </c>
    </row>
    <row r="65" spans="1:15" ht="12.75">
      <c r="A65" s="256"/>
      <c r="B65" s="260"/>
      <c r="C65" s="319" t="s">
        <v>177</v>
      </c>
      <c r="D65" s="320"/>
      <c r="E65" s="261">
        <v>11.73</v>
      </c>
      <c r="F65" s="262"/>
      <c r="G65" s="263"/>
      <c r="H65" s="264"/>
      <c r="I65" s="258"/>
      <c r="J65" s="265"/>
      <c r="K65" s="258"/>
      <c r="M65" s="259" t="s">
        <v>177</v>
      </c>
      <c r="O65" s="247"/>
    </row>
    <row r="66" spans="1:15" ht="12.75">
      <c r="A66" s="256"/>
      <c r="B66" s="260"/>
      <c r="C66" s="319" t="s">
        <v>178</v>
      </c>
      <c r="D66" s="320"/>
      <c r="E66" s="261">
        <v>11.73</v>
      </c>
      <c r="F66" s="262"/>
      <c r="G66" s="263"/>
      <c r="H66" s="264"/>
      <c r="I66" s="258"/>
      <c r="J66" s="265"/>
      <c r="K66" s="258"/>
      <c r="M66" s="259" t="s">
        <v>178</v>
      </c>
      <c r="O66" s="247"/>
    </row>
    <row r="67" spans="1:15" ht="12.75">
      <c r="A67" s="256"/>
      <c r="B67" s="260"/>
      <c r="C67" s="319" t="s">
        <v>179</v>
      </c>
      <c r="D67" s="320"/>
      <c r="E67" s="261">
        <v>26.88</v>
      </c>
      <c r="F67" s="262"/>
      <c r="G67" s="263"/>
      <c r="H67" s="264"/>
      <c r="I67" s="258"/>
      <c r="J67" s="265"/>
      <c r="K67" s="258"/>
      <c r="M67" s="259" t="s">
        <v>179</v>
      </c>
      <c r="O67" s="247"/>
    </row>
    <row r="68" spans="1:15" ht="12.75">
      <c r="A68" s="256"/>
      <c r="B68" s="260"/>
      <c r="C68" s="319" t="s">
        <v>180</v>
      </c>
      <c r="D68" s="320"/>
      <c r="E68" s="261">
        <v>11.28</v>
      </c>
      <c r="F68" s="262"/>
      <c r="G68" s="263"/>
      <c r="H68" s="264"/>
      <c r="I68" s="258"/>
      <c r="J68" s="265"/>
      <c r="K68" s="258"/>
      <c r="M68" s="259" t="s">
        <v>180</v>
      </c>
      <c r="O68" s="247"/>
    </row>
    <row r="69" spans="1:15" ht="12.75">
      <c r="A69" s="256"/>
      <c r="B69" s="260"/>
      <c r="C69" s="319" t="s">
        <v>181</v>
      </c>
      <c r="D69" s="320"/>
      <c r="E69" s="261">
        <v>10.05</v>
      </c>
      <c r="F69" s="262"/>
      <c r="G69" s="263"/>
      <c r="H69" s="264"/>
      <c r="I69" s="258"/>
      <c r="J69" s="265"/>
      <c r="K69" s="258"/>
      <c r="M69" s="259" t="s">
        <v>181</v>
      </c>
      <c r="O69" s="247"/>
    </row>
    <row r="70" spans="1:15" ht="12.75">
      <c r="A70" s="256"/>
      <c r="B70" s="260"/>
      <c r="C70" s="319" t="s">
        <v>182</v>
      </c>
      <c r="D70" s="320"/>
      <c r="E70" s="261">
        <v>4.41</v>
      </c>
      <c r="F70" s="262"/>
      <c r="G70" s="263"/>
      <c r="H70" s="264"/>
      <c r="I70" s="258"/>
      <c r="J70" s="265"/>
      <c r="K70" s="258"/>
      <c r="M70" s="259" t="s">
        <v>182</v>
      </c>
      <c r="O70" s="247"/>
    </row>
    <row r="71" spans="1:80" ht="12.75">
      <c r="A71" s="248">
        <v>17</v>
      </c>
      <c r="B71" s="249" t="s">
        <v>183</v>
      </c>
      <c r="C71" s="250" t="s">
        <v>184</v>
      </c>
      <c r="D71" s="251" t="s">
        <v>111</v>
      </c>
      <c r="E71" s="252">
        <v>10.962</v>
      </c>
      <c r="F71" s="252">
        <v>136</v>
      </c>
      <c r="G71" s="253">
        <f>E71*F71</f>
        <v>1490.8319999999999</v>
      </c>
      <c r="H71" s="254">
        <v>0.00067</v>
      </c>
      <c r="I71" s="255">
        <f>E71*H71</f>
        <v>0.00734454</v>
      </c>
      <c r="J71" s="254">
        <v>-0.131</v>
      </c>
      <c r="K71" s="255">
        <f>E71*J71</f>
        <v>-1.4360220000000001</v>
      </c>
      <c r="O71" s="247">
        <v>2</v>
      </c>
      <c r="AA71" s="220">
        <v>1</v>
      </c>
      <c r="AB71" s="220">
        <v>1</v>
      </c>
      <c r="AC71" s="220">
        <v>1</v>
      </c>
      <c r="AZ71" s="220">
        <v>1</v>
      </c>
      <c r="BA71" s="220">
        <f>IF(AZ71=1,G71,0)</f>
        <v>1490.8319999999999</v>
      </c>
      <c r="BB71" s="220">
        <f>IF(AZ71=2,G71,0)</f>
        <v>0</v>
      </c>
      <c r="BC71" s="220">
        <f>IF(AZ71=3,G71,0)</f>
        <v>0</v>
      </c>
      <c r="BD71" s="220">
        <f>IF(AZ71=4,G71,0)</f>
        <v>0</v>
      </c>
      <c r="BE71" s="220">
        <f>IF(AZ71=5,G71,0)</f>
        <v>0</v>
      </c>
      <c r="CA71" s="247">
        <v>1</v>
      </c>
      <c r="CB71" s="247">
        <v>1</v>
      </c>
    </row>
    <row r="72" spans="1:15" ht="12.75">
      <c r="A72" s="256"/>
      <c r="B72" s="260"/>
      <c r="C72" s="319" t="s">
        <v>185</v>
      </c>
      <c r="D72" s="320"/>
      <c r="E72" s="261">
        <v>10.962</v>
      </c>
      <c r="F72" s="262"/>
      <c r="G72" s="263"/>
      <c r="H72" s="264"/>
      <c r="I72" s="258"/>
      <c r="J72" s="265"/>
      <c r="K72" s="258"/>
      <c r="M72" s="259" t="s">
        <v>185</v>
      </c>
      <c r="O72" s="247"/>
    </row>
    <row r="73" spans="1:80" ht="12.75">
      <c r="A73" s="248">
        <v>18</v>
      </c>
      <c r="B73" s="249" t="s">
        <v>186</v>
      </c>
      <c r="C73" s="250" t="s">
        <v>187</v>
      </c>
      <c r="D73" s="251" t="s">
        <v>111</v>
      </c>
      <c r="E73" s="252">
        <v>25.8471</v>
      </c>
      <c r="F73" s="252">
        <v>176</v>
      </c>
      <c r="G73" s="253">
        <f>E73*F73</f>
        <v>4549.0896</v>
      </c>
      <c r="H73" s="254">
        <v>0.00033</v>
      </c>
      <c r="I73" s="255">
        <f>E73*H73</f>
        <v>0.008529543</v>
      </c>
      <c r="J73" s="254">
        <v>-0.066</v>
      </c>
      <c r="K73" s="255">
        <f>E73*J73</f>
        <v>-1.7059086</v>
      </c>
      <c r="O73" s="247">
        <v>2</v>
      </c>
      <c r="AA73" s="220">
        <v>1</v>
      </c>
      <c r="AB73" s="220">
        <v>1</v>
      </c>
      <c r="AC73" s="220">
        <v>1</v>
      </c>
      <c r="AZ73" s="220">
        <v>1</v>
      </c>
      <c r="BA73" s="220">
        <f>IF(AZ73=1,G73,0)</f>
        <v>4549.0896</v>
      </c>
      <c r="BB73" s="220">
        <f>IF(AZ73=2,G73,0)</f>
        <v>0</v>
      </c>
      <c r="BC73" s="220">
        <f>IF(AZ73=3,G73,0)</f>
        <v>0</v>
      </c>
      <c r="BD73" s="220">
        <f>IF(AZ73=4,G73,0)</f>
        <v>0</v>
      </c>
      <c r="BE73" s="220">
        <f>IF(AZ73=5,G73,0)</f>
        <v>0</v>
      </c>
      <c r="CA73" s="247">
        <v>1</v>
      </c>
      <c r="CB73" s="247">
        <v>1</v>
      </c>
    </row>
    <row r="74" spans="1:15" ht="12.75">
      <c r="A74" s="256"/>
      <c r="B74" s="260"/>
      <c r="C74" s="319" t="s">
        <v>188</v>
      </c>
      <c r="D74" s="320"/>
      <c r="E74" s="261">
        <v>12.78</v>
      </c>
      <c r="F74" s="262"/>
      <c r="G74" s="263"/>
      <c r="H74" s="264"/>
      <c r="I74" s="258"/>
      <c r="J74" s="265"/>
      <c r="K74" s="258"/>
      <c r="M74" s="259" t="s">
        <v>188</v>
      </c>
      <c r="O74" s="247"/>
    </row>
    <row r="75" spans="1:15" ht="12.75">
      <c r="A75" s="256"/>
      <c r="B75" s="260"/>
      <c r="C75" s="319" t="s">
        <v>189</v>
      </c>
      <c r="D75" s="320"/>
      <c r="E75" s="261">
        <v>6.1671</v>
      </c>
      <c r="F75" s="262"/>
      <c r="G75" s="263"/>
      <c r="H75" s="264"/>
      <c r="I75" s="258"/>
      <c r="J75" s="265"/>
      <c r="K75" s="258"/>
      <c r="M75" s="259" t="s">
        <v>189</v>
      </c>
      <c r="O75" s="247"/>
    </row>
    <row r="76" spans="1:15" ht="12.75">
      <c r="A76" s="256"/>
      <c r="B76" s="260"/>
      <c r="C76" s="319" t="s">
        <v>190</v>
      </c>
      <c r="D76" s="320"/>
      <c r="E76" s="261">
        <v>12.78</v>
      </c>
      <c r="F76" s="262"/>
      <c r="G76" s="263"/>
      <c r="H76" s="264"/>
      <c r="I76" s="258"/>
      <c r="J76" s="265"/>
      <c r="K76" s="258"/>
      <c r="M76" s="259" t="s">
        <v>190</v>
      </c>
      <c r="O76" s="247"/>
    </row>
    <row r="77" spans="1:15" ht="12.75">
      <c r="A77" s="256"/>
      <c r="B77" s="260"/>
      <c r="C77" s="319" t="s">
        <v>191</v>
      </c>
      <c r="D77" s="320"/>
      <c r="E77" s="261">
        <v>-5.88</v>
      </c>
      <c r="F77" s="262"/>
      <c r="G77" s="263"/>
      <c r="H77" s="264"/>
      <c r="I77" s="258"/>
      <c r="J77" s="265"/>
      <c r="K77" s="258"/>
      <c r="M77" s="259" t="s">
        <v>191</v>
      </c>
      <c r="O77" s="247"/>
    </row>
    <row r="78" spans="1:80" ht="22.5">
      <c r="A78" s="248">
        <v>19</v>
      </c>
      <c r="B78" s="249" t="s">
        <v>192</v>
      </c>
      <c r="C78" s="250" t="s">
        <v>193</v>
      </c>
      <c r="D78" s="251" t="s">
        <v>111</v>
      </c>
      <c r="E78" s="252">
        <v>1.818</v>
      </c>
      <c r="F78" s="252">
        <v>180</v>
      </c>
      <c r="G78" s="253">
        <f>E78*F78</f>
        <v>327.24</v>
      </c>
      <c r="H78" s="254">
        <v>0.00117</v>
      </c>
      <c r="I78" s="255">
        <f>E78*H78</f>
        <v>0.00212706</v>
      </c>
      <c r="J78" s="254">
        <v>-0.088</v>
      </c>
      <c r="K78" s="255">
        <f>E78*J78</f>
        <v>-0.159984</v>
      </c>
      <c r="O78" s="247">
        <v>2</v>
      </c>
      <c r="AA78" s="220">
        <v>1</v>
      </c>
      <c r="AB78" s="220">
        <v>1</v>
      </c>
      <c r="AC78" s="220">
        <v>1</v>
      </c>
      <c r="AZ78" s="220">
        <v>1</v>
      </c>
      <c r="BA78" s="220">
        <f>IF(AZ78=1,G78,0)</f>
        <v>327.24</v>
      </c>
      <c r="BB78" s="220">
        <f>IF(AZ78=2,G78,0)</f>
        <v>0</v>
      </c>
      <c r="BC78" s="220">
        <f>IF(AZ78=3,G78,0)</f>
        <v>0</v>
      </c>
      <c r="BD78" s="220">
        <f>IF(AZ78=4,G78,0)</f>
        <v>0</v>
      </c>
      <c r="BE78" s="220">
        <f>IF(AZ78=5,G78,0)</f>
        <v>0</v>
      </c>
      <c r="CA78" s="247">
        <v>1</v>
      </c>
      <c r="CB78" s="247">
        <v>1</v>
      </c>
    </row>
    <row r="79" spans="1:15" ht="12.75">
      <c r="A79" s="256"/>
      <c r="B79" s="260"/>
      <c r="C79" s="319" t="s">
        <v>194</v>
      </c>
      <c r="D79" s="320"/>
      <c r="E79" s="261">
        <v>1.818</v>
      </c>
      <c r="F79" s="262"/>
      <c r="G79" s="263"/>
      <c r="H79" s="264"/>
      <c r="I79" s="258"/>
      <c r="J79" s="265"/>
      <c r="K79" s="258"/>
      <c r="M79" s="259" t="s">
        <v>194</v>
      </c>
      <c r="O79" s="247"/>
    </row>
    <row r="80" spans="1:80" ht="22.5">
      <c r="A80" s="248">
        <v>20</v>
      </c>
      <c r="B80" s="249" t="s">
        <v>195</v>
      </c>
      <c r="C80" s="250" t="s">
        <v>196</v>
      </c>
      <c r="D80" s="251" t="s">
        <v>111</v>
      </c>
      <c r="E80" s="252">
        <v>5.88</v>
      </c>
      <c r="F80" s="252">
        <v>60</v>
      </c>
      <c r="G80" s="253">
        <f>E80*F80</f>
        <v>352.8</v>
      </c>
      <c r="H80" s="254">
        <v>0.00049</v>
      </c>
      <c r="I80" s="255">
        <f>E80*H80</f>
        <v>0.0028812</v>
      </c>
      <c r="J80" s="254">
        <v>-0.015</v>
      </c>
      <c r="K80" s="255">
        <f>E80*J80</f>
        <v>-0.0882</v>
      </c>
      <c r="O80" s="247">
        <v>2</v>
      </c>
      <c r="AA80" s="220">
        <v>1</v>
      </c>
      <c r="AB80" s="220">
        <v>1</v>
      </c>
      <c r="AC80" s="220">
        <v>1</v>
      </c>
      <c r="AZ80" s="220">
        <v>1</v>
      </c>
      <c r="BA80" s="220">
        <f>IF(AZ80=1,G80,0)</f>
        <v>352.8</v>
      </c>
      <c r="BB80" s="220">
        <f>IF(AZ80=2,G80,0)</f>
        <v>0</v>
      </c>
      <c r="BC80" s="220">
        <f>IF(AZ80=3,G80,0)</f>
        <v>0</v>
      </c>
      <c r="BD80" s="220">
        <f>IF(AZ80=4,G80,0)</f>
        <v>0</v>
      </c>
      <c r="BE80" s="220">
        <f>IF(AZ80=5,G80,0)</f>
        <v>0</v>
      </c>
      <c r="CA80" s="247">
        <v>1</v>
      </c>
      <c r="CB80" s="247">
        <v>1</v>
      </c>
    </row>
    <row r="81" spans="1:15" ht="12.75">
      <c r="A81" s="256"/>
      <c r="B81" s="260"/>
      <c r="C81" s="319" t="s">
        <v>197</v>
      </c>
      <c r="D81" s="320"/>
      <c r="E81" s="261">
        <v>5.88</v>
      </c>
      <c r="F81" s="262"/>
      <c r="G81" s="263"/>
      <c r="H81" s="264"/>
      <c r="I81" s="258"/>
      <c r="J81" s="265"/>
      <c r="K81" s="258"/>
      <c r="M81" s="259" t="s">
        <v>197</v>
      </c>
      <c r="O81" s="247"/>
    </row>
    <row r="82" spans="1:80" ht="12.75">
      <c r="A82" s="248">
        <v>21</v>
      </c>
      <c r="B82" s="249" t="s">
        <v>198</v>
      </c>
      <c r="C82" s="250" t="s">
        <v>199</v>
      </c>
      <c r="D82" s="251" t="s">
        <v>111</v>
      </c>
      <c r="E82" s="252">
        <v>8.875</v>
      </c>
      <c r="F82" s="287">
        <v>175</v>
      </c>
      <c r="G82" s="253">
        <f>E82*F82</f>
        <v>1553.125</v>
      </c>
      <c r="H82" s="254">
        <v>0</v>
      </c>
      <c r="I82" s="255">
        <f>E82*H82</f>
        <v>0</v>
      </c>
      <c r="J82" s="254">
        <v>-0.002</v>
      </c>
      <c r="K82" s="255">
        <f>E82*J82</f>
        <v>-0.017750000000000002</v>
      </c>
      <c r="O82" s="247">
        <v>2</v>
      </c>
      <c r="AA82" s="220">
        <v>1</v>
      </c>
      <c r="AB82" s="220">
        <v>1</v>
      </c>
      <c r="AC82" s="220">
        <v>1</v>
      </c>
      <c r="AZ82" s="220">
        <v>1</v>
      </c>
      <c r="BA82" s="220">
        <f>IF(AZ82=1,G82,0)</f>
        <v>1553.125</v>
      </c>
      <c r="BB82" s="220">
        <f>IF(AZ82=2,G82,0)</f>
        <v>0</v>
      </c>
      <c r="BC82" s="220">
        <f>IF(AZ82=3,G82,0)</f>
        <v>0</v>
      </c>
      <c r="BD82" s="220">
        <f>IF(AZ82=4,G82,0)</f>
        <v>0</v>
      </c>
      <c r="BE82" s="220">
        <f>IF(AZ82=5,G82,0)</f>
        <v>0</v>
      </c>
      <c r="CA82" s="247">
        <v>1</v>
      </c>
      <c r="CB82" s="247">
        <v>1</v>
      </c>
    </row>
    <row r="83" spans="1:15" ht="12.75">
      <c r="A83" s="256"/>
      <c r="B83" s="260"/>
      <c r="C83" s="319" t="s">
        <v>200</v>
      </c>
      <c r="D83" s="320"/>
      <c r="E83" s="261">
        <v>8.875</v>
      </c>
      <c r="F83" s="262"/>
      <c r="G83" s="263"/>
      <c r="H83" s="264"/>
      <c r="I83" s="258"/>
      <c r="J83" s="265"/>
      <c r="K83" s="258"/>
      <c r="M83" s="259" t="s">
        <v>200</v>
      </c>
      <c r="O83" s="247"/>
    </row>
    <row r="84" spans="1:80" ht="12.75">
      <c r="A84" s="248">
        <v>22</v>
      </c>
      <c r="B84" s="249" t="s">
        <v>201</v>
      </c>
      <c r="C84" s="250" t="s">
        <v>202</v>
      </c>
      <c r="D84" s="251" t="s">
        <v>162</v>
      </c>
      <c r="E84" s="252">
        <v>5</v>
      </c>
      <c r="F84" s="252">
        <v>135</v>
      </c>
      <c r="G84" s="253">
        <f>E84*F84</f>
        <v>675</v>
      </c>
      <c r="H84" s="254">
        <v>0.00038</v>
      </c>
      <c r="I84" s="255">
        <f>E84*H84</f>
        <v>0.0019000000000000002</v>
      </c>
      <c r="J84" s="254">
        <v>-0.037</v>
      </c>
      <c r="K84" s="255">
        <f>E84*J84</f>
        <v>-0.185</v>
      </c>
      <c r="O84" s="247">
        <v>2</v>
      </c>
      <c r="AA84" s="220">
        <v>1</v>
      </c>
      <c r="AB84" s="220">
        <v>1</v>
      </c>
      <c r="AC84" s="220">
        <v>1</v>
      </c>
      <c r="AZ84" s="220">
        <v>1</v>
      </c>
      <c r="BA84" s="220">
        <f>IF(AZ84=1,G84,0)</f>
        <v>675</v>
      </c>
      <c r="BB84" s="220">
        <f>IF(AZ84=2,G84,0)</f>
        <v>0</v>
      </c>
      <c r="BC84" s="220">
        <f>IF(AZ84=3,G84,0)</f>
        <v>0</v>
      </c>
      <c r="BD84" s="220">
        <f>IF(AZ84=4,G84,0)</f>
        <v>0</v>
      </c>
      <c r="BE84" s="220">
        <f>IF(AZ84=5,G84,0)</f>
        <v>0</v>
      </c>
      <c r="CA84" s="247">
        <v>1</v>
      </c>
      <c r="CB84" s="247">
        <v>1</v>
      </c>
    </row>
    <row r="85" spans="1:80" ht="12.75">
      <c r="A85" s="248">
        <v>23</v>
      </c>
      <c r="B85" s="249" t="s">
        <v>203</v>
      </c>
      <c r="C85" s="250" t="s">
        <v>204</v>
      </c>
      <c r="D85" s="251" t="s">
        <v>111</v>
      </c>
      <c r="E85" s="252">
        <v>3.44</v>
      </c>
      <c r="F85" s="252">
        <v>128</v>
      </c>
      <c r="G85" s="253">
        <f>E85*F85</f>
        <v>440.32</v>
      </c>
      <c r="H85" s="254">
        <v>0</v>
      </c>
      <c r="I85" s="255">
        <f>E85*H85</f>
        <v>0</v>
      </c>
      <c r="J85" s="254">
        <v>-0.068</v>
      </c>
      <c r="K85" s="255">
        <f>E85*J85</f>
        <v>-0.23392000000000002</v>
      </c>
      <c r="O85" s="247">
        <v>2</v>
      </c>
      <c r="AA85" s="220">
        <v>1</v>
      </c>
      <c r="AB85" s="220">
        <v>1</v>
      </c>
      <c r="AC85" s="220">
        <v>1</v>
      </c>
      <c r="AZ85" s="220">
        <v>1</v>
      </c>
      <c r="BA85" s="220">
        <f>IF(AZ85=1,G85,0)</f>
        <v>440.32</v>
      </c>
      <c r="BB85" s="220">
        <f>IF(AZ85=2,G85,0)</f>
        <v>0</v>
      </c>
      <c r="BC85" s="220">
        <f>IF(AZ85=3,G85,0)</f>
        <v>0</v>
      </c>
      <c r="BD85" s="220">
        <f>IF(AZ85=4,G85,0)</f>
        <v>0</v>
      </c>
      <c r="BE85" s="220">
        <f>IF(AZ85=5,G85,0)</f>
        <v>0</v>
      </c>
      <c r="CA85" s="247">
        <v>1</v>
      </c>
      <c r="CB85" s="247">
        <v>1</v>
      </c>
    </row>
    <row r="86" spans="1:15" ht="12.75">
      <c r="A86" s="256"/>
      <c r="B86" s="260"/>
      <c r="C86" s="319" t="s">
        <v>157</v>
      </c>
      <c r="D86" s="320"/>
      <c r="E86" s="261">
        <v>3.44</v>
      </c>
      <c r="F86" s="262"/>
      <c r="G86" s="263"/>
      <c r="H86" s="264"/>
      <c r="I86" s="258"/>
      <c r="J86" s="265"/>
      <c r="K86" s="258"/>
      <c r="M86" s="259" t="s">
        <v>157</v>
      </c>
      <c r="O86" s="247"/>
    </row>
    <row r="87" spans="1:57" ht="12.75">
      <c r="A87" s="266"/>
      <c r="B87" s="267" t="s">
        <v>97</v>
      </c>
      <c r="C87" s="268" t="s">
        <v>154</v>
      </c>
      <c r="D87" s="269"/>
      <c r="E87" s="270"/>
      <c r="F87" s="271"/>
      <c r="G87" s="272">
        <f>SUM(G49:G86)</f>
        <v>18691.8166</v>
      </c>
      <c r="H87" s="273"/>
      <c r="I87" s="274">
        <f>SUM(I49:I86)</f>
        <v>0.037230343</v>
      </c>
      <c r="J87" s="273"/>
      <c r="K87" s="274">
        <f>SUM(K49:K86)</f>
        <v>-4.155324600000001</v>
      </c>
      <c r="O87" s="247">
        <v>4</v>
      </c>
      <c r="BA87" s="275">
        <f>SUM(BA49:BA86)</f>
        <v>18691.8166</v>
      </c>
      <c r="BB87" s="275">
        <f>SUM(BB49:BB86)</f>
        <v>0</v>
      </c>
      <c r="BC87" s="275">
        <f>SUM(BC49:BC86)</f>
        <v>0</v>
      </c>
      <c r="BD87" s="275">
        <f>SUM(BD49:BD86)</f>
        <v>0</v>
      </c>
      <c r="BE87" s="275">
        <f>SUM(BE49:BE86)</f>
        <v>0</v>
      </c>
    </row>
    <row r="88" spans="1:15" ht="12.75">
      <c r="A88" s="237" t="s">
        <v>95</v>
      </c>
      <c r="B88" s="238" t="s">
        <v>205</v>
      </c>
      <c r="C88" s="239" t="s">
        <v>206</v>
      </c>
      <c r="D88" s="240"/>
      <c r="E88" s="241"/>
      <c r="F88" s="241"/>
      <c r="G88" s="242"/>
      <c r="H88" s="243"/>
      <c r="I88" s="244"/>
      <c r="J88" s="245"/>
      <c r="K88" s="246"/>
      <c r="O88" s="247">
        <v>1</v>
      </c>
    </row>
    <row r="89" spans="1:80" ht="12.75">
      <c r="A89" s="248">
        <v>24</v>
      </c>
      <c r="B89" s="249" t="s">
        <v>208</v>
      </c>
      <c r="C89" s="250" t="s">
        <v>209</v>
      </c>
      <c r="D89" s="251" t="s">
        <v>210</v>
      </c>
      <c r="E89" s="252">
        <v>3.424915843</v>
      </c>
      <c r="F89" s="252">
        <v>1250</v>
      </c>
      <c r="G89" s="253">
        <f>E89*F89</f>
        <v>4281.14480375</v>
      </c>
      <c r="H89" s="254">
        <v>0</v>
      </c>
      <c r="I89" s="255">
        <f>E89*H89</f>
        <v>0</v>
      </c>
      <c r="J89" s="254"/>
      <c r="K89" s="255">
        <f>E89*J89</f>
        <v>0</v>
      </c>
      <c r="O89" s="247">
        <v>2</v>
      </c>
      <c r="AA89" s="220">
        <v>7</v>
      </c>
      <c r="AB89" s="220">
        <v>1</v>
      </c>
      <c r="AC89" s="220">
        <v>2</v>
      </c>
      <c r="AZ89" s="220">
        <v>1</v>
      </c>
      <c r="BA89" s="220">
        <f>IF(AZ89=1,G89,0)</f>
        <v>4281.14480375</v>
      </c>
      <c r="BB89" s="220">
        <f>IF(AZ89=2,G89,0)</f>
        <v>0</v>
      </c>
      <c r="BC89" s="220">
        <f>IF(AZ89=3,G89,0)</f>
        <v>0</v>
      </c>
      <c r="BD89" s="220">
        <f>IF(AZ89=4,G89,0)</f>
        <v>0</v>
      </c>
      <c r="BE89" s="220">
        <f>IF(AZ89=5,G89,0)</f>
        <v>0</v>
      </c>
      <c r="CA89" s="247">
        <v>7</v>
      </c>
      <c r="CB89" s="247">
        <v>1</v>
      </c>
    </row>
    <row r="90" spans="1:57" ht="12.75">
      <c r="A90" s="266"/>
      <c r="B90" s="267" t="s">
        <v>97</v>
      </c>
      <c r="C90" s="268" t="s">
        <v>207</v>
      </c>
      <c r="D90" s="269"/>
      <c r="E90" s="270"/>
      <c r="F90" s="271"/>
      <c r="G90" s="272">
        <f>SUM(G88:G89)</f>
        <v>4281.14480375</v>
      </c>
      <c r="H90" s="273"/>
      <c r="I90" s="274">
        <f>SUM(I88:I89)</f>
        <v>0</v>
      </c>
      <c r="J90" s="273"/>
      <c r="K90" s="274">
        <f>SUM(K88:K89)</f>
        <v>0</v>
      </c>
      <c r="O90" s="247">
        <v>4</v>
      </c>
      <c r="BA90" s="275">
        <f>SUM(BA88:BA89)</f>
        <v>4281.14480375</v>
      </c>
      <c r="BB90" s="275">
        <f>SUM(BB88:BB89)</f>
        <v>0</v>
      </c>
      <c r="BC90" s="275">
        <f>SUM(BC88:BC89)</f>
        <v>0</v>
      </c>
      <c r="BD90" s="275">
        <f>SUM(BD88:BD89)</f>
        <v>0</v>
      </c>
      <c r="BE90" s="275">
        <f>SUM(BE88:BE89)</f>
        <v>0</v>
      </c>
    </row>
    <row r="91" spans="1:15" ht="12.75">
      <c r="A91" s="237" t="s">
        <v>95</v>
      </c>
      <c r="B91" s="238" t="s">
        <v>211</v>
      </c>
      <c r="C91" s="239" t="s">
        <v>212</v>
      </c>
      <c r="D91" s="240"/>
      <c r="E91" s="241"/>
      <c r="F91" s="241"/>
      <c r="G91" s="242"/>
      <c r="H91" s="243"/>
      <c r="I91" s="244"/>
      <c r="J91" s="245"/>
      <c r="K91" s="246"/>
      <c r="O91" s="247">
        <v>1</v>
      </c>
    </row>
    <row r="92" spans="1:80" ht="12.75">
      <c r="A92" s="248">
        <v>25</v>
      </c>
      <c r="B92" s="249" t="s">
        <v>214</v>
      </c>
      <c r="C92" s="250" t="s">
        <v>215</v>
      </c>
      <c r="D92" s="251" t="s">
        <v>116</v>
      </c>
      <c r="E92" s="252">
        <v>1</v>
      </c>
      <c r="F92" s="287">
        <v>73900</v>
      </c>
      <c r="G92" s="253">
        <f>E92*F92</f>
        <v>73900</v>
      </c>
      <c r="H92" s="254">
        <v>0</v>
      </c>
      <c r="I92" s="255">
        <f>E92*H92</f>
        <v>0</v>
      </c>
      <c r="J92" s="254">
        <v>0</v>
      </c>
      <c r="K92" s="255">
        <f>E92*J92</f>
        <v>0</v>
      </c>
      <c r="O92" s="247">
        <v>2</v>
      </c>
      <c r="AA92" s="220">
        <v>1</v>
      </c>
      <c r="AB92" s="220">
        <v>7</v>
      </c>
      <c r="AC92" s="220">
        <v>7</v>
      </c>
      <c r="AZ92" s="220">
        <v>2</v>
      </c>
      <c r="BA92" s="220">
        <f>IF(AZ92=1,G92,0)</f>
        <v>0</v>
      </c>
      <c r="BB92" s="220">
        <f>IF(AZ92=2,G92,0)</f>
        <v>73900</v>
      </c>
      <c r="BC92" s="220">
        <f>IF(AZ92=3,G92,0)</f>
        <v>0</v>
      </c>
      <c r="BD92" s="220">
        <f>IF(AZ92=4,G92,0)</f>
        <v>0</v>
      </c>
      <c r="BE92" s="220">
        <f>IF(AZ92=5,G92,0)</f>
        <v>0</v>
      </c>
      <c r="CA92" s="247">
        <v>1</v>
      </c>
      <c r="CB92" s="247">
        <v>7</v>
      </c>
    </row>
    <row r="93" spans="1:15" ht="12.75">
      <c r="A93" s="256"/>
      <c r="B93" s="257"/>
      <c r="C93" s="316" t="s">
        <v>216</v>
      </c>
      <c r="D93" s="317"/>
      <c r="E93" s="317"/>
      <c r="F93" s="317"/>
      <c r="G93" s="318"/>
      <c r="I93" s="258"/>
      <c r="K93" s="258"/>
      <c r="L93" s="259"/>
      <c r="O93" s="247">
        <v>3</v>
      </c>
    </row>
    <row r="94" spans="1:15" ht="12.75">
      <c r="A94" s="256"/>
      <c r="B94" s="257"/>
      <c r="C94" s="316" t="s">
        <v>217</v>
      </c>
      <c r="D94" s="317"/>
      <c r="E94" s="317"/>
      <c r="F94" s="317"/>
      <c r="G94" s="318"/>
      <c r="I94" s="258"/>
      <c r="K94" s="258"/>
      <c r="L94" s="259"/>
      <c r="O94" s="247">
        <v>3</v>
      </c>
    </row>
    <row r="95" spans="1:15" ht="12.75">
      <c r="A95" s="256"/>
      <c r="B95" s="257"/>
      <c r="C95" s="316" t="s">
        <v>218</v>
      </c>
      <c r="D95" s="317"/>
      <c r="E95" s="317"/>
      <c r="F95" s="317"/>
      <c r="G95" s="318"/>
      <c r="I95" s="258"/>
      <c r="K95" s="258"/>
      <c r="L95" s="259"/>
      <c r="O95" s="247">
        <v>3</v>
      </c>
    </row>
    <row r="96" spans="1:15" ht="12.75">
      <c r="A96" s="256"/>
      <c r="B96" s="257"/>
      <c r="C96" s="316" t="s">
        <v>219</v>
      </c>
      <c r="D96" s="317"/>
      <c r="E96" s="317"/>
      <c r="F96" s="317"/>
      <c r="G96" s="318"/>
      <c r="I96" s="258"/>
      <c r="K96" s="258"/>
      <c r="L96" s="259"/>
      <c r="O96" s="247">
        <v>3</v>
      </c>
    </row>
    <row r="97" spans="1:15" ht="12.75">
      <c r="A97" s="256"/>
      <c r="B97" s="257"/>
      <c r="C97" s="316" t="s">
        <v>220</v>
      </c>
      <c r="D97" s="317"/>
      <c r="E97" s="317"/>
      <c r="F97" s="317"/>
      <c r="G97" s="318"/>
      <c r="I97" s="258"/>
      <c r="K97" s="258"/>
      <c r="L97" s="259"/>
      <c r="O97" s="247">
        <v>3</v>
      </c>
    </row>
    <row r="98" spans="1:80" ht="12.75">
      <c r="A98" s="248">
        <v>26</v>
      </c>
      <c r="B98" s="249" t="s">
        <v>221</v>
      </c>
      <c r="C98" s="250" t="s">
        <v>222</v>
      </c>
      <c r="D98" s="251" t="s">
        <v>116</v>
      </c>
      <c r="E98" s="252">
        <v>1</v>
      </c>
      <c r="F98" s="287">
        <v>73900</v>
      </c>
      <c r="G98" s="253">
        <f>E98*F98</f>
        <v>73900</v>
      </c>
      <c r="H98" s="254">
        <v>0</v>
      </c>
      <c r="I98" s="255">
        <f>E98*H98</f>
        <v>0</v>
      </c>
      <c r="J98" s="254">
        <v>0</v>
      </c>
      <c r="K98" s="255">
        <f>E98*J98</f>
        <v>0</v>
      </c>
      <c r="O98" s="247">
        <v>2</v>
      </c>
      <c r="AA98" s="220">
        <v>1</v>
      </c>
      <c r="AB98" s="220">
        <v>7</v>
      </c>
      <c r="AC98" s="220">
        <v>7</v>
      </c>
      <c r="AZ98" s="220">
        <v>2</v>
      </c>
      <c r="BA98" s="220">
        <f>IF(AZ98=1,G98,0)</f>
        <v>0</v>
      </c>
      <c r="BB98" s="220">
        <f>IF(AZ98=2,G98,0)</f>
        <v>73900</v>
      </c>
      <c r="BC98" s="220">
        <f>IF(AZ98=3,G98,0)</f>
        <v>0</v>
      </c>
      <c r="BD98" s="220">
        <f>IF(AZ98=4,G98,0)</f>
        <v>0</v>
      </c>
      <c r="BE98" s="220">
        <f>IF(AZ98=5,G98,0)</f>
        <v>0</v>
      </c>
      <c r="CA98" s="247">
        <v>1</v>
      </c>
      <c r="CB98" s="247">
        <v>7</v>
      </c>
    </row>
    <row r="99" spans="1:15" ht="12.75">
      <c r="A99" s="256"/>
      <c r="B99" s="257"/>
      <c r="C99" s="316" t="s">
        <v>216</v>
      </c>
      <c r="D99" s="317"/>
      <c r="E99" s="317"/>
      <c r="F99" s="317"/>
      <c r="G99" s="318"/>
      <c r="I99" s="258"/>
      <c r="K99" s="258"/>
      <c r="L99" s="259"/>
      <c r="O99" s="247">
        <v>3</v>
      </c>
    </row>
    <row r="100" spans="1:15" ht="12.75">
      <c r="A100" s="256"/>
      <c r="B100" s="257"/>
      <c r="C100" s="316" t="s">
        <v>217</v>
      </c>
      <c r="D100" s="317"/>
      <c r="E100" s="317"/>
      <c r="F100" s="317"/>
      <c r="G100" s="318"/>
      <c r="I100" s="258"/>
      <c r="K100" s="258"/>
      <c r="L100" s="259"/>
      <c r="O100" s="247">
        <v>3</v>
      </c>
    </row>
    <row r="101" spans="1:15" ht="12.75">
      <c r="A101" s="256"/>
      <c r="B101" s="257"/>
      <c r="C101" s="316" t="s">
        <v>218</v>
      </c>
      <c r="D101" s="317"/>
      <c r="E101" s="317"/>
      <c r="F101" s="317"/>
      <c r="G101" s="318"/>
      <c r="I101" s="258"/>
      <c r="K101" s="258"/>
      <c r="L101" s="259"/>
      <c r="O101" s="247">
        <v>3</v>
      </c>
    </row>
    <row r="102" spans="1:15" ht="12.75">
      <c r="A102" s="256"/>
      <c r="B102" s="257"/>
      <c r="C102" s="316" t="s">
        <v>219</v>
      </c>
      <c r="D102" s="317"/>
      <c r="E102" s="317"/>
      <c r="F102" s="317"/>
      <c r="G102" s="318"/>
      <c r="I102" s="258"/>
      <c r="K102" s="258"/>
      <c r="L102" s="259"/>
      <c r="O102" s="247">
        <v>3</v>
      </c>
    </row>
    <row r="103" spans="1:15" ht="12.75">
      <c r="A103" s="256"/>
      <c r="B103" s="257"/>
      <c r="C103" s="316" t="s">
        <v>220</v>
      </c>
      <c r="D103" s="317"/>
      <c r="E103" s="317"/>
      <c r="F103" s="317"/>
      <c r="G103" s="318"/>
      <c r="I103" s="258"/>
      <c r="K103" s="258"/>
      <c r="L103" s="259"/>
      <c r="O103" s="247">
        <v>3</v>
      </c>
    </row>
    <row r="104" spans="1:80" ht="12.75" hidden="1">
      <c r="A104" s="248"/>
      <c r="B104" s="249"/>
      <c r="C104" s="250"/>
      <c r="D104" s="251"/>
      <c r="E104" s="252"/>
      <c r="F104" s="252"/>
      <c r="G104" s="253"/>
      <c r="H104" s="254"/>
      <c r="I104" s="255"/>
      <c r="J104" s="254"/>
      <c r="K104" s="255"/>
      <c r="O104" s="247"/>
      <c r="CA104" s="247"/>
      <c r="CB104" s="247"/>
    </row>
    <row r="105" spans="1:15" ht="12.75" hidden="1">
      <c r="A105" s="256"/>
      <c r="B105" s="257"/>
      <c r="C105" s="316"/>
      <c r="D105" s="317"/>
      <c r="E105" s="317"/>
      <c r="F105" s="317"/>
      <c r="G105" s="318"/>
      <c r="I105" s="258"/>
      <c r="K105" s="258"/>
      <c r="L105" s="259"/>
      <c r="O105" s="247"/>
    </row>
    <row r="106" spans="1:15" ht="12.75" hidden="1">
      <c r="A106" s="256"/>
      <c r="B106" s="257"/>
      <c r="C106" s="316"/>
      <c r="D106" s="317"/>
      <c r="E106" s="317"/>
      <c r="F106" s="317"/>
      <c r="G106" s="318"/>
      <c r="I106" s="258"/>
      <c r="K106" s="258"/>
      <c r="L106" s="259"/>
      <c r="O106" s="247"/>
    </row>
    <row r="107" spans="1:80" ht="12.75">
      <c r="A107" s="248">
        <v>28</v>
      </c>
      <c r="B107" s="249" t="s">
        <v>223</v>
      </c>
      <c r="C107" s="250" t="s">
        <v>224</v>
      </c>
      <c r="D107" s="251" t="s">
        <v>116</v>
      </c>
      <c r="E107" s="252">
        <v>1</v>
      </c>
      <c r="F107" s="287">
        <v>4250</v>
      </c>
      <c r="G107" s="253">
        <f>E107*F107</f>
        <v>4250</v>
      </c>
      <c r="H107" s="254">
        <v>0</v>
      </c>
      <c r="I107" s="255">
        <f>E107*H107</f>
        <v>0</v>
      </c>
      <c r="J107" s="254">
        <v>0</v>
      </c>
      <c r="K107" s="255">
        <f>E107*J107</f>
        <v>0</v>
      </c>
      <c r="O107" s="247">
        <v>2</v>
      </c>
      <c r="AA107" s="220">
        <v>1</v>
      </c>
      <c r="AB107" s="220">
        <v>7</v>
      </c>
      <c r="AC107" s="220">
        <v>7</v>
      </c>
      <c r="AZ107" s="220">
        <v>2</v>
      </c>
      <c r="BA107" s="220">
        <f>IF(AZ107=1,G107,0)</f>
        <v>0</v>
      </c>
      <c r="BB107" s="220">
        <f>IF(AZ107=2,G107,0)</f>
        <v>4250</v>
      </c>
      <c r="BC107" s="220">
        <f>IF(AZ107=3,G107,0)</f>
        <v>0</v>
      </c>
      <c r="BD107" s="220">
        <f>IF(AZ107=4,G107,0)</f>
        <v>0</v>
      </c>
      <c r="BE107" s="220">
        <f>IF(AZ107=5,G107,0)</f>
        <v>0</v>
      </c>
      <c r="CA107" s="247">
        <v>1</v>
      </c>
      <c r="CB107" s="247">
        <v>7</v>
      </c>
    </row>
    <row r="108" spans="1:15" ht="12.75">
      <c r="A108" s="256"/>
      <c r="B108" s="257"/>
      <c r="C108" s="316" t="s">
        <v>225</v>
      </c>
      <c r="D108" s="317"/>
      <c r="E108" s="317"/>
      <c r="F108" s="317"/>
      <c r="G108" s="318"/>
      <c r="I108" s="258"/>
      <c r="K108" s="258"/>
      <c r="L108" s="259"/>
      <c r="O108" s="247">
        <v>3</v>
      </c>
    </row>
    <row r="109" spans="1:15" ht="12.75">
      <c r="A109" s="256"/>
      <c r="B109" s="257"/>
      <c r="C109" s="316" t="s">
        <v>226</v>
      </c>
      <c r="D109" s="317"/>
      <c r="E109" s="317"/>
      <c r="F109" s="317"/>
      <c r="G109" s="318"/>
      <c r="I109" s="258"/>
      <c r="K109" s="258"/>
      <c r="L109" s="259"/>
      <c r="O109" s="247">
        <v>3</v>
      </c>
    </row>
    <row r="110" spans="1:80" ht="12.75">
      <c r="A110" s="248">
        <v>29</v>
      </c>
      <c r="B110" s="249" t="s">
        <v>227</v>
      </c>
      <c r="C110" s="250" t="s">
        <v>228</v>
      </c>
      <c r="D110" s="251" t="s">
        <v>116</v>
      </c>
      <c r="E110" s="252">
        <v>1</v>
      </c>
      <c r="F110" s="287">
        <v>3360</v>
      </c>
      <c r="G110" s="253">
        <f>E110*F110</f>
        <v>3360</v>
      </c>
      <c r="H110" s="254">
        <v>0</v>
      </c>
      <c r="I110" s="255">
        <f>E110*H110</f>
        <v>0</v>
      </c>
      <c r="J110" s="254">
        <v>0</v>
      </c>
      <c r="K110" s="255">
        <f>E110*J110</f>
        <v>0</v>
      </c>
      <c r="O110" s="247">
        <v>2</v>
      </c>
      <c r="AA110" s="220">
        <v>1</v>
      </c>
      <c r="AB110" s="220">
        <v>7</v>
      </c>
      <c r="AC110" s="220">
        <v>7</v>
      </c>
      <c r="AZ110" s="220">
        <v>2</v>
      </c>
      <c r="BA110" s="220">
        <f>IF(AZ110=1,G110,0)</f>
        <v>0</v>
      </c>
      <c r="BB110" s="220">
        <f>IF(AZ110=2,G110,0)</f>
        <v>3360</v>
      </c>
      <c r="BC110" s="220">
        <f>IF(AZ110=3,G110,0)</f>
        <v>0</v>
      </c>
      <c r="BD110" s="220">
        <f>IF(AZ110=4,G110,0)</f>
        <v>0</v>
      </c>
      <c r="BE110" s="220">
        <f>IF(AZ110=5,G110,0)</f>
        <v>0</v>
      </c>
      <c r="CA110" s="247">
        <v>1</v>
      </c>
      <c r="CB110" s="247">
        <v>7</v>
      </c>
    </row>
    <row r="111" spans="1:15" ht="12.75">
      <c r="A111" s="256"/>
      <c r="B111" s="257"/>
      <c r="C111" s="316" t="s">
        <v>225</v>
      </c>
      <c r="D111" s="317"/>
      <c r="E111" s="317"/>
      <c r="F111" s="317"/>
      <c r="G111" s="318"/>
      <c r="I111" s="258"/>
      <c r="K111" s="258"/>
      <c r="L111" s="259"/>
      <c r="O111" s="247">
        <v>3</v>
      </c>
    </row>
    <row r="112" spans="1:15" ht="12.75">
      <c r="A112" s="256"/>
      <c r="B112" s="257"/>
      <c r="C112" s="316" t="s">
        <v>226</v>
      </c>
      <c r="D112" s="317"/>
      <c r="E112" s="317"/>
      <c r="F112" s="317"/>
      <c r="G112" s="318"/>
      <c r="I112" s="258"/>
      <c r="K112" s="258"/>
      <c r="L112" s="259"/>
      <c r="O112" s="247">
        <v>3</v>
      </c>
    </row>
    <row r="113" spans="1:80" ht="12.75">
      <c r="A113" s="248">
        <v>30</v>
      </c>
      <c r="B113" s="249" t="s">
        <v>229</v>
      </c>
      <c r="C113" s="250" t="s">
        <v>230</v>
      </c>
      <c r="D113" s="251" t="s">
        <v>116</v>
      </c>
      <c r="E113" s="252">
        <v>1</v>
      </c>
      <c r="F113" s="287">
        <v>4250</v>
      </c>
      <c r="G113" s="253">
        <f>E113*F113</f>
        <v>4250</v>
      </c>
      <c r="H113" s="254">
        <v>0</v>
      </c>
      <c r="I113" s="255">
        <f>E113*H113</f>
        <v>0</v>
      </c>
      <c r="J113" s="254">
        <v>0</v>
      </c>
      <c r="K113" s="255">
        <f>E113*J113</f>
        <v>0</v>
      </c>
      <c r="O113" s="247">
        <v>2</v>
      </c>
      <c r="AA113" s="220">
        <v>1</v>
      </c>
      <c r="AB113" s="220">
        <v>7</v>
      </c>
      <c r="AC113" s="220">
        <v>7</v>
      </c>
      <c r="AZ113" s="220">
        <v>2</v>
      </c>
      <c r="BA113" s="220">
        <f>IF(AZ113=1,G113,0)</f>
        <v>0</v>
      </c>
      <c r="BB113" s="220">
        <f>IF(AZ113=2,G113,0)</f>
        <v>4250</v>
      </c>
      <c r="BC113" s="220">
        <f>IF(AZ113=3,G113,0)</f>
        <v>0</v>
      </c>
      <c r="BD113" s="220">
        <f>IF(AZ113=4,G113,0)</f>
        <v>0</v>
      </c>
      <c r="BE113" s="220">
        <f>IF(AZ113=5,G113,0)</f>
        <v>0</v>
      </c>
      <c r="CA113" s="247">
        <v>1</v>
      </c>
      <c r="CB113" s="247">
        <v>7</v>
      </c>
    </row>
    <row r="114" spans="1:15" ht="12.75">
      <c r="A114" s="256"/>
      <c r="B114" s="257"/>
      <c r="C114" s="316" t="s">
        <v>225</v>
      </c>
      <c r="D114" s="317"/>
      <c r="E114" s="317"/>
      <c r="F114" s="317"/>
      <c r="G114" s="318"/>
      <c r="I114" s="258"/>
      <c r="K114" s="258"/>
      <c r="L114" s="259"/>
      <c r="O114" s="247">
        <v>3</v>
      </c>
    </row>
    <row r="115" spans="1:15" ht="12.75">
      <c r="A115" s="256"/>
      <c r="B115" s="257"/>
      <c r="C115" s="316" t="s">
        <v>226</v>
      </c>
      <c r="D115" s="317"/>
      <c r="E115" s="317"/>
      <c r="F115" s="317"/>
      <c r="G115" s="318"/>
      <c r="I115" s="258"/>
      <c r="K115" s="258"/>
      <c r="L115" s="259"/>
      <c r="O115" s="247">
        <v>3</v>
      </c>
    </row>
    <row r="116" spans="1:80" ht="12.75">
      <c r="A116" s="248">
        <v>31</v>
      </c>
      <c r="B116" s="249" t="s">
        <v>231</v>
      </c>
      <c r="C116" s="250" t="s">
        <v>232</v>
      </c>
      <c r="D116" s="251" t="s">
        <v>116</v>
      </c>
      <c r="E116" s="252">
        <v>1</v>
      </c>
      <c r="F116" s="287">
        <v>4250</v>
      </c>
      <c r="G116" s="253">
        <f>E116*F116</f>
        <v>4250</v>
      </c>
      <c r="H116" s="254">
        <v>0</v>
      </c>
      <c r="I116" s="255">
        <f>E116*H116</f>
        <v>0</v>
      </c>
      <c r="J116" s="254">
        <v>0</v>
      </c>
      <c r="K116" s="255">
        <f>E116*J116</f>
        <v>0</v>
      </c>
      <c r="O116" s="247">
        <v>2</v>
      </c>
      <c r="AA116" s="220">
        <v>1</v>
      </c>
      <c r="AB116" s="220">
        <v>7</v>
      </c>
      <c r="AC116" s="220">
        <v>7</v>
      </c>
      <c r="AZ116" s="220">
        <v>2</v>
      </c>
      <c r="BA116" s="220">
        <f>IF(AZ116=1,G116,0)</f>
        <v>0</v>
      </c>
      <c r="BB116" s="220">
        <f>IF(AZ116=2,G116,0)</f>
        <v>4250</v>
      </c>
      <c r="BC116" s="220">
        <f>IF(AZ116=3,G116,0)</f>
        <v>0</v>
      </c>
      <c r="BD116" s="220">
        <f>IF(AZ116=4,G116,0)</f>
        <v>0</v>
      </c>
      <c r="BE116" s="220">
        <f>IF(AZ116=5,G116,0)</f>
        <v>0</v>
      </c>
      <c r="CA116" s="247">
        <v>1</v>
      </c>
      <c r="CB116" s="247">
        <v>7</v>
      </c>
    </row>
    <row r="117" spans="1:15" ht="12.75">
      <c r="A117" s="256"/>
      <c r="B117" s="257"/>
      <c r="C117" s="316" t="s">
        <v>225</v>
      </c>
      <c r="D117" s="317"/>
      <c r="E117" s="317"/>
      <c r="F117" s="317"/>
      <c r="G117" s="318"/>
      <c r="I117" s="258"/>
      <c r="K117" s="258"/>
      <c r="L117" s="259"/>
      <c r="O117" s="247">
        <v>3</v>
      </c>
    </row>
    <row r="118" spans="1:15" ht="12.75">
      <c r="A118" s="256"/>
      <c r="B118" s="257"/>
      <c r="C118" s="316" t="s">
        <v>226</v>
      </c>
      <c r="D118" s="317"/>
      <c r="E118" s="317"/>
      <c r="F118" s="317"/>
      <c r="G118" s="318"/>
      <c r="I118" s="258"/>
      <c r="K118" s="258"/>
      <c r="L118" s="259"/>
      <c r="O118" s="247">
        <v>3</v>
      </c>
    </row>
    <row r="119" spans="1:80" ht="12.75" hidden="1">
      <c r="A119" s="248"/>
      <c r="B119" s="249"/>
      <c r="C119" s="250"/>
      <c r="D119" s="251"/>
      <c r="E119" s="252"/>
      <c r="F119" s="252"/>
      <c r="G119" s="253">
        <f aca="true" t="shared" si="0" ref="G119:G128">E119*F119</f>
        <v>0</v>
      </c>
      <c r="H119" s="254">
        <v>0</v>
      </c>
      <c r="I119" s="255">
        <f aca="true" t="shared" si="1" ref="I119:I128">E119*H119</f>
        <v>0</v>
      </c>
      <c r="J119" s="254">
        <v>0</v>
      </c>
      <c r="K119" s="255">
        <f aca="true" t="shared" si="2" ref="K119:K128">E119*J119</f>
        <v>0</v>
      </c>
      <c r="O119" s="247">
        <v>2</v>
      </c>
      <c r="AA119" s="220">
        <v>1</v>
      </c>
      <c r="AB119" s="220">
        <v>7</v>
      </c>
      <c r="AC119" s="220">
        <v>7</v>
      </c>
      <c r="AZ119" s="220">
        <v>2</v>
      </c>
      <c r="BA119" s="220">
        <f aca="true" t="shared" si="3" ref="BA119:BA128">IF(AZ119=1,G119,0)</f>
        <v>0</v>
      </c>
      <c r="BB119" s="220">
        <f aca="true" t="shared" si="4" ref="BB119:BB128">IF(AZ119=2,G119,0)</f>
        <v>0</v>
      </c>
      <c r="BC119" s="220">
        <f aca="true" t="shared" si="5" ref="BC119:BC128">IF(AZ119=3,G119,0)</f>
        <v>0</v>
      </c>
      <c r="BD119" s="220">
        <f aca="true" t="shared" si="6" ref="BD119:BD128">IF(AZ119=4,G119,0)</f>
        <v>0</v>
      </c>
      <c r="BE119" s="220">
        <f aca="true" t="shared" si="7" ref="BE119:BE128">IF(AZ119=5,G119,0)</f>
        <v>0</v>
      </c>
      <c r="CA119" s="247">
        <v>1</v>
      </c>
      <c r="CB119" s="247">
        <v>7</v>
      </c>
    </row>
    <row r="120" spans="1:80" ht="12.75" hidden="1">
      <c r="A120" s="248"/>
      <c r="B120" s="249"/>
      <c r="C120" s="250"/>
      <c r="D120" s="251"/>
      <c r="E120" s="252"/>
      <c r="F120" s="252"/>
      <c r="G120" s="253"/>
      <c r="H120" s="254"/>
      <c r="I120" s="255"/>
      <c r="J120" s="254"/>
      <c r="K120" s="255"/>
      <c r="O120" s="247"/>
      <c r="CA120" s="247"/>
      <c r="CB120" s="247"/>
    </row>
    <row r="121" spans="1:80" ht="12.75" hidden="1">
      <c r="A121" s="248"/>
      <c r="B121" s="249"/>
      <c r="C121" s="250"/>
      <c r="D121" s="251"/>
      <c r="E121" s="252"/>
      <c r="F121" s="252"/>
      <c r="G121" s="253"/>
      <c r="H121" s="254"/>
      <c r="I121" s="255"/>
      <c r="J121" s="254"/>
      <c r="K121" s="255"/>
      <c r="O121" s="247"/>
      <c r="CA121" s="247"/>
      <c r="CB121" s="247"/>
    </row>
    <row r="122" spans="1:80" ht="12.75" hidden="1">
      <c r="A122" s="248"/>
      <c r="B122" s="249"/>
      <c r="C122" s="250"/>
      <c r="D122" s="251"/>
      <c r="E122" s="252"/>
      <c r="F122" s="252"/>
      <c r="G122" s="253"/>
      <c r="H122" s="254"/>
      <c r="I122" s="255"/>
      <c r="J122" s="254"/>
      <c r="K122" s="255"/>
      <c r="O122" s="247"/>
      <c r="CA122" s="247"/>
      <c r="CB122" s="247"/>
    </row>
    <row r="123" spans="1:80" ht="12.75" hidden="1">
      <c r="A123" s="248"/>
      <c r="B123" s="249"/>
      <c r="C123" s="250"/>
      <c r="D123" s="251"/>
      <c r="E123" s="252"/>
      <c r="F123" s="252"/>
      <c r="G123" s="253"/>
      <c r="H123" s="254"/>
      <c r="I123" s="255"/>
      <c r="J123" s="254"/>
      <c r="K123" s="255"/>
      <c r="O123" s="247"/>
      <c r="CA123" s="247"/>
      <c r="CB123" s="247"/>
    </row>
    <row r="124" spans="1:80" ht="22.5">
      <c r="A124" s="248">
        <v>37</v>
      </c>
      <c r="B124" s="249" t="s">
        <v>234</v>
      </c>
      <c r="C124" s="250" t="s">
        <v>235</v>
      </c>
      <c r="D124" s="251" t="s">
        <v>116</v>
      </c>
      <c r="E124" s="252">
        <v>1</v>
      </c>
      <c r="F124" s="252">
        <v>95</v>
      </c>
      <c r="G124" s="253">
        <f t="shared" si="0"/>
        <v>95</v>
      </c>
      <c r="H124" s="254">
        <v>1E-05</v>
      </c>
      <c r="I124" s="255">
        <f t="shared" si="1"/>
        <v>1E-05</v>
      </c>
      <c r="J124" s="254">
        <v>0</v>
      </c>
      <c r="K124" s="255">
        <f t="shared" si="2"/>
        <v>0</v>
      </c>
      <c r="O124" s="247">
        <v>2</v>
      </c>
      <c r="AA124" s="220">
        <v>1</v>
      </c>
      <c r="AB124" s="220">
        <v>7</v>
      </c>
      <c r="AC124" s="220">
        <v>7</v>
      </c>
      <c r="AZ124" s="220">
        <v>2</v>
      </c>
      <c r="BA124" s="220">
        <f t="shared" si="3"/>
        <v>0</v>
      </c>
      <c r="BB124" s="220">
        <f t="shared" si="4"/>
        <v>95</v>
      </c>
      <c r="BC124" s="220">
        <f t="shared" si="5"/>
        <v>0</v>
      </c>
      <c r="BD124" s="220">
        <f t="shared" si="6"/>
        <v>0</v>
      </c>
      <c r="BE124" s="220">
        <f t="shared" si="7"/>
        <v>0</v>
      </c>
      <c r="CA124" s="247">
        <v>1</v>
      </c>
      <c r="CB124" s="247">
        <v>7</v>
      </c>
    </row>
    <row r="125" spans="1:80" ht="12.75">
      <c r="A125" s="248">
        <v>38</v>
      </c>
      <c r="B125" s="249" t="s">
        <v>236</v>
      </c>
      <c r="C125" s="250" t="s">
        <v>237</v>
      </c>
      <c r="D125" s="251" t="s">
        <v>116</v>
      </c>
      <c r="E125" s="252">
        <v>1</v>
      </c>
      <c r="F125" s="252">
        <v>126</v>
      </c>
      <c r="G125" s="253">
        <f t="shared" si="0"/>
        <v>126</v>
      </c>
      <c r="H125" s="254">
        <v>2E-05</v>
      </c>
      <c r="I125" s="255">
        <f t="shared" si="1"/>
        <v>2E-05</v>
      </c>
      <c r="J125" s="254">
        <v>0</v>
      </c>
      <c r="K125" s="255">
        <f t="shared" si="2"/>
        <v>0</v>
      </c>
      <c r="O125" s="247">
        <v>2</v>
      </c>
      <c r="AA125" s="220">
        <v>1</v>
      </c>
      <c r="AB125" s="220">
        <v>7</v>
      </c>
      <c r="AC125" s="220">
        <v>7</v>
      </c>
      <c r="AZ125" s="220">
        <v>2</v>
      </c>
      <c r="BA125" s="220">
        <f t="shared" si="3"/>
        <v>0</v>
      </c>
      <c r="BB125" s="220">
        <f t="shared" si="4"/>
        <v>126</v>
      </c>
      <c r="BC125" s="220">
        <f t="shared" si="5"/>
        <v>0</v>
      </c>
      <c r="BD125" s="220">
        <f t="shared" si="6"/>
        <v>0</v>
      </c>
      <c r="BE125" s="220">
        <f t="shared" si="7"/>
        <v>0</v>
      </c>
      <c r="CA125" s="247">
        <v>1</v>
      </c>
      <c r="CB125" s="247">
        <v>7</v>
      </c>
    </row>
    <row r="126" spans="1:80" ht="22.5">
      <c r="A126" s="248">
        <v>39</v>
      </c>
      <c r="B126" s="249" t="s">
        <v>238</v>
      </c>
      <c r="C126" s="250" t="s">
        <v>239</v>
      </c>
      <c r="D126" s="251" t="s">
        <v>116</v>
      </c>
      <c r="E126" s="252">
        <v>1</v>
      </c>
      <c r="F126" s="252">
        <v>230</v>
      </c>
      <c r="G126" s="253">
        <f t="shared" si="0"/>
        <v>230</v>
      </c>
      <c r="H126" s="254">
        <v>0.00141</v>
      </c>
      <c r="I126" s="255">
        <f t="shared" si="1"/>
        <v>0.00141</v>
      </c>
      <c r="J126" s="254"/>
      <c r="K126" s="255">
        <f t="shared" si="2"/>
        <v>0</v>
      </c>
      <c r="O126" s="247">
        <v>2</v>
      </c>
      <c r="AA126" s="220">
        <v>3</v>
      </c>
      <c r="AB126" s="220">
        <v>7</v>
      </c>
      <c r="AC126" s="220">
        <v>61187141</v>
      </c>
      <c r="AZ126" s="220">
        <v>2</v>
      </c>
      <c r="BA126" s="220">
        <f t="shared" si="3"/>
        <v>0</v>
      </c>
      <c r="BB126" s="220">
        <f t="shared" si="4"/>
        <v>230</v>
      </c>
      <c r="BC126" s="220">
        <f t="shared" si="5"/>
        <v>0</v>
      </c>
      <c r="BD126" s="220">
        <f t="shared" si="6"/>
        <v>0</v>
      </c>
      <c r="BE126" s="220">
        <f t="shared" si="7"/>
        <v>0</v>
      </c>
      <c r="CA126" s="247">
        <v>3</v>
      </c>
      <c r="CB126" s="247">
        <v>7</v>
      </c>
    </row>
    <row r="127" spans="1:80" ht="22.5">
      <c r="A127" s="248">
        <v>40</v>
      </c>
      <c r="B127" s="249" t="s">
        <v>240</v>
      </c>
      <c r="C127" s="250" t="s">
        <v>241</v>
      </c>
      <c r="D127" s="251" t="s">
        <v>116</v>
      </c>
      <c r="E127" s="252">
        <v>1</v>
      </c>
      <c r="F127" s="252">
        <v>298</v>
      </c>
      <c r="G127" s="253">
        <f t="shared" si="0"/>
        <v>298</v>
      </c>
      <c r="H127" s="254">
        <v>0.00251</v>
      </c>
      <c r="I127" s="255">
        <f t="shared" si="1"/>
        <v>0.00251</v>
      </c>
      <c r="J127" s="254"/>
      <c r="K127" s="255">
        <f t="shared" si="2"/>
        <v>0</v>
      </c>
      <c r="O127" s="247">
        <v>2</v>
      </c>
      <c r="AA127" s="220">
        <v>3</v>
      </c>
      <c r="AB127" s="220">
        <v>7</v>
      </c>
      <c r="AC127" s="220">
        <v>61187191</v>
      </c>
      <c r="AZ127" s="220">
        <v>2</v>
      </c>
      <c r="BA127" s="220">
        <f t="shared" si="3"/>
        <v>0</v>
      </c>
      <c r="BB127" s="220">
        <f t="shared" si="4"/>
        <v>298</v>
      </c>
      <c r="BC127" s="220">
        <f t="shared" si="5"/>
        <v>0</v>
      </c>
      <c r="BD127" s="220">
        <f t="shared" si="6"/>
        <v>0</v>
      </c>
      <c r="BE127" s="220">
        <f t="shared" si="7"/>
        <v>0</v>
      </c>
      <c r="CA127" s="247">
        <v>3</v>
      </c>
      <c r="CB127" s="247">
        <v>7</v>
      </c>
    </row>
    <row r="128" spans="1:80" ht="12.75">
      <c r="A128" s="248">
        <v>41</v>
      </c>
      <c r="B128" s="249" t="s">
        <v>242</v>
      </c>
      <c r="C128" s="250" t="s">
        <v>243</v>
      </c>
      <c r="D128" s="251" t="s">
        <v>13</v>
      </c>
      <c r="E128" s="252">
        <f>(G92+G98+G104+G107+G110+G113+G116+G119+G120+G121+G122+G123+G124+G125+G126+G127)/100</f>
        <v>1646.59</v>
      </c>
      <c r="F128" s="252">
        <v>1.6</v>
      </c>
      <c r="G128" s="253">
        <f t="shared" si="0"/>
        <v>2634.544</v>
      </c>
      <c r="H128" s="254">
        <v>0</v>
      </c>
      <c r="I128" s="255">
        <f t="shared" si="1"/>
        <v>0</v>
      </c>
      <c r="J128" s="254"/>
      <c r="K128" s="255">
        <f t="shared" si="2"/>
        <v>0</v>
      </c>
      <c r="O128" s="247">
        <v>2</v>
      </c>
      <c r="AA128" s="220">
        <v>7</v>
      </c>
      <c r="AB128" s="220">
        <v>1002</v>
      </c>
      <c r="AC128" s="220">
        <v>5</v>
      </c>
      <c r="AZ128" s="220">
        <v>2</v>
      </c>
      <c r="BA128" s="220">
        <f t="shared" si="3"/>
        <v>0</v>
      </c>
      <c r="BB128" s="220">
        <f t="shared" si="4"/>
        <v>2634.544</v>
      </c>
      <c r="BC128" s="220">
        <f t="shared" si="5"/>
        <v>0</v>
      </c>
      <c r="BD128" s="220">
        <f t="shared" si="6"/>
        <v>0</v>
      </c>
      <c r="BE128" s="220">
        <f t="shared" si="7"/>
        <v>0</v>
      </c>
      <c r="CA128" s="247">
        <v>7</v>
      </c>
      <c r="CB128" s="247">
        <v>1002</v>
      </c>
    </row>
    <row r="129" spans="1:57" ht="12.75">
      <c r="A129" s="266"/>
      <c r="B129" s="267" t="s">
        <v>97</v>
      </c>
      <c r="C129" s="268" t="s">
        <v>213</v>
      </c>
      <c r="D129" s="269"/>
      <c r="E129" s="270"/>
      <c r="F129" s="271"/>
      <c r="G129" s="272">
        <f>SUM(G91:G128)</f>
        <v>167293.544</v>
      </c>
      <c r="H129" s="273"/>
      <c r="I129" s="274">
        <f>SUM(I91:I128)</f>
        <v>0.00395</v>
      </c>
      <c r="J129" s="273"/>
      <c r="K129" s="274">
        <f>SUM(K91:K128)</f>
        <v>0</v>
      </c>
      <c r="O129" s="247">
        <v>4</v>
      </c>
      <c r="BA129" s="275">
        <f>SUM(BA91:BA128)</f>
        <v>0</v>
      </c>
      <c r="BB129" s="275">
        <f>SUM(BB91:BB128)</f>
        <v>167293.544</v>
      </c>
      <c r="BC129" s="275">
        <f>SUM(BC91:BC128)</f>
        <v>0</v>
      </c>
      <c r="BD129" s="275">
        <f>SUM(BD91:BD128)</f>
        <v>0</v>
      </c>
      <c r="BE129" s="275">
        <f>SUM(BE91:BE128)</f>
        <v>0</v>
      </c>
    </row>
    <row r="130" spans="1:15" ht="12.75">
      <c r="A130" s="237" t="s">
        <v>95</v>
      </c>
      <c r="B130" s="238" t="s">
        <v>244</v>
      </c>
      <c r="C130" s="239" t="s">
        <v>245</v>
      </c>
      <c r="D130" s="240"/>
      <c r="E130" s="241"/>
      <c r="F130" s="241"/>
      <c r="G130" s="242"/>
      <c r="H130" s="243"/>
      <c r="I130" s="244"/>
      <c r="J130" s="245"/>
      <c r="K130" s="246"/>
      <c r="O130" s="247">
        <v>1</v>
      </c>
    </row>
    <row r="131" spans="1:80" ht="12.75">
      <c r="A131" s="248">
        <v>42</v>
      </c>
      <c r="B131" s="249" t="s">
        <v>247</v>
      </c>
      <c r="C131" s="250" t="s">
        <v>248</v>
      </c>
      <c r="D131" s="251" t="s">
        <v>162</v>
      </c>
      <c r="E131" s="252">
        <v>31</v>
      </c>
      <c r="F131" s="252">
        <v>78</v>
      </c>
      <c r="G131" s="253">
        <f>E131*F131</f>
        <v>2418</v>
      </c>
      <c r="H131" s="254">
        <v>0</v>
      </c>
      <c r="I131" s="255">
        <f>E131*H131</f>
        <v>0</v>
      </c>
      <c r="J131" s="254">
        <v>0</v>
      </c>
      <c r="K131" s="255">
        <f>E131*J131</f>
        <v>0</v>
      </c>
      <c r="O131" s="247">
        <v>2</v>
      </c>
      <c r="AA131" s="220">
        <v>1</v>
      </c>
      <c r="AB131" s="220">
        <v>7</v>
      </c>
      <c r="AC131" s="220">
        <v>7</v>
      </c>
      <c r="AZ131" s="220">
        <v>2</v>
      </c>
      <c r="BA131" s="220">
        <f>IF(AZ131=1,G131,0)</f>
        <v>0</v>
      </c>
      <c r="BB131" s="220">
        <f>IF(AZ131=2,G131,0)</f>
        <v>2418</v>
      </c>
      <c r="BC131" s="220">
        <f>IF(AZ131=3,G131,0)</f>
        <v>0</v>
      </c>
      <c r="BD131" s="220">
        <f>IF(AZ131=4,G131,0)</f>
        <v>0</v>
      </c>
      <c r="BE131" s="220">
        <f>IF(AZ131=5,G131,0)</f>
        <v>0</v>
      </c>
      <c r="CA131" s="247">
        <v>1</v>
      </c>
      <c r="CB131" s="247">
        <v>7</v>
      </c>
    </row>
    <row r="132" spans="1:15" ht="12.75">
      <c r="A132" s="256"/>
      <c r="B132" s="260"/>
      <c r="C132" s="319" t="s">
        <v>163</v>
      </c>
      <c r="D132" s="320"/>
      <c r="E132" s="261">
        <v>31</v>
      </c>
      <c r="F132" s="262"/>
      <c r="G132" s="263"/>
      <c r="H132" s="264"/>
      <c r="I132" s="258"/>
      <c r="J132" s="265"/>
      <c r="K132" s="258"/>
      <c r="M132" s="259" t="s">
        <v>163</v>
      </c>
      <c r="O132" s="247"/>
    </row>
    <row r="133" spans="1:80" ht="12.75">
      <c r="A133" s="248">
        <v>43</v>
      </c>
      <c r="B133" s="249" t="s">
        <v>249</v>
      </c>
      <c r="C133" s="250" t="s">
        <v>250</v>
      </c>
      <c r="D133" s="251" t="s">
        <v>111</v>
      </c>
      <c r="E133" s="252">
        <v>10.85</v>
      </c>
      <c r="F133" s="252">
        <v>1980</v>
      </c>
      <c r="G133" s="253">
        <f>E133*F133</f>
        <v>21483</v>
      </c>
      <c r="H133" s="254">
        <v>0.0177</v>
      </c>
      <c r="I133" s="255">
        <f>E133*H133</f>
        <v>0.192045</v>
      </c>
      <c r="J133" s="254">
        <v>0</v>
      </c>
      <c r="K133" s="255">
        <f>E133*J133</f>
        <v>0</v>
      </c>
      <c r="O133" s="247">
        <v>2</v>
      </c>
      <c r="AA133" s="220">
        <v>1</v>
      </c>
      <c r="AB133" s="220">
        <v>7</v>
      </c>
      <c r="AC133" s="220">
        <v>7</v>
      </c>
      <c r="AZ133" s="220">
        <v>2</v>
      </c>
      <c r="BA133" s="220">
        <f>IF(AZ133=1,G133,0)</f>
        <v>0</v>
      </c>
      <c r="BB133" s="220">
        <f>IF(AZ133=2,G133,0)</f>
        <v>21483</v>
      </c>
      <c r="BC133" s="220">
        <f>IF(AZ133=3,G133,0)</f>
        <v>0</v>
      </c>
      <c r="BD133" s="220">
        <f>IF(AZ133=4,G133,0)</f>
        <v>0</v>
      </c>
      <c r="BE133" s="220">
        <f>IF(AZ133=5,G133,0)</f>
        <v>0</v>
      </c>
      <c r="CA133" s="247">
        <v>1</v>
      </c>
      <c r="CB133" s="247">
        <v>7</v>
      </c>
    </row>
    <row r="134" spans="1:15" ht="12.75">
      <c r="A134" s="256"/>
      <c r="B134" s="260"/>
      <c r="C134" s="319" t="s">
        <v>166</v>
      </c>
      <c r="D134" s="320"/>
      <c r="E134" s="261">
        <v>10.85</v>
      </c>
      <c r="F134" s="262"/>
      <c r="G134" s="263"/>
      <c r="H134" s="264"/>
      <c r="I134" s="258"/>
      <c r="J134" s="265"/>
      <c r="K134" s="258"/>
      <c r="M134" s="259" t="s">
        <v>166</v>
      </c>
      <c r="O134" s="247"/>
    </row>
    <row r="135" spans="1:80" ht="12.75">
      <c r="A135" s="248">
        <v>44</v>
      </c>
      <c r="B135" s="249" t="s">
        <v>251</v>
      </c>
      <c r="C135" s="250" t="s">
        <v>252</v>
      </c>
      <c r="D135" s="251" t="s">
        <v>111</v>
      </c>
      <c r="E135" s="252">
        <v>54.25</v>
      </c>
      <c r="F135" s="252">
        <v>356</v>
      </c>
      <c r="G135" s="253">
        <f>E135*F135</f>
        <v>19313</v>
      </c>
      <c r="H135" s="254">
        <v>1E-05</v>
      </c>
      <c r="I135" s="255">
        <f>E135*H135</f>
        <v>0.0005425</v>
      </c>
      <c r="J135" s="254">
        <v>0</v>
      </c>
      <c r="K135" s="255">
        <f>E135*J135</f>
        <v>0</v>
      </c>
      <c r="O135" s="247">
        <v>2</v>
      </c>
      <c r="AA135" s="220">
        <v>1</v>
      </c>
      <c r="AB135" s="220">
        <v>7</v>
      </c>
      <c r="AC135" s="220">
        <v>7</v>
      </c>
      <c r="AZ135" s="220">
        <v>2</v>
      </c>
      <c r="BA135" s="220">
        <f>IF(AZ135=1,G135,0)</f>
        <v>0</v>
      </c>
      <c r="BB135" s="220">
        <f>IF(AZ135=2,G135,0)</f>
        <v>19313</v>
      </c>
      <c r="BC135" s="220">
        <f>IF(AZ135=3,G135,0)</f>
        <v>0</v>
      </c>
      <c r="BD135" s="220">
        <f>IF(AZ135=4,G135,0)</f>
        <v>0</v>
      </c>
      <c r="BE135" s="220">
        <f>IF(AZ135=5,G135,0)</f>
        <v>0</v>
      </c>
      <c r="CA135" s="247">
        <v>1</v>
      </c>
      <c r="CB135" s="247">
        <v>7</v>
      </c>
    </row>
    <row r="136" spans="1:15" ht="12.75">
      <c r="A136" s="256"/>
      <c r="B136" s="260"/>
      <c r="C136" s="319" t="s">
        <v>253</v>
      </c>
      <c r="D136" s="320"/>
      <c r="E136" s="261">
        <v>54.25</v>
      </c>
      <c r="F136" s="262"/>
      <c r="G136" s="263"/>
      <c r="H136" s="264"/>
      <c r="I136" s="258"/>
      <c r="J136" s="265"/>
      <c r="K136" s="258"/>
      <c r="M136" s="259" t="s">
        <v>253</v>
      </c>
      <c r="O136" s="247"/>
    </row>
    <row r="137" spans="1:80" ht="12.75">
      <c r="A137" s="248">
        <v>45</v>
      </c>
      <c r="B137" s="249" t="s">
        <v>254</v>
      </c>
      <c r="C137" s="250" t="s">
        <v>255</v>
      </c>
      <c r="D137" s="251" t="s">
        <v>111</v>
      </c>
      <c r="E137" s="252">
        <v>54.25</v>
      </c>
      <c r="F137" s="252">
        <v>49</v>
      </c>
      <c r="G137" s="253">
        <f>E137*F137</f>
        <v>2658.25</v>
      </c>
      <c r="H137" s="254">
        <v>0</v>
      </c>
      <c r="I137" s="255">
        <f>E137*H137</f>
        <v>0</v>
      </c>
      <c r="J137" s="254">
        <v>0</v>
      </c>
      <c r="K137" s="255">
        <f>E137*J137</f>
        <v>0</v>
      </c>
      <c r="O137" s="247">
        <v>2</v>
      </c>
      <c r="AA137" s="220">
        <v>1</v>
      </c>
      <c r="AB137" s="220">
        <v>7</v>
      </c>
      <c r="AC137" s="220">
        <v>7</v>
      </c>
      <c r="AZ137" s="220">
        <v>2</v>
      </c>
      <c r="BA137" s="220">
        <f>IF(AZ137=1,G137,0)</f>
        <v>0</v>
      </c>
      <c r="BB137" s="220">
        <f>IF(AZ137=2,G137,0)</f>
        <v>2658.25</v>
      </c>
      <c r="BC137" s="220">
        <f>IF(AZ137=3,G137,0)</f>
        <v>0</v>
      </c>
      <c r="BD137" s="220">
        <f>IF(AZ137=4,G137,0)</f>
        <v>0</v>
      </c>
      <c r="BE137" s="220">
        <f>IF(AZ137=5,G137,0)</f>
        <v>0</v>
      </c>
      <c r="CA137" s="247">
        <v>1</v>
      </c>
      <c r="CB137" s="247">
        <v>7</v>
      </c>
    </row>
    <row r="138" spans="1:15" ht="12.75">
      <c r="A138" s="256"/>
      <c r="B138" s="260"/>
      <c r="C138" s="319" t="s">
        <v>253</v>
      </c>
      <c r="D138" s="320"/>
      <c r="E138" s="261">
        <v>54.25</v>
      </c>
      <c r="F138" s="262"/>
      <c r="G138" s="263"/>
      <c r="H138" s="264"/>
      <c r="I138" s="258"/>
      <c r="J138" s="265"/>
      <c r="K138" s="258"/>
      <c r="M138" s="259" t="s">
        <v>253</v>
      </c>
      <c r="O138" s="247"/>
    </row>
    <row r="139" spans="1:80" ht="12.75">
      <c r="A139" s="248">
        <v>46</v>
      </c>
      <c r="B139" s="249" t="s">
        <v>256</v>
      </c>
      <c r="C139" s="250" t="s">
        <v>257</v>
      </c>
      <c r="D139" s="251" t="s">
        <v>111</v>
      </c>
      <c r="E139" s="252">
        <v>54.25</v>
      </c>
      <c r="F139" s="252">
        <v>198</v>
      </c>
      <c r="G139" s="253">
        <f>E139*F139</f>
        <v>10741.5</v>
      </c>
      <c r="H139" s="254">
        <v>0.00049</v>
      </c>
      <c r="I139" s="255">
        <f>E139*H139</f>
        <v>0.0265825</v>
      </c>
      <c r="J139" s="254">
        <v>0</v>
      </c>
      <c r="K139" s="255">
        <f>E139*J139</f>
        <v>0</v>
      </c>
      <c r="O139" s="247">
        <v>2</v>
      </c>
      <c r="AA139" s="220">
        <v>1</v>
      </c>
      <c r="AB139" s="220">
        <v>0</v>
      </c>
      <c r="AC139" s="220">
        <v>0</v>
      </c>
      <c r="AZ139" s="220">
        <v>2</v>
      </c>
      <c r="BA139" s="220">
        <f>IF(AZ139=1,G139,0)</f>
        <v>0</v>
      </c>
      <c r="BB139" s="220">
        <f>IF(AZ139=2,G139,0)</f>
        <v>10741.5</v>
      </c>
      <c r="BC139" s="220">
        <f>IF(AZ139=3,G139,0)</f>
        <v>0</v>
      </c>
      <c r="BD139" s="220">
        <f>IF(AZ139=4,G139,0)</f>
        <v>0</v>
      </c>
      <c r="BE139" s="220">
        <f>IF(AZ139=5,G139,0)</f>
        <v>0</v>
      </c>
      <c r="CA139" s="247">
        <v>1</v>
      </c>
      <c r="CB139" s="247">
        <v>0</v>
      </c>
    </row>
    <row r="140" spans="1:15" ht="12.75">
      <c r="A140" s="256"/>
      <c r="B140" s="260"/>
      <c r="C140" s="319" t="s">
        <v>253</v>
      </c>
      <c r="D140" s="320"/>
      <c r="E140" s="261">
        <v>54.25</v>
      </c>
      <c r="F140" s="262"/>
      <c r="G140" s="263"/>
      <c r="H140" s="264"/>
      <c r="I140" s="258"/>
      <c r="J140" s="265"/>
      <c r="K140" s="258"/>
      <c r="M140" s="259" t="s">
        <v>253</v>
      </c>
      <c r="O140" s="247"/>
    </row>
    <row r="141" spans="1:80" ht="12.75">
      <c r="A141" s="248">
        <v>47</v>
      </c>
      <c r="B141" s="249" t="s">
        <v>258</v>
      </c>
      <c r="C141" s="250" t="s">
        <v>259</v>
      </c>
      <c r="D141" s="251" t="s">
        <v>260</v>
      </c>
      <c r="E141" s="252">
        <v>5</v>
      </c>
      <c r="F141" s="252">
        <v>1250</v>
      </c>
      <c r="G141" s="253">
        <f>E141*F141</f>
        <v>6250</v>
      </c>
      <c r="H141" s="254">
        <v>0.0009</v>
      </c>
      <c r="I141" s="255">
        <f>E141*H141</f>
        <v>0.0045</v>
      </c>
      <c r="J141" s="254"/>
      <c r="K141" s="255">
        <f>E141*J141</f>
        <v>0</v>
      </c>
      <c r="O141" s="247">
        <v>2</v>
      </c>
      <c r="AA141" s="220">
        <v>3</v>
      </c>
      <c r="AB141" s="220">
        <v>7</v>
      </c>
      <c r="AC141" s="220">
        <v>24618206</v>
      </c>
      <c r="AZ141" s="220">
        <v>2</v>
      </c>
      <c r="BA141" s="220">
        <f>IF(AZ141=1,G141,0)</f>
        <v>0</v>
      </c>
      <c r="BB141" s="220">
        <f>IF(AZ141=2,G141,0)</f>
        <v>6250</v>
      </c>
      <c r="BC141" s="220">
        <f>IF(AZ141=3,G141,0)</f>
        <v>0</v>
      </c>
      <c r="BD141" s="220">
        <f>IF(AZ141=4,G141,0)</f>
        <v>0</v>
      </c>
      <c r="BE141" s="220">
        <f>IF(AZ141=5,G141,0)</f>
        <v>0</v>
      </c>
      <c r="CA141" s="247">
        <v>3</v>
      </c>
      <c r="CB141" s="247">
        <v>7</v>
      </c>
    </row>
    <row r="142" spans="1:15" ht="12.75">
      <c r="A142" s="256"/>
      <c r="B142" s="260"/>
      <c r="C142" s="326" t="s">
        <v>261</v>
      </c>
      <c r="D142" s="320"/>
      <c r="E142" s="286">
        <v>0</v>
      </c>
      <c r="F142" s="262"/>
      <c r="G142" s="263"/>
      <c r="H142" s="264"/>
      <c r="I142" s="258"/>
      <c r="J142" s="265"/>
      <c r="K142" s="258"/>
      <c r="M142" s="259" t="s">
        <v>261</v>
      </c>
      <c r="O142" s="247"/>
    </row>
    <row r="143" spans="1:15" ht="12.75">
      <c r="A143" s="256"/>
      <c r="B143" s="260"/>
      <c r="C143" s="326" t="s">
        <v>262</v>
      </c>
      <c r="D143" s="320"/>
      <c r="E143" s="286">
        <v>4.5208</v>
      </c>
      <c r="F143" s="262"/>
      <c r="G143" s="263"/>
      <c r="H143" s="264"/>
      <c r="I143" s="258"/>
      <c r="J143" s="265"/>
      <c r="K143" s="258"/>
      <c r="M143" s="259" t="s">
        <v>262</v>
      </c>
      <c r="O143" s="247"/>
    </row>
    <row r="144" spans="1:15" ht="12.75">
      <c r="A144" s="256"/>
      <c r="B144" s="260"/>
      <c r="C144" s="326" t="s">
        <v>263</v>
      </c>
      <c r="D144" s="320"/>
      <c r="E144" s="286">
        <v>4.5208</v>
      </c>
      <c r="F144" s="262"/>
      <c r="G144" s="263"/>
      <c r="H144" s="264"/>
      <c r="I144" s="258"/>
      <c r="J144" s="265"/>
      <c r="K144" s="258"/>
      <c r="M144" s="259" t="s">
        <v>263</v>
      </c>
      <c r="O144" s="247"/>
    </row>
    <row r="145" spans="1:15" ht="12.75">
      <c r="A145" s="256"/>
      <c r="B145" s="260"/>
      <c r="C145" s="319" t="s">
        <v>264</v>
      </c>
      <c r="D145" s="320"/>
      <c r="E145" s="261">
        <v>5</v>
      </c>
      <c r="F145" s="262"/>
      <c r="G145" s="263"/>
      <c r="H145" s="264"/>
      <c r="I145" s="258"/>
      <c r="J145" s="265"/>
      <c r="K145" s="258"/>
      <c r="M145" s="259" t="s">
        <v>264</v>
      </c>
      <c r="O145" s="247"/>
    </row>
    <row r="146" spans="1:80" ht="12.75">
      <c r="A146" s="248">
        <v>48</v>
      </c>
      <c r="B146" s="249" t="s">
        <v>265</v>
      </c>
      <c r="C146" s="250" t="s">
        <v>266</v>
      </c>
      <c r="D146" s="251" t="s">
        <v>162</v>
      </c>
      <c r="E146" s="252">
        <v>33</v>
      </c>
      <c r="F146" s="252">
        <v>135</v>
      </c>
      <c r="G146" s="253">
        <f>E146*F146</f>
        <v>4455</v>
      </c>
      <c r="H146" s="254">
        <v>0.0002</v>
      </c>
      <c r="I146" s="255">
        <f>E146*H146</f>
        <v>0.0066</v>
      </c>
      <c r="J146" s="254"/>
      <c r="K146" s="255">
        <f>E146*J146</f>
        <v>0</v>
      </c>
      <c r="O146" s="247">
        <v>2</v>
      </c>
      <c r="AA146" s="220">
        <v>3</v>
      </c>
      <c r="AB146" s="220">
        <v>7</v>
      </c>
      <c r="AC146" s="220">
        <v>61413330</v>
      </c>
      <c r="AZ146" s="220">
        <v>2</v>
      </c>
      <c r="BA146" s="220">
        <f>IF(AZ146=1,G146,0)</f>
        <v>0</v>
      </c>
      <c r="BB146" s="220">
        <f>IF(AZ146=2,G146,0)</f>
        <v>4455</v>
      </c>
      <c r="BC146" s="220">
        <f>IF(AZ146=3,G146,0)</f>
        <v>0</v>
      </c>
      <c r="BD146" s="220">
        <f>IF(AZ146=4,G146,0)</f>
        <v>0</v>
      </c>
      <c r="BE146" s="220">
        <f>IF(AZ146=5,G146,0)</f>
        <v>0</v>
      </c>
      <c r="CA146" s="247">
        <v>3</v>
      </c>
      <c r="CB146" s="247">
        <v>7</v>
      </c>
    </row>
    <row r="147" spans="1:15" ht="12.75">
      <c r="A147" s="256"/>
      <c r="B147" s="260"/>
      <c r="C147" s="326" t="s">
        <v>261</v>
      </c>
      <c r="D147" s="320"/>
      <c r="E147" s="286">
        <v>0</v>
      </c>
      <c r="F147" s="262"/>
      <c r="G147" s="263"/>
      <c r="H147" s="264"/>
      <c r="I147" s="258"/>
      <c r="J147" s="265"/>
      <c r="K147" s="258"/>
      <c r="M147" s="259" t="s">
        <v>261</v>
      </c>
      <c r="O147" s="247"/>
    </row>
    <row r="148" spans="1:15" ht="12.75">
      <c r="A148" s="256"/>
      <c r="B148" s="260"/>
      <c r="C148" s="326" t="s">
        <v>267</v>
      </c>
      <c r="D148" s="320"/>
      <c r="E148" s="286">
        <v>32.55</v>
      </c>
      <c r="F148" s="262"/>
      <c r="G148" s="263"/>
      <c r="H148" s="264"/>
      <c r="I148" s="258"/>
      <c r="J148" s="265"/>
      <c r="K148" s="258"/>
      <c r="M148" s="259" t="s">
        <v>267</v>
      </c>
      <c r="O148" s="247"/>
    </row>
    <row r="149" spans="1:15" ht="12.75">
      <c r="A149" s="256"/>
      <c r="B149" s="260"/>
      <c r="C149" s="326" t="s">
        <v>263</v>
      </c>
      <c r="D149" s="320"/>
      <c r="E149" s="286">
        <v>32.55</v>
      </c>
      <c r="F149" s="262"/>
      <c r="G149" s="263"/>
      <c r="H149" s="264"/>
      <c r="I149" s="258"/>
      <c r="J149" s="265"/>
      <c r="K149" s="258"/>
      <c r="M149" s="259" t="s">
        <v>263</v>
      </c>
      <c r="O149" s="247"/>
    </row>
    <row r="150" spans="1:15" ht="12.75">
      <c r="A150" s="256"/>
      <c r="B150" s="260"/>
      <c r="C150" s="319" t="s">
        <v>268</v>
      </c>
      <c r="D150" s="320"/>
      <c r="E150" s="261">
        <v>33</v>
      </c>
      <c r="F150" s="262"/>
      <c r="G150" s="263"/>
      <c r="H150" s="264"/>
      <c r="I150" s="258"/>
      <c r="J150" s="265"/>
      <c r="K150" s="258"/>
      <c r="M150" s="259" t="s">
        <v>268</v>
      </c>
      <c r="O150" s="247"/>
    </row>
    <row r="151" spans="1:80" ht="12.75">
      <c r="A151" s="248">
        <v>49</v>
      </c>
      <c r="B151" s="249" t="s">
        <v>269</v>
      </c>
      <c r="C151" s="250" t="s">
        <v>270</v>
      </c>
      <c r="D151" s="251" t="s">
        <v>13</v>
      </c>
      <c r="E151" s="252">
        <f>(G131+G133+G135+G137+G139+G141+G146)/100</f>
        <v>673.1875</v>
      </c>
      <c r="F151" s="252">
        <v>1.6</v>
      </c>
      <c r="G151" s="253">
        <f>E151*F151</f>
        <v>1077.1000000000001</v>
      </c>
      <c r="H151" s="254">
        <v>0</v>
      </c>
      <c r="I151" s="255">
        <f>E151*H151</f>
        <v>0</v>
      </c>
      <c r="J151" s="254"/>
      <c r="K151" s="255">
        <f>E151*J151</f>
        <v>0</v>
      </c>
      <c r="O151" s="247">
        <v>2</v>
      </c>
      <c r="AA151" s="220">
        <v>7</v>
      </c>
      <c r="AB151" s="220">
        <v>1002</v>
      </c>
      <c r="AC151" s="220">
        <v>5</v>
      </c>
      <c r="AZ151" s="220">
        <v>2</v>
      </c>
      <c r="BA151" s="220">
        <f>IF(AZ151=1,G151,0)</f>
        <v>0</v>
      </c>
      <c r="BB151" s="220">
        <f>IF(AZ151=2,G151,0)</f>
        <v>1077.1000000000001</v>
      </c>
      <c r="BC151" s="220">
        <f>IF(AZ151=3,G151,0)</f>
        <v>0</v>
      </c>
      <c r="BD151" s="220">
        <f>IF(AZ151=4,G151,0)</f>
        <v>0</v>
      </c>
      <c r="BE151" s="220">
        <f>IF(AZ151=5,G151,0)</f>
        <v>0</v>
      </c>
      <c r="CA151" s="247">
        <v>7</v>
      </c>
      <c r="CB151" s="247">
        <v>1002</v>
      </c>
    </row>
    <row r="152" spans="1:57" ht="12.75">
      <c r="A152" s="266"/>
      <c r="B152" s="267" t="s">
        <v>97</v>
      </c>
      <c r="C152" s="268" t="s">
        <v>246</v>
      </c>
      <c r="D152" s="269"/>
      <c r="E152" s="270"/>
      <c r="F152" s="271"/>
      <c r="G152" s="272">
        <f>SUM(G130:G151)</f>
        <v>68395.85</v>
      </c>
      <c r="H152" s="273"/>
      <c r="I152" s="274">
        <f>SUM(I130:I151)</f>
        <v>0.23027</v>
      </c>
      <c r="J152" s="273"/>
      <c r="K152" s="274">
        <f>SUM(K130:K151)</f>
        <v>0</v>
      </c>
      <c r="O152" s="247">
        <v>4</v>
      </c>
      <c r="BA152" s="275">
        <f>SUM(BA130:BA151)</f>
        <v>0</v>
      </c>
      <c r="BB152" s="275">
        <f>SUM(BB130:BB151)</f>
        <v>68395.85</v>
      </c>
      <c r="BC152" s="275">
        <f>SUM(BC130:BC151)</f>
        <v>0</v>
      </c>
      <c r="BD152" s="275">
        <f>SUM(BD130:BD151)</f>
        <v>0</v>
      </c>
      <c r="BE152" s="275">
        <f>SUM(BE130:BE151)</f>
        <v>0</v>
      </c>
    </row>
    <row r="153" spans="1:15" ht="12.75">
      <c r="A153" s="237" t="s">
        <v>95</v>
      </c>
      <c r="B153" s="238" t="s">
        <v>271</v>
      </c>
      <c r="C153" s="239" t="s">
        <v>272</v>
      </c>
      <c r="D153" s="240"/>
      <c r="E153" s="241"/>
      <c r="F153" s="241"/>
      <c r="G153" s="242"/>
      <c r="H153" s="243"/>
      <c r="I153" s="244"/>
      <c r="J153" s="245"/>
      <c r="K153" s="246"/>
      <c r="O153" s="247">
        <v>1</v>
      </c>
    </row>
    <row r="154" spans="1:80" ht="12.75">
      <c r="A154" s="248">
        <v>50</v>
      </c>
      <c r="B154" s="249" t="s">
        <v>274</v>
      </c>
      <c r="C154" s="250" t="s">
        <v>275</v>
      </c>
      <c r="D154" s="251" t="s">
        <v>162</v>
      </c>
      <c r="E154" s="252">
        <v>4</v>
      </c>
      <c r="F154" s="252">
        <v>107</v>
      </c>
      <c r="G154" s="253">
        <f>E154*F154</f>
        <v>428</v>
      </c>
      <c r="H154" s="254">
        <v>0</v>
      </c>
      <c r="I154" s="255">
        <f>E154*H154</f>
        <v>0</v>
      </c>
      <c r="J154" s="254">
        <v>0</v>
      </c>
      <c r="K154" s="255">
        <f>E154*J154</f>
        <v>0</v>
      </c>
      <c r="O154" s="247">
        <v>2</v>
      </c>
      <c r="AA154" s="220">
        <v>1</v>
      </c>
      <c r="AB154" s="220">
        <v>7</v>
      </c>
      <c r="AC154" s="220">
        <v>7</v>
      </c>
      <c r="AZ154" s="220">
        <v>2</v>
      </c>
      <c r="BA154" s="220">
        <f>IF(AZ154=1,G154,0)</f>
        <v>0</v>
      </c>
      <c r="BB154" s="220">
        <f>IF(AZ154=2,G154,0)</f>
        <v>428</v>
      </c>
      <c r="BC154" s="220">
        <f>IF(AZ154=3,G154,0)</f>
        <v>0</v>
      </c>
      <c r="BD154" s="220">
        <f>IF(AZ154=4,G154,0)</f>
        <v>0</v>
      </c>
      <c r="BE154" s="220">
        <f>IF(AZ154=5,G154,0)</f>
        <v>0</v>
      </c>
      <c r="CA154" s="247">
        <v>1</v>
      </c>
      <c r="CB154" s="247">
        <v>7</v>
      </c>
    </row>
    <row r="155" spans="1:15" ht="12.75">
      <c r="A155" s="256"/>
      <c r="B155" s="260"/>
      <c r="C155" s="319" t="s">
        <v>276</v>
      </c>
      <c r="D155" s="320"/>
      <c r="E155" s="261">
        <v>4</v>
      </c>
      <c r="F155" s="262"/>
      <c r="G155" s="263"/>
      <c r="H155" s="264"/>
      <c r="I155" s="258"/>
      <c r="J155" s="265"/>
      <c r="K155" s="258"/>
      <c r="M155" s="259" t="s">
        <v>276</v>
      </c>
      <c r="O155" s="247"/>
    </row>
    <row r="156" spans="1:80" ht="12.75">
      <c r="A156" s="248">
        <v>51</v>
      </c>
      <c r="B156" s="249" t="s">
        <v>277</v>
      </c>
      <c r="C156" s="250" t="s">
        <v>278</v>
      </c>
      <c r="D156" s="251" t="s">
        <v>116</v>
      </c>
      <c r="E156" s="252">
        <v>2</v>
      </c>
      <c r="F156" s="252">
        <v>1180</v>
      </c>
      <c r="G156" s="253">
        <f>E156*F156</f>
        <v>2360</v>
      </c>
      <c r="H156" s="254">
        <v>0.00189</v>
      </c>
      <c r="I156" s="255">
        <f>E156*H156</f>
        <v>0.00378</v>
      </c>
      <c r="J156" s="254"/>
      <c r="K156" s="255">
        <f>E156*J156</f>
        <v>0</v>
      </c>
      <c r="O156" s="247">
        <v>2</v>
      </c>
      <c r="AA156" s="220">
        <v>3</v>
      </c>
      <c r="AB156" s="220">
        <v>7</v>
      </c>
      <c r="AC156" s="220">
        <v>5537004227</v>
      </c>
      <c r="AZ156" s="220">
        <v>2</v>
      </c>
      <c r="BA156" s="220">
        <f>IF(AZ156=1,G156,0)</f>
        <v>0</v>
      </c>
      <c r="BB156" s="220">
        <f>IF(AZ156=2,G156,0)</f>
        <v>2360</v>
      </c>
      <c r="BC156" s="220">
        <f>IF(AZ156=3,G156,0)</f>
        <v>0</v>
      </c>
      <c r="BD156" s="220">
        <f>IF(AZ156=4,G156,0)</f>
        <v>0</v>
      </c>
      <c r="BE156" s="220">
        <f>IF(AZ156=5,G156,0)</f>
        <v>0</v>
      </c>
      <c r="CA156" s="247">
        <v>3</v>
      </c>
      <c r="CB156" s="247">
        <v>7</v>
      </c>
    </row>
    <row r="157" spans="1:15" ht="12.75">
      <c r="A157" s="256"/>
      <c r="B157" s="260"/>
      <c r="C157" s="319" t="s">
        <v>279</v>
      </c>
      <c r="D157" s="320"/>
      <c r="E157" s="261">
        <v>2</v>
      </c>
      <c r="F157" s="262"/>
      <c r="G157" s="263"/>
      <c r="H157" s="264"/>
      <c r="I157" s="258"/>
      <c r="J157" s="265"/>
      <c r="K157" s="258"/>
      <c r="M157" s="259" t="s">
        <v>279</v>
      </c>
      <c r="O157" s="247"/>
    </row>
    <row r="158" spans="1:80" ht="12.75">
      <c r="A158" s="248">
        <v>52</v>
      </c>
      <c r="B158" s="249" t="s">
        <v>280</v>
      </c>
      <c r="C158" s="250" t="s">
        <v>281</v>
      </c>
      <c r="D158" s="251" t="s">
        <v>13</v>
      </c>
      <c r="E158" s="252">
        <f>(G154+G156)/100</f>
        <v>27.88</v>
      </c>
      <c r="F158" s="252">
        <v>0.8</v>
      </c>
      <c r="G158" s="253">
        <f>E158*F158</f>
        <v>22.304000000000002</v>
      </c>
      <c r="H158" s="254">
        <v>0</v>
      </c>
      <c r="I158" s="255">
        <f>E158*H158</f>
        <v>0</v>
      </c>
      <c r="J158" s="254"/>
      <c r="K158" s="255">
        <f>E158*J158</f>
        <v>0</v>
      </c>
      <c r="O158" s="247">
        <v>2</v>
      </c>
      <c r="AA158" s="220">
        <v>7</v>
      </c>
      <c r="AB158" s="220">
        <v>1002</v>
      </c>
      <c r="AC158" s="220">
        <v>5</v>
      </c>
      <c r="AZ158" s="220">
        <v>2</v>
      </c>
      <c r="BA158" s="220">
        <f>IF(AZ158=1,G158,0)</f>
        <v>0</v>
      </c>
      <c r="BB158" s="220">
        <f>IF(AZ158=2,G158,0)</f>
        <v>22.304000000000002</v>
      </c>
      <c r="BC158" s="220">
        <f>IF(AZ158=3,G158,0)</f>
        <v>0</v>
      </c>
      <c r="BD158" s="220">
        <f>IF(AZ158=4,G158,0)</f>
        <v>0</v>
      </c>
      <c r="BE158" s="220">
        <f>IF(AZ158=5,G158,0)</f>
        <v>0</v>
      </c>
      <c r="CA158" s="247">
        <v>7</v>
      </c>
      <c r="CB158" s="247">
        <v>1002</v>
      </c>
    </row>
    <row r="159" spans="1:57" ht="12.75">
      <c r="A159" s="266"/>
      <c r="B159" s="267" t="s">
        <v>97</v>
      </c>
      <c r="C159" s="268" t="s">
        <v>273</v>
      </c>
      <c r="D159" s="269"/>
      <c r="E159" s="270"/>
      <c r="F159" s="271"/>
      <c r="G159" s="272">
        <f>SUM(G153:G158)</f>
        <v>2810.304</v>
      </c>
      <c r="H159" s="273"/>
      <c r="I159" s="274">
        <f>SUM(I153:I158)</f>
        <v>0.00378</v>
      </c>
      <c r="J159" s="273"/>
      <c r="K159" s="274">
        <f>SUM(K153:K158)</f>
        <v>0</v>
      </c>
      <c r="O159" s="247">
        <v>4</v>
      </c>
      <c r="BA159" s="275">
        <f>SUM(BA153:BA158)</f>
        <v>0</v>
      </c>
      <c r="BB159" s="275">
        <f>SUM(BB153:BB158)</f>
        <v>2810.304</v>
      </c>
      <c r="BC159" s="275">
        <f>SUM(BC153:BC158)</f>
        <v>0</v>
      </c>
      <c r="BD159" s="275">
        <f>SUM(BD153:BD158)</f>
        <v>0</v>
      </c>
      <c r="BE159" s="275">
        <f>SUM(BE153:BE158)</f>
        <v>0</v>
      </c>
    </row>
    <row r="160" spans="1:15" ht="12.75">
      <c r="A160" s="237" t="s">
        <v>95</v>
      </c>
      <c r="B160" s="238" t="s">
        <v>282</v>
      </c>
      <c r="C160" s="239" t="s">
        <v>283</v>
      </c>
      <c r="D160" s="240"/>
      <c r="E160" s="241"/>
      <c r="F160" s="241"/>
      <c r="G160" s="242"/>
      <c r="H160" s="243"/>
      <c r="I160" s="244"/>
      <c r="J160" s="245"/>
      <c r="K160" s="246"/>
      <c r="O160" s="247">
        <v>1</v>
      </c>
    </row>
    <row r="161" spans="1:80" ht="12.75">
      <c r="A161" s="248">
        <v>53</v>
      </c>
      <c r="B161" s="249" t="s">
        <v>285</v>
      </c>
      <c r="C161" s="250" t="s">
        <v>286</v>
      </c>
      <c r="D161" s="251" t="s">
        <v>111</v>
      </c>
      <c r="E161" s="252">
        <v>3.44</v>
      </c>
      <c r="F161" s="287">
        <v>3780</v>
      </c>
      <c r="G161" s="253">
        <f>E161*F161</f>
        <v>13003.199999999999</v>
      </c>
      <c r="H161" s="254">
        <v>0.08553</v>
      </c>
      <c r="I161" s="255">
        <f>E161*H161</f>
        <v>0.29422319999999996</v>
      </c>
      <c r="J161" s="254">
        <v>0</v>
      </c>
      <c r="K161" s="255">
        <f>E161*J161</f>
        <v>0</v>
      </c>
      <c r="O161" s="247">
        <v>2</v>
      </c>
      <c r="AA161" s="220">
        <v>1</v>
      </c>
      <c r="AB161" s="220">
        <v>7</v>
      </c>
      <c r="AC161" s="220">
        <v>7</v>
      </c>
      <c r="AZ161" s="220">
        <v>2</v>
      </c>
      <c r="BA161" s="220">
        <f>IF(AZ161=1,G161,0)</f>
        <v>0</v>
      </c>
      <c r="BB161" s="220">
        <f>IF(AZ161=2,G161,0)</f>
        <v>13003.199999999999</v>
      </c>
      <c r="BC161" s="220">
        <f>IF(AZ161=3,G161,0)</f>
        <v>0</v>
      </c>
      <c r="BD161" s="220">
        <f>IF(AZ161=4,G161,0)</f>
        <v>0</v>
      </c>
      <c r="BE161" s="220">
        <f>IF(AZ161=5,G161,0)</f>
        <v>0</v>
      </c>
      <c r="CA161" s="247">
        <v>1</v>
      </c>
      <c r="CB161" s="247">
        <v>7</v>
      </c>
    </row>
    <row r="162" spans="1:80" ht="22.5">
      <c r="A162" s="248">
        <v>54</v>
      </c>
      <c r="B162" s="249" t="s">
        <v>287</v>
      </c>
      <c r="C162" s="250" t="s">
        <v>288</v>
      </c>
      <c r="D162" s="251" t="s">
        <v>111</v>
      </c>
      <c r="E162" s="252">
        <v>26.1</v>
      </c>
      <c r="F162" s="252"/>
      <c r="G162" s="253">
        <f>E162*F162</f>
        <v>0</v>
      </c>
      <c r="H162" s="254">
        <v>0.03045</v>
      </c>
      <c r="I162" s="255">
        <f>E162*H162</f>
        <v>0.794745</v>
      </c>
      <c r="J162" s="254">
        <v>0</v>
      </c>
      <c r="K162" s="255">
        <f>E162*J162</f>
        <v>0</v>
      </c>
      <c r="O162" s="247">
        <v>2</v>
      </c>
      <c r="AA162" s="220">
        <v>1</v>
      </c>
      <c r="AB162" s="220">
        <v>7</v>
      </c>
      <c r="AC162" s="220">
        <v>7</v>
      </c>
      <c r="AZ162" s="220">
        <v>2</v>
      </c>
      <c r="BA162" s="220">
        <f>IF(AZ162=1,G162,0)</f>
        <v>0</v>
      </c>
      <c r="BB162" s="220">
        <f>IF(AZ162=2,G162,0)</f>
        <v>0</v>
      </c>
      <c r="BC162" s="220">
        <f>IF(AZ162=3,G162,0)</f>
        <v>0</v>
      </c>
      <c r="BD162" s="220">
        <f>IF(AZ162=4,G162,0)</f>
        <v>0</v>
      </c>
      <c r="BE162" s="220">
        <f>IF(AZ162=5,G162,0)</f>
        <v>0</v>
      </c>
      <c r="CA162" s="247">
        <v>1</v>
      </c>
      <c r="CB162" s="247">
        <v>7</v>
      </c>
    </row>
    <row r="163" spans="1:15" ht="12.75">
      <c r="A163" s="256"/>
      <c r="B163" s="257"/>
      <c r="C163" s="316" t="s">
        <v>289</v>
      </c>
      <c r="D163" s="317"/>
      <c r="E163" s="317"/>
      <c r="F163" s="317"/>
      <c r="G163" s="318"/>
      <c r="I163" s="258"/>
      <c r="K163" s="258"/>
      <c r="L163" s="259"/>
      <c r="O163" s="247">
        <v>3</v>
      </c>
    </row>
    <row r="164" spans="1:80" ht="22.5">
      <c r="A164" s="248">
        <v>55</v>
      </c>
      <c r="B164" s="249" t="s">
        <v>290</v>
      </c>
      <c r="C164" s="250" t="s">
        <v>291</v>
      </c>
      <c r="D164" s="251" t="s">
        <v>111</v>
      </c>
      <c r="E164" s="252">
        <v>23.5</v>
      </c>
      <c r="F164" s="287">
        <v>950</v>
      </c>
      <c r="G164" s="253">
        <f>E164*F164</f>
        <v>22325</v>
      </c>
      <c r="H164" s="254">
        <v>0.03045</v>
      </c>
      <c r="I164" s="255">
        <f>E164*H164</f>
        <v>0.7155750000000001</v>
      </c>
      <c r="J164" s="254">
        <v>0</v>
      </c>
      <c r="K164" s="255">
        <f>E164*J164</f>
        <v>0</v>
      </c>
      <c r="O164" s="247">
        <v>2</v>
      </c>
      <c r="AA164" s="220">
        <v>1</v>
      </c>
      <c r="AB164" s="220">
        <v>7</v>
      </c>
      <c r="AC164" s="220">
        <v>7</v>
      </c>
      <c r="AZ164" s="220">
        <v>2</v>
      </c>
      <c r="BA164" s="220">
        <f>IF(AZ164=1,G164,0)</f>
        <v>0</v>
      </c>
      <c r="BB164" s="220">
        <f>IF(AZ164=2,G164,0)</f>
        <v>22325</v>
      </c>
      <c r="BC164" s="220">
        <f>IF(AZ164=3,G164,0)</f>
        <v>0</v>
      </c>
      <c r="BD164" s="220">
        <f>IF(AZ164=4,G164,0)</f>
        <v>0</v>
      </c>
      <c r="BE164" s="220">
        <f>IF(AZ164=5,G164,0)</f>
        <v>0</v>
      </c>
      <c r="CA164" s="247">
        <v>1</v>
      </c>
      <c r="CB164" s="247">
        <v>7</v>
      </c>
    </row>
    <row r="165" spans="1:15" ht="12.75">
      <c r="A165" s="256"/>
      <c r="B165" s="257"/>
      <c r="C165" s="316" t="s">
        <v>289</v>
      </c>
      <c r="D165" s="317"/>
      <c r="E165" s="317"/>
      <c r="F165" s="317"/>
      <c r="G165" s="318"/>
      <c r="I165" s="258"/>
      <c r="K165" s="258"/>
      <c r="L165" s="259"/>
      <c r="O165" s="247">
        <v>3</v>
      </c>
    </row>
    <row r="166" spans="1:15" ht="12.75">
      <c r="A166" s="256"/>
      <c r="B166" s="260"/>
      <c r="C166" s="319" t="s">
        <v>292</v>
      </c>
      <c r="D166" s="320"/>
      <c r="E166" s="261">
        <v>23.5</v>
      </c>
      <c r="F166" s="262"/>
      <c r="G166" s="263"/>
      <c r="H166" s="264"/>
      <c r="I166" s="258"/>
      <c r="J166" s="265"/>
      <c r="K166" s="258"/>
      <c r="M166" s="259" t="s">
        <v>292</v>
      </c>
      <c r="O166" s="247"/>
    </row>
    <row r="167" spans="1:80" ht="12.75">
      <c r="A167" s="248">
        <v>56</v>
      </c>
      <c r="B167" s="249" t="s">
        <v>293</v>
      </c>
      <c r="C167" s="250" t="s">
        <v>566</v>
      </c>
      <c r="D167" s="251" t="s">
        <v>111</v>
      </c>
      <c r="E167" s="252">
        <v>0.425</v>
      </c>
      <c r="F167" s="287">
        <v>890</v>
      </c>
      <c r="G167" s="253">
        <f>E167*F167</f>
        <v>378.25</v>
      </c>
      <c r="H167" s="254">
        <v>0.07654</v>
      </c>
      <c r="I167" s="255">
        <f>E167*H167</f>
        <v>0.032529499999999996</v>
      </c>
      <c r="J167" s="254">
        <v>0</v>
      </c>
      <c r="K167" s="255">
        <f>E167*J167</f>
        <v>0</v>
      </c>
      <c r="O167" s="247">
        <v>2</v>
      </c>
      <c r="AA167" s="220">
        <v>1</v>
      </c>
      <c r="AB167" s="220">
        <v>0</v>
      </c>
      <c r="AC167" s="220">
        <v>0</v>
      </c>
      <c r="AZ167" s="220">
        <v>2</v>
      </c>
      <c r="BA167" s="220">
        <f>IF(AZ167=1,G167,0)</f>
        <v>0</v>
      </c>
      <c r="BB167" s="220">
        <f>IF(AZ167=2,G167,0)</f>
        <v>378.25</v>
      </c>
      <c r="BC167" s="220">
        <f>IF(AZ167=3,G167,0)</f>
        <v>0</v>
      </c>
      <c r="BD167" s="220">
        <f>IF(AZ167=4,G167,0)</f>
        <v>0</v>
      </c>
      <c r="BE167" s="220">
        <f>IF(AZ167=5,G167,0)</f>
        <v>0</v>
      </c>
      <c r="CA167" s="247">
        <v>1</v>
      </c>
      <c r="CB167" s="247">
        <v>0</v>
      </c>
    </row>
    <row r="168" spans="1:15" ht="12.75">
      <c r="A168" s="256"/>
      <c r="B168" s="257"/>
      <c r="C168" s="316" t="s">
        <v>294</v>
      </c>
      <c r="D168" s="317"/>
      <c r="E168" s="317"/>
      <c r="F168" s="317"/>
      <c r="G168" s="318"/>
      <c r="I168" s="258"/>
      <c r="K168" s="258"/>
      <c r="L168" s="259"/>
      <c r="O168" s="247">
        <v>3</v>
      </c>
    </row>
    <row r="169" spans="1:15" ht="12.75">
      <c r="A169" s="256"/>
      <c r="B169" s="260"/>
      <c r="C169" s="319" t="s">
        <v>295</v>
      </c>
      <c r="D169" s="320"/>
      <c r="E169" s="261">
        <v>0.425</v>
      </c>
      <c r="F169" s="262"/>
      <c r="G169" s="263"/>
      <c r="H169" s="264"/>
      <c r="I169" s="258"/>
      <c r="J169" s="265"/>
      <c r="K169" s="258"/>
      <c r="M169" s="259" t="s">
        <v>295</v>
      </c>
      <c r="O169" s="247"/>
    </row>
    <row r="170" spans="1:80" ht="12.75">
      <c r="A170" s="248">
        <v>57</v>
      </c>
      <c r="B170" s="249" t="s">
        <v>296</v>
      </c>
      <c r="C170" s="250" t="s">
        <v>297</v>
      </c>
      <c r="D170" s="251" t="s">
        <v>13</v>
      </c>
      <c r="E170" s="252">
        <f>(G161+G162+G164+G167)/100</f>
        <v>357.06449999999995</v>
      </c>
      <c r="F170" s="252">
        <v>4.45</v>
      </c>
      <c r="G170" s="253">
        <f>E170*F170</f>
        <v>1588.937025</v>
      </c>
      <c r="H170" s="254">
        <v>0</v>
      </c>
      <c r="I170" s="255">
        <f>E170*H170</f>
        <v>0</v>
      </c>
      <c r="J170" s="254"/>
      <c r="K170" s="255">
        <f>E170*J170</f>
        <v>0</v>
      </c>
      <c r="O170" s="247">
        <v>2</v>
      </c>
      <c r="AA170" s="220">
        <v>7</v>
      </c>
      <c r="AB170" s="220">
        <v>1002</v>
      </c>
      <c r="AC170" s="220">
        <v>5</v>
      </c>
      <c r="AZ170" s="220">
        <v>2</v>
      </c>
      <c r="BA170" s="220">
        <f>IF(AZ170=1,G170,0)</f>
        <v>0</v>
      </c>
      <c r="BB170" s="220">
        <f>IF(AZ170=2,G170,0)</f>
        <v>1588.937025</v>
      </c>
      <c r="BC170" s="220">
        <f>IF(AZ170=3,G170,0)</f>
        <v>0</v>
      </c>
      <c r="BD170" s="220">
        <f>IF(AZ170=4,G170,0)</f>
        <v>0</v>
      </c>
      <c r="BE170" s="220">
        <f>IF(AZ170=5,G170,0)</f>
        <v>0</v>
      </c>
      <c r="CA170" s="247">
        <v>7</v>
      </c>
      <c r="CB170" s="247">
        <v>1002</v>
      </c>
    </row>
    <row r="171" spans="1:57" ht="12.75">
      <c r="A171" s="266"/>
      <c r="B171" s="267" t="s">
        <v>97</v>
      </c>
      <c r="C171" s="268" t="s">
        <v>284</v>
      </c>
      <c r="D171" s="269"/>
      <c r="E171" s="270"/>
      <c r="F171" s="271"/>
      <c r="G171" s="272">
        <f>SUM(G160:G170)</f>
        <v>37295.387024999996</v>
      </c>
      <c r="H171" s="273"/>
      <c r="I171" s="274">
        <f>SUM(I160:I170)</f>
        <v>1.8370727000000002</v>
      </c>
      <c r="J171" s="273"/>
      <c r="K171" s="274">
        <f>SUM(K160:K170)</f>
        <v>0</v>
      </c>
      <c r="O171" s="247">
        <v>4</v>
      </c>
      <c r="BA171" s="275">
        <f>SUM(BA160:BA170)</f>
        <v>0</v>
      </c>
      <c r="BB171" s="275">
        <f>SUM(BB160:BB170)</f>
        <v>37295.387024999996</v>
      </c>
      <c r="BC171" s="275">
        <f>SUM(BC160:BC170)</f>
        <v>0</v>
      </c>
      <c r="BD171" s="275">
        <f>SUM(BD160:BD170)</f>
        <v>0</v>
      </c>
      <c r="BE171" s="275">
        <f>SUM(BE160:BE170)</f>
        <v>0</v>
      </c>
    </row>
    <row r="172" spans="1:15" ht="12.75">
      <c r="A172" s="237" t="s">
        <v>95</v>
      </c>
      <c r="B172" s="238" t="s">
        <v>298</v>
      </c>
      <c r="C172" s="239" t="s">
        <v>299</v>
      </c>
      <c r="D172" s="240"/>
      <c r="E172" s="241"/>
      <c r="F172" s="241"/>
      <c r="G172" s="242"/>
      <c r="H172" s="243"/>
      <c r="I172" s="244"/>
      <c r="J172" s="245"/>
      <c r="K172" s="246"/>
      <c r="O172" s="247">
        <v>1</v>
      </c>
    </row>
    <row r="173" spans="1:80" ht="22.5">
      <c r="A173" s="248">
        <v>58</v>
      </c>
      <c r="B173" s="249" t="s">
        <v>301</v>
      </c>
      <c r="C173" s="250" t="s">
        <v>302</v>
      </c>
      <c r="D173" s="251" t="s">
        <v>111</v>
      </c>
      <c r="E173" s="252">
        <v>192.74</v>
      </c>
      <c r="F173" s="252">
        <v>155</v>
      </c>
      <c r="G173" s="253">
        <f>E173*F173</f>
        <v>29874.7</v>
      </c>
      <c r="H173" s="254">
        <v>0.00042</v>
      </c>
      <c r="I173" s="255">
        <f>E173*H173</f>
        <v>0.0809508</v>
      </c>
      <c r="J173" s="254">
        <v>0</v>
      </c>
      <c r="K173" s="255">
        <f>E173*J173</f>
        <v>0</v>
      </c>
      <c r="O173" s="247">
        <v>2</v>
      </c>
      <c r="AA173" s="220">
        <v>1</v>
      </c>
      <c r="AB173" s="220">
        <v>7</v>
      </c>
      <c r="AC173" s="220">
        <v>7</v>
      </c>
      <c r="AZ173" s="220">
        <v>2</v>
      </c>
      <c r="BA173" s="220">
        <f>IF(AZ173=1,G173,0)</f>
        <v>0</v>
      </c>
      <c r="BB173" s="220">
        <f>IF(AZ173=2,G173,0)</f>
        <v>29874.7</v>
      </c>
      <c r="BC173" s="220">
        <f>IF(AZ173=3,G173,0)</f>
        <v>0</v>
      </c>
      <c r="BD173" s="220">
        <f>IF(AZ173=4,G173,0)</f>
        <v>0</v>
      </c>
      <c r="BE173" s="220">
        <f>IF(AZ173=5,G173,0)</f>
        <v>0</v>
      </c>
      <c r="CA173" s="247">
        <v>1</v>
      </c>
      <c r="CB173" s="247">
        <v>7</v>
      </c>
    </row>
    <row r="174" spans="1:15" ht="12.75">
      <c r="A174" s="256"/>
      <c r="B174" s="260"/>
      <c r="C174" s="319" t="s">
        <v>303</v>
      </c>
      <c r="D174" s="320"/>
      <c r="E174" s="261">
        <v>0</v>
      </c>
      <c r="F174" s="262"/>
      <c r="G174" s="263"/>
      <c r="H174" s="264"/>
      <c r="I174" s="258"/>
      <c r="J174" s="265"/>
      <c r="K174" s="258"/>
      <c r="M174" s="259" t="s">
        <v>303</v>
      </c>
      <c r="O174" s="247"/>
    </row>
    <row r="175" spans="1:15" ht="12.75">
      <c r="A175" s="256"/>
      <c r="B175" s="260"/>
      <c r="C175" s="319" t="s">
        <v>123</v>
      </c>
      <c r="D175" s="320"/>
      <c r="E175" s="261">
        <v>51.97</v>
      </c>
      <c r="F175" s="262"/>
      <c r="G175" s="263"/>
      <c r="H175" s="264"/>
      <c r="I175" s="258"/>
      <c r="J175" s="265"/>
      <c r="K175" s="258"/>
      <c r="M175" s="259" t="s">
        <v>123</v>
      </c>
      <c r="O175" s="247"/>
    </row>
    <row r="176" spans="1:15" ht="12.75">
      <c r="A176" s="256"/>
      <c r="B176" s="260"/>
      <c r="C176" s="319" t="s">
        <v>304</v>
      </c>
      <c r="D176" s="320"/>
      <c r="E176" s="261">
        <v>0</v>
      </c>
      <c r="F176" s="262"/>
      <c r="G176" s="263"/>
      <c r="H176" s="264"/>
      <c r="I176" s="258"/>
      <c r="J176" s="265"/>
      <c r="K176" s="258"/>
      <c r="M176" s="259" t="s">
        <v>304</v>
      </c>
      <c r="O176" s="247"/>
    </row>
    <row r="177" spans="1:15" ht="12.75">
      <c r="A177" s="256"/>
      <c r="B177" s="260"/>
      <c r="C177" s="319" t="s">
        <v>129</v>
      </c>
      <c r="D177" s="320"/>
      <c r="E177" s="261">
        <v>34.03</v>
      </c>
      <c r="F177" s="262"/>
      <c r="G177" s="263"/>
      <c r="H177" s="264"/>
      <c r="I177" s="258"/>
      <c r="J177" s="265"/>
      <c r="K177" s="258"/>
      <c r="M177" s="259" t="s">
        <v>129</v>
      </c>
      <c r="O177" s="247"/>
    </row>
    <row r="178" spans="1:15" ht="12.75">
      <c r="A178" s="256"/>
      <c r="B178" s="260"/>
      <c r="C178" s="319" t="s">
        <v>130</v>
      </c>
      <c r="D178" s="320"/>
      <c r="E178" s="261">
        <v>28.04</v>
      </c>
      <c r="F178" s="262"/>
      <c r="G178" s="263"/>
      <c r="H178" s="264"/>
      <c r="I178" s="258"/>
      <c r="J178" s="265"/>
      <c r="K178" s="258"/>
      <c r="M178" s="259" t="s">
        <v>130</v>
      </c>
      <c r="O178" s="247"/>
    </row>
    <row r="179" spans="1:15" ht="12.75">
      <c r="A179" s="256"/>
      <c r="B179" s="260"/>
      <c r="C179" s="319" t="s">
        <v>131</v>
      </c>
      <c r="D179" s="320"/>
      <c r="E179" s="261">
        <v>75.4</v>
      </c>
      <c r="F179" s="262"/>
      <c r="G179" s="263"/>
      <c r="H179" s="264"/>
      <c r="I179" s="258"/>
      <c r="J179" s="265"/>
      <c r="K179" s="258"/>
      <c r="M179" s="259" t="s">
        <v>131</v>
      </c>
      <c r="O179" s="247"/>
    </row>
    <row r="180" spans="1:15" ht="12.75">
      <c r="A180" s="256"/>
      <c r="B180" s="260"/>
      <c r="C180" s="319" t="s">
        <v>132</v>
      </c>
      <c r="D180" s="320"/>
      <c r="E180" s="261">
        <v>3.3</v>
      </c>
      <c r="F180" s="262"/>
      <c r="G180" s="263"/>
      <c r="H180" s="264"/>
      <c r="I180" s="258"/>
      <c r="J180" s="265"/>
      <c r="K180" s="258"/>
      <c r="M180" s="259" t="s">
        <v>132</v>
      </c>
      <c r="O180" s="247"/>
    </row>
    <row r="181" spans="1:80" ht="22.5">
      <c r="A181" s="248">
        <v>59</v>
      </c>
      <c r="B181" s="249" t="s">
        <v>305</v>
      </c>
      <c r="C181" s="250" t="s">
        <v>306</v>
      </c>
      <c r="D181" s="251" t="s">
        <v>111</v>
      </c>
      <c r="E181" s="252">
        <v>48.3385</v>
      </c>
      <c r="F181" s="252">
        <v>145</v>
      </c>
      <c r="G181" s="253">
        <f>E181*F181</f>
        <v>7009.0825</v>
      </c>
      <c r="H181" s="254">
        <v>0.00042</v>
      </c>
      <c r="I181" s="255">
        <f>E181*H181</f>
        <v>0.02030217</v>
      </c>
      <c r="J181" s="254">
        <v>0</v>
      </c>
      <c r="K181" s="255">
        <f>E181*J181</f>
        <v>0</v>
      </c>
      <c r="O181" s="247">
        <v>2</v>
      </c>
      <c r="AA181" s="220">
        <v>1</v>
      </c>
      <c r="AB181" s="220">
        <v>7</v>
      </c>
      <c r="AC181" s="220">
        <v>7</v>
      </c>
      <c r="AZ181" s="220">
        <v>2</v>
      </c>
      <c r="BA181" s="220">
        <f>IF(AZ181=1,G181,0)</f>
        <v>0</v>
      </c>
      <c r="BB181" s="220">
        <f>IF(AZ181=2,G181,0)</f>
        <v>7009.0825</v>
      </c>
      <c r="BC181" s="220">
        <f>IF(AZ181=3,G181,0)</f>
        <v>0</v>
      </c>
      <c r="BD181" s="220">
        <f>IF(AZ181=4,G181,0)</f>
        <v>0</v>
      </c>
      <c r="BE181" s="220">
        <f>IF(AZ181=5,G181,0)</f>
        <v>0</v>
      </c>
      <c r="CA181" s="247">
        <v>1</v>
      </c>
      <c r="CB181" s="247">
        <v>7</v>
      </c>
    </row>
    <row r="182" spans="1:15" ht="12.75">
      <c r="A182" s="256"/>
      <c r="B182" s="257"/>
      <c r="C182" s="316" t="s">
        <v>307</v>
      </c>
      <c r="D182" s="317"/>
      <c r="E182" s="317"/>
      <c r="F182" s="317"/>
      <c r="G182" s="318"/>
      <c r="I182" s="258"/>
      <c r="K182" s="258"/>
      <c r="L182" s="259"/>
      <c r="O182" s="247">
        <v>3</v>
      </c>
    </row>
    <row r="183" spans="1:15" ht="12.75">
      <c r="A183" s="256"/>
      <c r="B183" s="260"/>
      <c r="C183" s="319" t="s">
        <v>303</v>
      </c>
      <c r="D183" s="320"/>
      <c r="E183" s="261">
        <v>0</v>
      </c>
      <c r="F183" s="262"/>
      <c r="G183" s="263"/>
      <c r="H183" s="264"/>
      <c r="I183" s="258"/>
      <c r="J183" s="265"/>
      <c r="K183" s="258"/>
      <c r="M183" s="259" t="s">
        <v>303</v>
      </c>
      <c r="O183" s="247"/>
    </row>
    <row r="184" spans="1:15" ht="12.75">
      <c r="A184" s="256"/>
      <c r="B184" s="260"/>
      <c r="C184" s="319" t="s">
        <v>124</v>
      </c>
      <c r="D184" s="320"/>
      <c r="E184" s="261">
        <v>45</v>
      </c>
      <c r="F184" s="262"/>
      <c r="G184" s="263"/>
      <c r="H184" s="264"/>
      <c r="I184" s="258"/>
      <c r="J184" s="265"/>
      <c r="K184" s="258"/>
      <c r="M184" s="259" t="s">
        <v>124</v>
      </c>
      <c r="O184" s="247"/>
    </row>
    <row r="185" spans="1:15" ht="12.75">
      <c r="A185" s="256"/>
      <c r="B185" s="260"/>
      <c r="C185" s="319" t="s">
        <v>308</v>
      </c>
      <c r="D185" s="320"/>
      <c r="E185" s="261">
        <v>3.0885</v>
      </c>
      <c r="F185" s="262"/>
      <c r="G185" s="263"/>
      <c r="H185" s="264"/>
      <c r="I185" s="258"/>
      <c r="J185" s="265"/>
      <c r="K185" s="258"/>
      <c r="M185" s="259" t="s">
        <v>308</v>
      </c>
      <c r="O185" s="247"/>
    </row>
    <row r="186" spans="1:15" ht="12.75">
      <c r="A186" s="256"/>
      <c r="B186" s="260"/>
      <c r="C186" s="319" t="s">
        <v>309</v>
      </c>
      <c r="D186" s="320"/>
      <c r="E186" s="261">
        <v>0.25</v>
      </c>
      <c r="F186" s="262"/>
      <c r="G186" s="263"/>
      <c r="H186" s="264"/>
      <c r="I186" s="258"/>
      <c r="J186" s="265"/>
      <c r="K186" s="258"/>
      <c r="M186" s="259" t="s">
        <v>309</v>
      </c>
      <c r="O186" s="247"/>
    </row>
    <row r="187" spans="1:80" ht="12.75">
      <c r="A187" s="248">
        <v>60</v>
      </c>
      <c r="B187" s="249" t="s">
        <v>310</v>
      </c>
      <c r="C187" s="250" t="s">
        <v>311</v>
      </c>
      <c r="D187" s="251" t="s">
        <v>111</v>
      </c>
      <c r="E187" s="252">
        <v>237.74</v>
      </c>
      <c r="F187" s="252">
        <v>29</v>
      </c>
      <c r="G187" s="253">
        <f>E187*F187</f>
        <v>6894.46</v>
      </c>
      <c r="H187" s="254">
        <v>0</v>
      </c>
      <c r="I187" s="255">
        <f>E187*H187</f>
        <v>0</v>
      </c>
      <c r="J187" s="254">
        <v>0</v>
      </c>
      <c r="K187" s="255">
        <f>E187*J187</f>
        <v>0</v>
      </c>
      <c r="O187" s="247">
        <v>2</v>
      </c>
      <c r="AA187" s="220">
        <v>1</v>
      </c>
      <c r="AB187" s="220">
        <v>7</v>
      </c>
      <c r="AC187" s="220">
        <v>7</v>
      </c>
      <c r="AZ187" s="220">
        <v>2</v>
      </c>
      <c r="BA187" s="220">
        <f>IF(AZ187=1,G187,0)</f>
        <v>0</v>
      </c>
      <c r="BB187" s="220">
        <f>IF(AZ187=2,G187,0)</f>
        <v>6894.46</v>
      </c>
      <c r="BC187" s="220">
        <f>IF(AZ187=3,G187,0)</f>
        <v>0</v>
      </c>
      <c r="BD187" s="220">
        <f>IF(AZ187=4,G187,0)</f>
        <v>0</v>
      </c>
      <c r="BE187" s="220">
        <f>IF(AZ187=5,G187,0)</f>
        <v>0</v>
      </c>
      <c r="CA187" s="247">
        <v>1</v>
      </c>
      <c r="CB187" s="247">
        <v>7</v>
      </c>
    </row>
    <row r="188" spans="1:15" ht="12.75">
      <c r="A188" s="256"/>
      <c r="B188" s="260"/>
      <c r="C188" s="319" t="s">
        <v>303</v>
      </c>
      <c r="D188" s="320"/>
      <c r="E188" s="261">
        <v>0</v>
      </c>
      <c r="F188" s="262"/>
      <c r="G188" s="263"/>
      <c r="H188" s="264"/>
      <c r="I188" s="258"/>
      <c r="J188" s="265"/>
      <c r="K188" s="258"/>
      <c r="M188" s="259" t="s">
        <v>303</v>
      </c>
      <c r="O188" s="247"/>
    </row>
    <row r="189" spans="1:15" ht="12.75">
      <c r="A189" s="256"/>
      <c r="B189" s="260"/>
      <c r="C189" s="319" t="s">
        <v>123</v>
      </c>
      <c r="D189" s="320"/>
      <c r="E189" s="261">
        <v>51.97</v>
      </c>
      <c r="F189" s="262"/>
      <c r="G189" s="263"/>
      <c r="H189" s="264"/>
      <c r="I189" s="258"/>
      <c r="J189" s="265"/>
      <c r="K189" s="258"/>
      <c r="M189" s="259" t="s">
        <v>123</v>
      </c>
      <c r="O189" s="247"/>
    </row>
    <row r="190" spans="1:15" ht="12.75">
      <c r="A190" s="256"/>
      <c r="B190" s="260"/>
      <c r="C190" s="319" t="s">
        <v>124</v>
      </c>
      <c r="D190" s="320"/>
      <c r="E190" s="261">
        <v>45</v>
      </c>
      <c r="F190" s="262"/>
      <c r="G190" s="263"/>
      <c r="H190" s="264"/>
      <c r="I190" s="258"/>
      <c r="J190" s="265"/>
      <c r="K190" s="258"/>
      <c r="M190" s="259" t="s">
        <v>124</v>
      </c>
      <c r="O190" s="247"/>
    </row>
    <row r="191" spans="1:15" ht="12.75">
      <c r="A191" s="256"/>
      <c r="B191" s="260"/>
      <c r="C191" s="319" t="s">
        <v>304</v>
      </c>
      <c r="D191" s="320"/>
      <c r="E191" s="261">
        <v>0</v>
      </c>
      <c r="F191" s="262"/>
      <c r="G191" s="263"/>
      <c r="H191" s="264"/>
      <c r="I191" s="258"/>
      <c r="J191" s="265"/>
      <c r="K191" s="258"/>
      <c r="M191" s="259" t="s">
        <v>304</v>
      </c>
      <c r="O191" s="247"/>
    </row>
    <row r="192" spans="1:15" ht="12.75">
      <c r="A192" s="256"/>
      <c r="B192" s="260"/>
      <c r="C192" s="319" t="s">
        <v>129</v>
      </c>
      <c r="D192" s="320"/>
      <c r="E192" s="261">
        <v>34.03</v>
      </c>
      <c r="F192" s="262"/>
      <c r="G192" s="263"/>
      <c r="H192" s="264"/>
      <c r="I192" s="258"/>
      <c r="J192" s="265"/>
      <c r="K192" s="258"/>
      <c r="M192" s="259" t="s">
        <v>129</v>
      </c>
      <c r="O192" s="247"/>
    </row>
    <row r="193" spans="1:15" ht="12.75">
      <c r="A193" s="256"/>
      <c r="B193" s="260"/>
      <c r="C193" s="319" t="s">
        <v>130</v>
      </c>
      <c r="D193" s="320"/>
      <c r="E193" s="261">
        <v>28.04</v>
      </c>
      <c r="F193" s="262"/>
      <c r="G193" s="263"/>
      <c r="H193" s="264"/>
      <c r="I193" s="258"/>
      <c r="J193" s="265"/>
      <c r="K193" s="258"/>
      <c r="M193" s="259" t="s">
        <v>130</v>
      </c>
      <c r="O193" s="247"/>
    </row>
    <row r="194" spans="1:15" ht="12.75">
      <c r="A194" s="256"/>
      <c r="B194" s="260"/>
      <c r="C194" s="319" t="s">
        <v>131</v>
      </c>
      <c r="D194" s="320"/>
      <c r="E194" s="261">
        <v>75.4</v>
      </c>
      <c r="F194" s="262"/>
      <c r="G194" s="263"/>
      <c r="H194" s="264"/>
      <c r="I194" s="258"/>
      <c r="J194" s="265"/>
      <c r="K194" s="258"/>
      <c r="M194" s="259" t="s">
        <v>131</v>
      </c>
      <c r="O194" s="247"/>
    </row>
    <row r="195" spans="1:15" ht="12.75">
      <c r="A195" s="256"/>
      <c r="B195" s="260"/>
      <c r="C195" s="319" t="s">
        <v>132</v>
      </c>
      <c r="D195" s="320"/>
      <c r="E195" s="261">
        <v>3.3</v>
      </c>
      <c r="F195" s="262"/>
      <c r="G195" s="263"/>
      <c r="H195" s="264"/>
      <c r="I195" s="258"/>
      <c r="J195" s="265"/>
      <c r="K195" s="258"/>
      <c r="M195" s="259" t="s">
        <v>132</v>
      </c>
      <c r="O195" s="247"/>
    </row>
    <row r="196" spans="1:57" ht="12.75">
      <c r="A196" s="266"/>
      <c r="B196" s="267" t="s">
        <v>97</v>
      </c>
      <c r="C196" s="268" t="s">
        <v>300</v>
      </c>
      <c r="D196" s="269"/>
      <c r="E196" s="270"/>
      <c r="F196" s="271"/>
      <c r="G196" s="272">
        <f>SUM(G172:G195)</f>
        <v>43778.2425</v>
      </c>
      <c r="H196" s="273"/>
      <c r="I196" s="274">
        <f>SUM(I172:I195)</f>
        <v>0.10125297</v>
      </c>
      <c r="J196" s="273"/>
      <c r="K196" s="274">
        <f>SUM(K172:K195)</f>
        <v>0</v>
      </c>
      <c r="O196" s="247">
        <v>4</v>
      </c>
      <c r="BA196" s="275">
        <f>SUM(BA172:BA195)</f>
        <v>0</v>
      </c>
      <c r="BB196" s="275">
        <f>SUM(BB172:BB195)</f>
        <v>43778.2425</v>
      </c>
      <c r="BC196" s="275">
        <f>SUM(BC172:BC195)</f>
        <v>0</v>
      </c>
      <c r="BD196" s="275">
        <f>SUM(BD172:BD195)</f>
        <v>0</v>
      </c>
      <c r="BE196" s="275">
        <f>SUM(BE172:BE195)</f>
        <v>0</v>
      </c>
    </row>
    <row r="197" spans="1:15" ht="12.75">
      <c r="A197" s="237" t="s">
        <v>95</v>
      </c>
      <c r="B197" s="238" t="s">
        <v>312</v>
      </c>
      <c r="C197" s="239" t="s">
        <v>313</v>
      </c>
      <c r="D197" s="240"/>
      <c r="E197" s="241"/>
      <c r="F197" s="241"/>
      <c r="G197" s="242"/>
      <c r="H197" s="243"/>
      <c r="I197" s="244"/>
      <c r="J197" s="245"/>
      <c r="K197" s="246"/>
      <c r="O197" s="247">
        <v>1</v>
      </c>
    </row>
    <row r="198" spans="1:80" ht="12.75">
      <c r="A198" s="248">
        <v>61</v>
      </c>
      <c r="B198" s="249" t="s">
        <v>315</v>
      </c>
      <c r="C198" s="250" t="s">
        <v>316</v>
      </c>
      <c r="D198" s="251" t="s">
        <v>210</v>
      </c>
      <c r="E198" s="252">
        <v>4.1553246</v>
      </c>
      <c r="F198" s="252">
        <v>275</v>
      </c>
      <c r="G198" s="253">
        <f>E198*F198</f>
        <v>1142.714265</v>
      </c>
      <c r="H198" s="254">
        <v>0</v>
      </c>
      <c r="I198" s="255">
        <f>E198*H198</f>
        <v>0</v>
      </c>
      <c r="J198" s="254"/>
      <c r="K198" s="255">
        <f>E198*J198</f>
        <v>0</v>
      </c>
      <c r="O198" s="247">
        <v>2</v>
      </c>
      <c r="AA198" s="220">
        <v>8</v>
      </c>
      <c r="AB198" s="220">
        <v>0</v>
      </c>
      <c r="AC198" s="220">
        <v>3</v>
      </c>
      <c r="AZ198" s="220">
        <v>1</v>
      </c>
      <c r="BA198" s="220">
        <f>IF(AZ198=1,G198,0)</f>
        <v>1142.714265</v>
      </c>
      <c r="BB198" s="220">
        <f>IF(AZ198=2,G198,0)</f>
        <v>0</v>
      </c>
      <c r="BC198" s="220">
        <f>IF(AZ198=3,G198,0)</f>
        <v>0</v>
      </c>
      <c r="BD198" s="220">
        <f>IF(AZ198=4,G198,0)</f>
        <v>0</v>
      </c>
      <c r="BE198" s="220">
        <f>IF(AZ198=5,G198,0)</f>
        <v>0</v>
      </c>
      <c r="CA198" s="247">
        <v>8</v>
      </c>
      <c r="CB198" s="247">
        <v>0</v>
      </c>
    </row>
    <row r="199" spans="1:80" ht="12.75">
      <c r="A199" s="248">
        <v>62</v>
      </c>
      <c r="B199" s="249" t="s">
        <v>317</v>
      </c>
      <c r="C199" s="250" t="s">
        <v>318</v>
      </c>
      <c r="D199" s="251" t="s">
        <v>210</v>
      </c>
      <c r="E199" s="252">
        <v>120.5044134</v>
      </c>
      <c r="F199" s="252">
        <v>18</v>
      </c>
      <c r="G199" s="253">
        <f>E199*F199</f>
        <v>2169.0794412</v>
      </c>
      <c r="H199" s="254">
        <v>0</v>
      </c>
      <c r="I199" s="255">
        <f>E199*H199</f>
        <v>0</v>
      </c>
      <c r="J199" s="254"/>
      <c r="K199" s="255">
        <f>E199*J199</f>
        <v>0</v>
      </c>
      <c r="O199" s="247">
        <v>2</v>
      </c>
      <c r="AA199" s="220">
        <v>8</v>
      </c>
      <c r="AB199" s="220">
        <v>0</v>
      </c>
      <c r="AC199" s="220">
        <v>3</v>
      </c>
      <c r="AZ199" s="220">
        <v>1</v>
      </c>
      <c r="BA199" s="220">
        <f>IF(AZ199=1,G199,0)</f>
        <v>2169.0794412</v>
      </c>
      <c r="BB199" s="220">
        <f>IF(AZ199=2,G199,0)</f>
        <v>0</v>
      </c>
      <c r="BC199" s="220">
        <f>IF(AZ199=3,G199,0)</f>
        <v>0</v>
      </c>
      <c r="BD199" s="220">
        <f>IF(AZ199=4,G199,0)</f>
        <v>0</v>
      </c>
      <c r="BE199" s="220">
        <f>IF(AZ199=5,G199,0)</f>
        <v>0</v>
      </c>
      <c r="CA199" s="247">
        <v>8</v>
      </c>
      <c r="CB199" s="247">
        <v>0</v>
      </c>
    </row>
    <row r="200" spans="1:80" ht="12.75">
      <c r="A200" s="248">
        <v>63</v>
      </c>
      <c r="B200" s="249" t="s">
        <v>319</v>
      </c>
      <c r="C200" s="250" t="s">
        <v>320</v>
      </c>
      <c r="D200" s="251" t="s">
        <v>210</v>
      </c>
      <c r="E200" s="252">
        <v>4.1553246</v>
      </c>
      <c r="F200" s="252">
        <v>350</v>
      </c>
      <c r="G200" s="253">
        <f>E200*F200</f>
        <v>1454.36361</v>
      </c>
      <c r="H200" s="254">
        <v>0</v>
      </c>
      <c r="I200" s="255">
        <f>E200*H200</f>
        <v>0</v>
      </c>
      <c r="J200" s="254"/>
      <c r="K200" s="255">
        <f>E200*J200</f>
        <v>0</v>
      </c>
      <c r="O200" s="247">
        <v>2</v>
      </c>
      <c r="AA200" s="220">
        <v>8</v>
      </c>
      <c r="AB200" s="220">
        <v>0</v>
      </c>
      <c r="AC200" s="220">
        <v>3</v>
      </c>
      <c r="AZ200" s="220">
        <v>1</v>
      </c>
      <c r="BA200" s="220">
        <f>IF(AZ200=1,G200,0)</f>
        <v>1454.36361</v>
      </c>
      <c r="BB200" s="220">
        <f>IF(AZ200=2,G200,0)</f>
        <v>0</v>
      </c>
      <c r="BC200" s="220">
        <f>IF(AZ200=3,G200,0)</f>
        <v>0</v>
      </c>
      <c r="BD200" s="220">
        <f>IF(AZ200=4,G200,0)</f>
        <v>0</v>
      </c>
      <c r="BE200" s="220">
        <f>IF(AZ200=5,G200,0)</f>
        <v>0</v>
      </c>
      <c r="CA200" s="247">
        <v>8</v>
      </c>
      <c r="CB200" s="247">
        <v>0</v>
      </c>
    </row>
    <row r="201" spans="1:80" ht="12.75">
      <c r="A201" s="248">
        <v>64</v>
      </c>
      <c r="B201" s="249" t="s">
        <v>321</v>
      </c>
      <c r="C201" s="250" t="s">
        <v>322</v>
      </c>
      <c r="D201" s="251" t="s">
        <v>210</v>
      </c>
      <c r="E201" s="252">
        <v>16.6212984</v>
      </c>
      <c r="F201" s="252">
        <v>29</v>
      </c>
      <c r="G201" s="253">
        <f>E201*F201</f>
        <v>482.0176536</v>
      </c>
      <c r="H201" s="254">
        <v>0</v>
      </c>
      <c r="I201" s="255">
        <f>E201*H201</f>
        <v>0</v>
      </c>
      <c r="J201" s="254"/>
      <c r="K201" s="255">
        <f>E201*J201</f>
        <v>0</v>
      </c>
      <c r="O201" s="247">
        <v>2</v>
      </c>
      <c r="AA201" s="220">
        <v>8</v>
      </c>
      <c r="AB201" s="220">
        <v>0</v>
      </c>
      <c r="AC201" s="220">
        <v>3</v>
      </c>
      <c r="AZ201" s="220">
        <v>1</v>
      </c>
      <c r="BA201" s="220">
        <f>IF(AZ201=1,G201,0)</f>
        <v>482.0176536</v>
      </c>
      <c r="BB201" s="220">
        <f>IF(AZ201=2,G201,0)</f>
        <v>0</v>
      </c>
      <c r="BC201" s="220">
        <f>IF(AZ201=3,G201,0)</f>
        <v>0</v>
      </c>
      <c r="BD201" s="220">
        <f>IF(AZ201=4,G201,0)</f>
        <v>0</v>
      </c>
      <c r="BE201" s="220">
        <f>IF(AZ201=5,G201,0)</f>
        <v>0</v>
      </c>
      <c r="CA201" s="247">
        <v>8</v>
      </c>
      <c r="CB201" s="247">
        <v>0</v>
      </c>
    </row>
    <row r="202" spans="1:80" ht="12.75">
      <c r="A202" s="248">
        <v>63</v>
      </c>
      <c r="B202" s="249" t="s">
        <v>323</v>
      </c>
      <c r="C202" s="250" t="s">
        <v>324</v>
      </c>
      <c r="D202" s="251" t="s">
        <v>210</v>
      </c>
      <c r="E202" s="252">
        <v>4.1553246</v>
      </c>
      <c r="F202" s="252">
        <v>850</v>
      </c>
      <c r="G202" s="253">
        <f>E202*F202</f>
        <v>3532.0259100000003</v>
      </c>
      <c r="H202" s="254">
        <v>0</v>
      </c>
      <c r="I202" s="255">
        <f>E202*H202</f>
        <v>0</v>
      </c>
      <c r="J202" s="254"/>
      <c r="K202" s="255">
        <f>E202*J202</f>
        <v>0</v>
      </c>
      <c r="O202" s="247">
        <v>2</v>
      </c>
      <c r="AA202" s="220">
        <v>8</v>
      </c>
      <c r="AB202" s="220">
        <v>0</v>
      </c>
      <c r="AC202" s="220">
        <v>3</v>
      </c>
      <c r="AZ202" s="220">
        <v>1</v>
      </c>
      <c r="BA202" s="220">
        <f>IF(AZ202=1,G202,0)</f>
        <v>3532.0259100000003</v>
      </c>
      <c r="BB202" s="220">
        <f>IF(AZ202=2,G202,0)</f>
        <v>0</v>
      </c>
      <c r="BC202" s="220">
        <f>IF(AZ202=3,G202,0)</f>
        <v>0</v>
      </c>
      <c r="BD202" s="220">
        <f>IF(AZ202=4,G202,0)</f>
        <v>0</v>
      </c>
      <c r="BE202" s="220">
        <f>IF(AZ202=5,G202,0)</f>
        <v>0</v>
      </c>
      <c r="CA202" s="247">
        <v>8</v>
      </c>
      <c r="CB202" s="247">
        <v>0</v>
      </c>
    </row>
    <row r="203" spans="1:57" ht="12.75">
      <c r="A203" s="266"/>
      <c r="B203" s="267" t="s">
        <v>97</v>
      </c>
      <c r="C203" s="268" t="s">
        <v>314</v>
      </c>
      <c r="D203" s="269"/>
      <c r="E203" s="270"/>
      <c r="F203" s="271"/>
      <c r="G203" s="272">
        <f>SUM(G197:G202)</f>
        <v>8780.2008798</v>
      </c>
      <c r="H203" s="273"/>
      <c r="I203" s="274">
        <f>SUM(I197:I202)</f>
        <v>0</v>
      </c>
      <c r="J203" s="273"/>
      <c r="K203" s="274">
        <f>SUM(K197:K202)</f>
        <v>0</v>
      </c>
      <c r="O203" s="247">
        <v>4</v>
      </c>
      <c r="BA203" s="275">
        <f>SUM(BA197:BA202)</f>
        <v>8780.2008798</v>
      </c>
      <c r="BB203" s="275">
        <f>SUM(BB197:BB202)</f>
        <v>0</v>
      </c>
      <c r="BC203" s="275">
        <f>SUM(BC197:BC202)</f>
        <v>0</v>
      </c>
      <c r="BD203" s="275">
        <f>SUM(BD197:BD202)</f>
        <v>0</v>
      </c>
      <c r="BE203" s="275">
        <f>SUM(BE197:BE202)</f>
        <v>0</v>
      </c>
    </row>
    <row r="204" ht="12.75">
      <c r="E204" s="220"/>
    </row>
    <row r="205" ht="12.75">
      <c r="E205" s="220"/>
    </row>
    <row r="206" ht="12.75">
      <c r="E206" s="220"/>
    </row>
    <row r="207" ht="12.75">
      <c r="E207" s="220"/>
    </row>
    <row r="208" ht="12.75">
      <c r="E208" s="220"/>
    </row>
    <row r="209" ht="12.75">
      <c r="E209" s="220"/>
    </row>
    <row r="210" ht="12.75">
      <c r="E210" s="220"/>
    </row>
    <row r="211" ht="12.75">
      <c r="E211" s="220"/>
    </row>
    <row r="212" ht="12.75">
      <c r="E212" s="220"/>
    </row>
    <row r="213" ht="12.75">
      <c r="E213" s="220"/>
    </row>
    <row r="214" ht="12.75">
      <c r="E214" s="220"/>
    </row>
    <row r="215" ht="12.75">
      <c r="E215" s="220"/>
    </row>
    <row r="216" ht="12.75">
      <c r="E216" s="220"/>
    </row>
    <row r="217" ht="12.75">
      <c r="E217" s="220"/>
    </row>
    <row r="218" ht="12.75">
      <c r="E218" s="220"/>
    </row>
    <row r="219" ht="12.75">
      <c r="E219" s="220"/>
    </row>
    <row r="220" ht="12.75">
      <c r="E220" s="220"/>
    </row>
    <row r="221" ht="12.75">
      <c r="E221" s="220"/>
    </row>
    <row r="222" ht="12.75">
      <c r="E222" s="220"/>
    </row>
    <row r="223" ht="12.75">
      <c r="E223" s="220"/>
    </row>
    <row r="224" ht="12.75">
      <c r="E224" s="220"/>
    </row>
    <row r="225" ht="12.75">
      <c r="E225" s="220"/>
    </row>
    <row r="226" ht="12.75">
      <c r="E226" s="220"/>
    </row>
    <row r="227" spans="1:7" ht="12.75">
      <c r="A227" s="265"/>
      <c r="B227" s="265"/>
      <c r="C227" s="265"/>
      <c r="D227" s="265"/>
      <c r="E227" s="265"/>
      <c r="F227" s="265"/>
      <c r="G227" s="265"/>
    </row>
    <row r="228" spans="1:7" ht="12.75">
      <c r="A228" s="265"/>
      <c r="B228" s="265"/>
      <c r="C228" s="265"/>
      <c r="D228" s="265"/>
      <c r="E228" s="265"/>
      <c r="F228" s="265"/>
      <c r="G228" s="265"/>
    </row>
    <row r="229" spans="1:7" ht="12.75">
      <c r="A229" s="265"/>
      <c r="B229" s="265"/>
      <c r="C229" s="265"/>
      <c r="D229" s="265"/>
      <c r="E229" s="265"/>
      <c r="F229" s="265"/>
      <c r="G229" s="265"/>
    </row>
    <row r="230" spans="1:7" ht="12.75">
      <c r="A230" s="265"/>
      <c r="B230" s="265"/>
      <c r="C230" s="265"/>
      <c r="D230" s="265"/>
      <c r="E230" s="265"/>
      <c r="F230" s="265"/>
      <c r="G230" s="265"/>
    </row>
    <row r="231" ht="12.75">
      <c r="E231" s="220"/>
    </row>
    <row r="232" ht="12.75">
      <c r="E232" s="220"/>
    </row>
    <row r="233" ht="12.75">
      <c r="E233" s="220"/>
    </row>
    <row r="234" ht="12.75">
      <c r="E234" s="220"/>
    </row>
    <row r="235" ht="12.75">
      <c r="E235" s="220"/>
    </row>
    <row r="236" ht="12.75">
      <c r="E236" s="220"/>
    </row>
    <row r="237" ht="12.75">
      <c r="E237" s="220"/>
    </row>
    <row r="238" ht="12.75">
      <c r="E238" s="220"/>
    </row>
    <row r="239" ht="12.75">
      <c r="E239" s="220"/>
    </row>
    <row r="240" ht="12.75">
      <c r="E240" s="220"/>
    </row>
    <row r="241" ht="12.75">
      <c r="E241" s="220"/>
    </row>
    <row r="242" ht="12.75">
      <c r="E242" s="220"/>
    </row>
    <row r="243" ht="12.75">
      <c r="E243" s="220"/>
    </row>
    <row r="244" ht="12.75">
      <c r="E244" s="220"/>
    </row>
    <row r="245" ht="12.75">
      <c r="E245" s="220"/>
    </row>
    <row r="246" ht="12.75">
      <c r="E246" s="220"/>
    </row>
    <row r="247" ht="12.75">
      <c r="E247" s="220"/>
    </row>
    <row r="248" ht="12.75">
      <c r="E248" s="220"/>
    </row>
    <row r="249" ht="12.75">
      <c r="E249" s="220"/>
    </row>
    <row r="250" ht="12.75">
      <c r="E250" s="220"/>
    </row>
    <row r="251" ht="12.75">
      <c r="E251" s="220"/>
    </row>
    <row r="252" ht="12.75">
      <c r="E252" s="220"/>
    </row>
    <row r="253" ht="12.75">
      <c r="E253" s="220"/>
    </row>
    <row r="254" ht="12.75">
      <c r="E254" s="220"/>
    </row>
    <row r="255" ht="12.75">
      <c r="E255" s="220"/>
    </row>
    <row r="256" ht="12.75">
      <c r="E256" s="220"/>
    </row>
    <row r="257" ht="12.75">
      <c r="E257" s="220"/>
    </row>
    <row r="258" ht="12.75">
      <c r="E258" s="220"/>
    </row>
    <row r="259" ht="12.75">
      <c r="E259" s="220"/>
    </row>
    <row r="260" ht="12.75">
      <c r="E260" s="220"/>
    </row>
    <row r="261" ht="12.75">
      <c r="E261" s="220"/>
    </row>
    <row r="262" spans="1:2" ht="12.75">
      <c r="A262" s="276"/>
      <c r="B262" s="276"/>
    </row>
    <row r="263" spans="1:7" ht="12.75">
      <c r="A263" s="265"/>
      <c r="B263" s="265"/>
      <c r="C263" s="277"/>
      <c r="D263" s="277"/>
      <c r="E263" s="278"/>
      <c r="F263" s="277"/>
      <c r="G263" s="279"/>
    </row>
    <row r="264" spans="1:7" ht="12.75">
      <c r="A264" s="280"/>
      <c r="B264" s="280"/>
      <c r="C264" s="265"/>
      <c r="D264" s="265"/>
      <c r="E264" s="281"/>
      <c r="F264" s="265"/>
      <c r="G264" s="265"/>
    </row>
    <row r="265" spans="1:7" ht="12.75">
      <c r="A265" s="265"/>
      <c r="B265" s="265"/>
      <c r="C265" s="265"/>
      <c r="D265" s="265"/>
      <c r="E265" s="281"/>
      <c r="F265" s="265"/>
      <c r="G265" s="265"/>
    </row>
    <row r="266" spans="1:7" ht="12.75">
      <c r="A266" s="265"/>
      <c r="B266" s="265"/>
      <c r="C266" s="265"/>
      <c r="D266" s="265"/>
      <c r="E266" s="281"/>
      <c r="F266" s="265"/>
      <c r="G266" s="265"/>
    </row>
    <row r="267" spans="1:7" ht="12.75">
      <c r="A267" s="265"/>
      <c r="B267" s="265"/>
      <c r="C267" s="265"/>
      <c r="D267" s="265"/>
      <c r="E267" s="281"/>
      <c r="F267" s="265"/>
      <c r="G267" s="265"/>
    </row>
    <row r="268" spans="1:7" ht="12.75">
      <c r="A268" s="265"/>
      <c r="B268" s="265"/>
      <c r="C268" s="265"/>
      <c r="D268" s="265"/>
      <c r="E268" s="281"/>
      <c r="F268" s="265"/>
      <c r="G268" s="265"/>
    </row>
    <row r="269" spans="1:7" ht="12.75">
      <c r="A269" s="265"/>
      <c r="B269" s="265"/>
      <c r="C269" s="265"/>
      <c r="D269" s="265"/>
      <c r="E269" s="281"/>
      <c r="F269" s="265"/>
      <c r="G269" s="265"/>
    </row>
    <row r="270" spans="1:7" ht="12.75">
      <c r="A270" s="265"/>
      <c r="B270" s="265"/>
      <c r="C270" s="265"/>
      <c r="D270" s="265"/>
      <c r="E270" s="281"/>
      <c r="F270" s="265"/>
      <c r="G270" s="265"/>
    </row>
    <row r="271" spans="1:7" ht="12.75">
      <c r="A271" s="265"/>
      <c r="B271" s="265"/>
      <c r="C271" s="265"/>
      <c r="D271" s="265"/>
      <c r="E271" s="281"/>
      <c r="F271" s="265"/>
      <c r="G271" s="265"/>
    </row>
    <row r="272" spans="1:7" ht="12.75">
      <c r="A272" s="265"/>
      <c r="B272" s="265"/>
      <c r="C272" s="265"/>
      <c r="D272" s="265"/>
      <c r="E272" s="281"/>
      <c r="F272" s="265"/>
      <c r="G272" s="265"/>
    </row>
    <row r="273" spans="1:7" ht="12.75">
      <c r="A273" s="265"/>
      <c r="B273" s="265"/>
      <c r="C273" s="265"/>
      <c r="D273" s="265"/>
      <c r="E273" s="281"/>
      <c r="F273" s="265"/>
      <c r="G273" s="265"/>
    </row>
    <row r="274" spans="1:7" ht="12.75">
      <c r="A274" s="265"/>
      <c r="B274" s="265"/>
      <c r="C274" s="265"/>
      <c r="D274" s="265"/>
      <c r="E274" s="281"/>
      <c r="F274" s="265"/>
      <c r="G274" s="265"/>
    </row>
    <row r="275" spans="1:7" ht="12.75">
      <c r="A275" s="265"/>
      <c r="B275" s="265"/>
      <c r="C275" s="265"/>
      <c r="D275" s="265"/>
      <c r="E275" s="281"/>
      <c r="F275" s="265"/>
      <c r="G275" s="265"/>
    </row>
    <row r="276" spans="1:7" ht="12.75">
      <c r="A276" s="265"/>
      <c r="B276" s="265"/>
      <c r="C276" s="265"/>
      <c r="D276" s="265"/>
      <c r="E276" s="281"/>
      <c r="F276" s="265"/>
      <c r="G276" s="265"/>
    </row>
  </sheetData>
  <mergeCells count="112">
    <mergeCell ref="C190:D190"/>
    <mergeCell ref="C191:D191"/>
    <mergeCell ref="C192:D192"/>
    <mergeCell ref="C193:D193"/>
    <mergeCell ref="C194:D194"/>
    <mergeCell ref="C195:D195"/>
    <mergeCell ref="C183:D183"/>
    <mergeCell ref="C184:D184"/>
    <mergeCell ref="C185:D185"/>
    <mergeCell ref="C186:D186"/>
    <mergeCell ref="C188:D188"/>
    <mergeCell ref="C189:D189"/>
    <mergeCell ref="C174:D174"/>
    <mergeCell ref="C175:D175"/>
    <mergeCell ref="C176:D176"/>
    <mergeCell ref="C177:D177"/>
    <mergeCell ref="C178:D178"/>
    <mergeCell ref="C179:D179"/>
    <mergeCell ref="C180:D180"/>
    <mergeCell ref="C182:G182"/>
    <mergeCell ref="C163:G163"/>
    <mergeCell ref="C165:G165"/>
    <mergeCell ref="C166:D166"/>
    <mergeCell ref="C168:G168"/>
    <mergeCell ref="C169:D169"/>
    <mergeCell ref="C150:D150"/>
    <mergeCell ref="C155:D155"/>
    <mergeCell ref="C157:D157"/>
    <mergeCell ref="C140:D140"/>
    <mergeCell ref="C142:D142"/>
    <mergeCell ref="C143:D143"/>
    <mergeCell ref="C144:D144"/>
    <mergeCell ref="C145:D145"/>
    <mergeCell ref="C147:D147"/>
    <mergeCell ref="C134:D134"/>
    <mergeCell ref="C136:D136"/>
    <mergeCell ref="C138:D138"/>
    <mergeCell ref="C114:G114"/>
    <mergeCell ref="C115:G115"/>
    <mergeCell ref="C117:G117"/>
    <mergeCell ref="C118:G118"/>
    <mergeCell ref="C148:D148"/>
    <mergeCell ref="C149:D149"/>
    <mergeCell ref="C111:G111"/>
    <mergeCell ref="C112:G112"/>
    <mergeCell ref="C102:G102"/>
    <mergeCell ref="C103:G103"/>
    <mergeCell ref="C105:G105"/>
    <mergeCell ref="C106:G106"/>
    <mergeCell ref="C108:G108"/>
    <mergeCell ref="C109:G109"/>
    <mergeCell ref="C132:D132"/>
    <mergeCell ref="C93:G93"/>
    <mergeCell ref="C94:G94"/>
    <mergeCell ref="C95:G95"/>
    <mergeCell ref="C96:G96"/>
    <mergeCell ref="C97:G97"/>
    <mergeCell ref="C99:G99"/>
    <mergeCell ref="C100:G100"/>
    <mergeCell ref="C101:G101"/>
    <mergeCell ref="C79:D79"/>
    <mergeCell ref="C81:D81"/>
    <mergeCell ref="C83:D83"/>
    <mergeCell ref="C86:D86"/>
    <mergeCell ref="C70:D70"/>
    <mergeCell ref="C72:D72"/>
    <mergeCell ref="C74:D74"/>
    <mergeCell ref="C75:D75"/>
    <mergeCell ref="C76:D76"/>
    <mergeCell ref="C77:D77"/>
    <mergeCell ref="C63:D63"/>
    <mergeCell ref="C65:D65"/>
    <mergeCell ref="C66:D66"/>
    <mergeCell ref="C67:D67"/>
    <mergeCell ref="C68:D68"/>
    <mergeCell ref="C69:D69"/>
    <mergeCell ref="C51:D51"/>
    <mergeCell ref="C54:D54"/>
    <mergeCell ref="C56:D56"/>
    <mergeCell ref="C58:D58"/>
    <mergeCell ref="C59:D59"/>
    <mergeCell ref="C60:D60"/>
    <mergeCell ref="C61:D61"/>
    <mergeCell ref="C62:D62"/>
    <mergeCell ref="C42:D42"/>
    <mergeCell ref="C46:D46"/>
    <mergeCell ref="C47:D47"/>
    <mergeCell ref="C32:D32"/>
    <mergeCell ref="C33:D33"/>
    <mergeCell ref="C35:D35"/>
    <mergeCell ref="C36:D36"/>
    <mergeCell ref="C37:D37"/>
    <mergeCell ref="C38:D38"/>
    <mergeCell ref="C24:D24"/>
    <mergeCell ref="C25:D25"/>
    <mergeCell ref="C27:D27"/>
    <mergeCell ref="C28:D28"/>
    <mergeCell ref="C29:D29"/>
    <mergeCell ref="C30:D30"/>
    <mergeCell ref="C12:G12"/>
    <mergeCell ref="C16:D16"/>
    <mergeCell ref="C17:D17"/>
    <mergeCell ref="C19:D19"/>
    <mergeCell ref="C20:D20"/>
    <mergeCell ref="C22:D22"/>
    <mergeCell ref="C23:D23"/>
    <mergeCell ref="A1:G1"/>
    <mergeCell ref="A3:B3"/>
    <mergeCell ref="A4:B4"/>
    <mergeCell ref="E4:G4"/>
    <mergeCell ref="C9:G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view="pageBreakPreview" zoomScale="60" workbookViewId="0" topLeftCell="A1">
      <selection activeCell="D36" sqref="B36:G45"/>
    </sheetView>
  </sheetViews>
  <sheetFormatPr defaultColWidth="8.87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375" style="1" customWidth="1"/>
    <col min="5" max="5" width="13.375" style="1" customWidth="1"/>
    <col min="6" max="6" width="16.375" style="1" customWidth="1"/>
    <col min="7" max="7" width="15.25390625" style="1" customWidth="1"/>
    <col min="8" max="16384" width="8.87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104</v>
      </c>
      <c r="D2" s="85" t="s">
        <v>104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5" customHeight="1">
      <c r="A5" s="97" t="s">
        <v>326</v>
      </c>
      <c r="B5" s="98"/>
      <c r="C5" s="99" t="s">
        <v>327</v>
      </c>
      <c r="D5" s="100"/>
      <c r="E5" s="98"/>
      <c r="F5" s="93" t="s">
        <v>33</v>
      </c>
      <c r="G5" s="94"/>
    </row>
    <row r="6" spans="1:15" ht="12.95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5" customHeight="1">
      <c r="A7" s="104" t="s">
        <v>98</v>
      </c>
      <c r="B7" s="105"/>
      <c r="C7" s="106" t="s">
        <v>99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298"/>
      <c r="D8" s="298"/>
      <c r="E8" s="299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298"/>
      <c r="D9" s="298"/>
      <c r="E9" s="299"/>
      <c r="F9" s="93"/>
      <c r="G9" s="114"/>
      <c r="H9" s="115"/>
    </row>
    <row r="10" spans="1:8" ht="12.75">
      <c r="A10" s="109" t="s">
        <v>40</v>
      </c>
      <c r="B10" s="93"/>
      <c r="C10" s="298"/>
      <c r="D10" s="298"/>
      <c r="E10" s="298"/>
      <c r="F10" s="116"/>
      <c r="G10" s="117"/>
      <c r="H10" s="118"/>
    </row>
    <row r="11" spans="1:57" ht="13.5" customHeight="1">
      <c r="A11" s="109" t="s">
        <v>41</v>
      </c>
      <c r="B11" s="93"/>
      <c r="C11" s="298"/>
      <c r="D11" s="298"/>
      <c r="E11" s="298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300"/>
      <c r="D12" s="300"/>
      <c r="E12" s="300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5" customHeight="1">
      <c r="A15" s="134"/>
      <c r="B15" s="135" t="s">
        <v>48</v>
      </c>
      <c r="C15" s="136">
        <f>'02  Rek'!E16</f>
        <v>531.9484</v>
      </c>
      <c r="D15" s="137" t="str">
        <f>'02  Rek'!A21</f>
        <v>PPV, GZS, kompletační činnost</v>
      </c>
      <c r="E15" s="138"/>
      <c r="F15" s="139"/>
      <c r="G15" s="136">
        <f>'02  Rek'!I21</f>
        <v>0</v>
      </c>
    </row>
    <row r="16" spans="1:7" ht="15.95" customHeight="1">
      <c r="A16" s="134" t="s">
        <v>49</v>
      </c>
      <c r="B16" s="135" t="s">
        <v>50</v>
      </c>
      <c r="C16" s="136">
        <f>'02  Rek'!F16</f>
        <v>77685.78</v>
      </c>
      <c r="D16" s="89"/>
      <c r="E16" s="140"/>
      <c r="F16" s="141"/>
      <c r="G16" s="136"/>
    </row>
    <row r="17" spans="1:7" ht="15.95" customHeight="1">
      <c r="A17" s="134" t="s">
        <v>51</v>
      </c>
      <c r="B17" s="135" t="s">
        <v>52</v>
      </c>
      <c r="C17" s="136">
        <f>'02  Rek'!H16</f>
        <v>0</v>
      </c>
      <c r="D17" s="89"/>
      <c r="E17" s="140"/>
      <c r="F17" s="141"/>
      <c r="G17" s="136"/>
    </row>
    <row r="18" spans="1:7" ht="15.95" customHeight="1">
      <c r="A18" s="142" t="s">
        <v>53</v>
      </c>
      <c r="B18" s="143" t="s">
        <v>54</v>
      </c>
      <c r="C18" s="136">
        <f>'02  Rek'!G16</f>
        <v>0</v>
      </c>
      <c r="D18" s="89"/>
      <c r="E18" s="140"/>
      <c r="F18" s="141"/>
      <c r="G18" s="136"/>
    </row>
    <row r="19" spans="1:7" ht="15.95" customHeight="1">
      <c r="A19" s="144" t="s">
        <v>55</v>
      </c>
      <c r="B19" s="135"/>
      <c r="C19" s="136">
        <f>SUM(C15:C18)</f>
        <v>78217.72839999999</v>
      </c>
      <c r="D19" s="89"/>
      <c r="E19" s="140"/>
      <c r="F19" s="141"/>
      <c r="G19" s="136"/>
    </row>
    <row r="20" spans="1:7" ht="15.95" customHeight="1">
      <c r="A20" s="144"/>
      <c r="B20" s="135"/>
      <c r="C20" s="136"/>
      <c r="D20" s="89"/>
      <c r="E20" s="140"/>
      <c r="F20" s="141"/>
      <c r="G20" s="136"/>
    </row>
    <row r="21" spans="1:7" ht="15.95" customHeight="1">
      <c r="A21" s="144" t="s">
        <v>25</v>
      </c>
      <c r="B21" s="135"/>
      <c r="C21" s="136">
        <f>'02  Rek'!I16</f>
        <v>5760</v>
      </c>
      <c r="D21" s="89"/>
      <c r="E21" s="140"/>
      <c r="F21" s="141"/>
      <c r="G21" s="136"/>
    </row>
    <row r="22" spans="1:7" ht="15.95" customHeight="1">
      <c r="A22" s="145" t="s">
        <v>56</v>
      </c>
      <c r="B22" s="115"/>
      <c r="C22" s="136">
        <f>C19+C21</f>
        <v>83977.72839999999</v>
      </c>
      <c r="D22" s="89" t="s">
        <v>57</v>
      </c>
      <c r="E22" s="140"/>
      <c r="F22" s="141"/>
      <c r="G22" s="136">
        <f>G23-SUM(G15:G21)</f>
        <v>0</v>
      </c>
    </row>
    <row r="23" spans="1:7" ht="15.95" customHeight="1" thickBot="1">
      <c r="A23" s="296" t="s">
        <v>58</v>
      </c>
      <c r="B23" s="297"/>
      <c r="C23" s="146">
        <f>C22+G23</f>
        <v>83977.72839999999</v>
      </c>
      <c r="D23" s="147" t="s">
        <v>59</v>
      </c>
      <c r="E23" s="148"/>
      <c r="F23" s="149"/>
      <c r="G23" s="136">
        <f>'02  Rek'!H22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67</v>
      </c>
      <c r="E30" s="166"/>
      <c r="F30" s="302">
        <f>C23-F32</f>
        <v>83977.72839999999</v>
      </c>
      <c r="G30" s="303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302">
        <f>ROUND(PRODUCT(F30,C31/100),0)</f>
        <v>17635</v>
      </c>
      <c r="G31" s="303"/>
    </row>
    <row r="32" spans="1:7" ht="12.75">
      <c r="A32" s="163" t="s">
        <v>12</v>
      </c>
      <c r="B32" s="164"/>
      <c r="C32" s="165">
        <v>0</v>
      </c>
      <c r="D32" s="164" t="s">
        <v>69</v>
      </c>
      <c r="E32" s="166"/>
      <c r="F32" s="302">
        <v>0</v>
      </c>
      <c r="G32" s="303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302">
        <f>ROUND(PRODUCT(F32,C33/100),0)</f>
        <v>0</v>
      </c>
      <c r="G33" s="303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304">
        <f>ROUND(SUM(F30:F33),0)</f>
        <v>101613</v>
      </c>
      <c r="G34" s="305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6" t="s">
        <v>401</v>
      </c>
      <c r="C37" s="306"/>
      <c r="D37" s="306"/>
      <c r="E37" s="306"/>
      <c r="F37" s="306"/>
      <c r="G37" s="306"/>
      <c r="H37" s="1" t="s">
        <v>2</v>
      </c>
    </row>
    <row r="38" spans="1:8" ht="12.75" customHeight="1">
      <c r="A38" s="173"/>
      <c r="B38" s="306"/>
      <c r="C38" s="306"/>
      <c r="D38" s="306"/>
      <c r="E38" s="306"/>
      <c r="F38" s="306"/>
      <c r="G38" s="306"/>
      <c r="H38" s="1" t="s">
        <v>2</v>
      </c>
    </row>
    <row r="39" spans="1:8" ht="12.75">
      <c r="A39" s="173"/>
      <c r="B39" s="306"/>
      <c r="C39" s="306"/>
      <c r="D39" s="306"/>
      <c r="E39" s="306"/>
      <c r="F39" s="306"/>
      <c r="G39" s="306"/>
      <c r="H39" s="1" t="s">
        <v>2</v>
      </c>
    </row>
    <row r="40" spans="1:8" ht="12.75">
      <c r="A40" s="173"/>
      <c r="B40" s="306"/>
      <c r="C40" s="306"/>
      <c r="D40" s="306"/>
      <c r="E40" s="306"/>
      <c r="F40" s="306"/>
      <c r="G40" s="306"/>
      <c r="H40" s="1" t="s">
        <v>2</v>
      </c>
    </row>
    <row r="41" spans="1:8" ht="12.75">
      <c r="A41" s="173"/>
      <c r="B41" s="306"/>
      <c r="C41" s="306"/>
      <c r="D41" s="306"/>
      <c r="E41" s="306"/>
      <c r="F41" s="306"/>
      <c r="G41" s="306"/>
      <c r="H41" s="1" t="s">
        <v>2</v>
      </c>
    </row>
    <row r="42" spans="1:8" ht="12.75">
      <c r="A42" s="173"/>
      <c r="B42" s="306"/>
      <c r="C42" s="306"/>
      <c r="D42" s="306"/>
      <c r="E42" s="306"/>
      <c r="F42" s="306"/>
      <c r="G42" s="306"/>
      <c r="H42" s="1" t="s">
        <v>2</v>
      </c>
    </row>
    <row r="43" spans="1:8" ht="12.75">
      <c r="A43" s="173"/>
      <c r="B43" s="306"/>
      <c r="C43" s="306"/>
      <c r="D43" s="306"/>
      <c r="E43" s="306"/>
      <c r="F43" s="306"/>
      <c r="G43" s="306"/>
      <c r="H43" s="1" t="s">
        <v>2</v>
      </c>
    </row>
    <row r="44" spans="1:8" ht="12.75" customHeight="1">
      <c r="A44" s="173"/>
      <c r="B44" s="306"/>
      <c r="C44" s="306"/>
      <c r="D44" s="306"/>
      <c r="E44" s="306"/>
      <c r="F44" s="306"/>
      <c r="G44" s="306"/>
      <c r="H44" s="1" t="s">
        <v>2</v>
      </c>
    </row>
    <row r="45" spans="1:8" ht="12.75" customHeight="1">
      <c r="A45" s="173"/>
      <c r="B45" s="306"/>
      <c r="C45" s="306"/>
      <c r="D45" s="306"/>
      <c r="E45" s="306"/>
      <c r="F45" s="306"/>
      <c r="G45" s="306"/>
      <c r="H45" s="1" t="s">
        <v>2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tabSelected="1" view="pageBreakPreview" zoomScale="60" workbookViewId="0" topLeftCell="A1">
      <selection activeCell="F23" sqref="F23"/>
    </sheetView>
  </sheetViews>
  <sheetFormatPr defaultColWidth="8.87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8.875" style="1" customWidth="1"/>
  </cols>
  <sheetData>
    <row r="1" spans="1:9" ht="13.5" thickTop="1">
      <c r="A1" s="307" t="s">
        <v>3</v>
      </c>
      <c r="B1" s="308"/>
      <c r="C1" s="174" t="s">
        <v>100</v>
      </c>
      <c r="D1" s="175"/>
      <c r="E1" s="176"/>
      <c r="F1" s="175"/>
      <c r="G1" s="177" t="s">
        <v>72</v>
      </c>
      <c r="H1" s="178" t="s">
        <v>104</v>
      </c>
      <c r="I1" s="179"/>
    </row>
    <row r="2" spans="1:9" ht="13.5" thickBot="1">
      <c r="A2" s="309" t="s">
        <v>73</v>
      </c>
      <c r="B2" s="310"/>
      <c r="C2" s="180" t="s">
        <v>328</v>
      </c>
      <c r="D2" s="181"/>
      <c r="E2" s="182"/>
      <c r="F2" s="181"/>
      <c r="G2" s="311"/>
      <c r="H2" s="312"/>
      <c r="I2" s="313"/>
    </row>
    <row r="3" ht="13.5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75</v>
      </c>
      <c r="C6" s="187"/>
      <c r="D6" s="188"/>
      <c r="E6" s="189" t="s">
        <v>21</v>
      </c>
      <c r="F6" s="190" t="s">
        <v>22</v>
      </c>
      <c r="G6" s="190" t="s">
        <v>23</v>
      </c>
      <c r="H6" s="190" t="s">
        <v>24</v>
      </c>
      <c r="I6" s="191" t="s">
        <v>25</v>
      </c>
    </row>
    <row r="7" spans="1:9" s="115" customFormat="1" ht="12.75">
      <c r="A7" s="282" t="str">
        <f>'02  Pol'!B7</f>
        <v>61</v>
      </c>
      <c r="B7" s="62" t="str">
        <f>'02  Pol'!C7</f>
        <v>Upravy povrchů vnitřní</v>
      </c>
      <c r="D7" s="192"/>
      <c r="E7" s="283">
        <f>'02  Pol'!BA10</f>
        <v>112</v>
      </c>
      <c r="F7" s="284">
        <f>'02  Pol'!BB10</f>
        <v>0</v>
      </c>
      <c r="G7" s="284">
        <f>'02  Pol'!BC10</f>
        <v>0</v>
      </c>
      <c r="H7" s="284">
        <f>'02  Pol'!BD10</f>
        <v>0</v>
      </c>
      <c r="I7" s="285">
        <f>'02  Pol'!BE10</f>
        <v>0</v>
      </c>
    </row>
    <row r="8" spans="1:9" s="115" customFormat="1" ht="12.75">
      <c r="A8" s="282" t="str">
        <f>'02  Pol'!B11</f>
        <v>96</v>
      </c>
      <c r="B8" s="62" t="str">
        <f>'02  Pol'!C11</f>
        <v>Bourání konstrukcí</v>
      </c>
      <c r="D8" s="192"/>
      <c r="E8" s="283">
        <f>'02  Pol'!BA15</f>
        <v>316</v>
      </c>
      <c r="F8" s="284">
        <f>'02  Pol'!BB15</f>
        <v>0</v>
      </c>
      <c r="G8" s="284">
        <f>'02  Pol'!BC15</f>
        <v>0</v>
      </c>
      <c r="H8" s="284">
        <f>'02  Pol'!BD15</f>
        <v>0</v>
      </c>
      <c r="I8" s="285">
        <f>'02  Pol'!BE15</f>
        <v>0</v>
      </c>
    </row>
    <row r="9" spans="1:9" s="115" customFormat="1" ht="12.75">
      <c r="A9" s="282" t="str">
        <f>'02  Pol'!B16</f>
        <v>99</v>
      </c>
      <c r="B9" s="62" t="str">
        <f>'02  Pol'!C16</f>
        <v>Staveništní přesun hmot</v>
      </c>
      <c r="D9" s="192"/>
      <c r="E9" s="283">
        <f>'02  Pol'!BA18</f>
        <v>8.591999999999999</v>
      </c>
      <c r="F9" s="284">
        <f>'02  Pol'!BB18</f>
        <v>0</v>
      </c>
      <c r="G9" s="284">
        <f>'02  Pol'!BC18</f>
        <v>0</v>
      </c>
      <c r="H9" s="284">
        <f>'02  Pol'!BD18</f>
        <v>0</v>
      </c>
      <c r="I9" s="285">
        <f>'02  Pol'!BE18</f>
        <v>0</v>
      </c>
    </row>
    <row r="10" spans="1:9" s="115" customFormat="1" ht="12.75">
      <c r="A10" s="282" t="str">
        <f>'02  Pol'!B19</f>
        <v>722</v>
      </c>
      <c r="B10" s="62" t="str">
        <f>'02  Pol'!C19</f>
        <v>Vnitřní vodovod</v>
      </c>
      <c r="D10" s="192"/>
      <c r="E10" s="283">
        <f>'02  Pol'!BA25</f>
        <v>0</v>
      </c>
      <c r="F10" s="284">
        <f>'02  Pol'!BB25</f>
        <v>739.2</v>
      </c>
      <c r="G10" s="284">
        <f>'02  Pol'!BC25</f>
        <v>0</v>
      </c>
      <c r="H10" s="284">
        <f>'02  Pol'!BD25</f>
        <v>0</v>
      </c>
      <c r="I10" s="285">
        <f>'02  Pol'!BE25</f>
        <v>0</v>
      </c>
    </row>
    <row r="11" spans="1:9" s="115" customFormat="1" ht="12.75">
      <c r="A11" s="282" t="str">
        <f>'02  Pol'!B26</f>
        <v>733</v>
      </c>
      <c r="B11" s="62" t="str">
        <f>'02  Pol'!C26</f>
        <v>Rozvod potrubí</v>
      </c>
      <c r="D11" s="192"/>
      <c r="E11" s="283">
        <f>'02  Pol'!BA37</f>
        <v>0</v>
      </c>
      <c r="F11" s="284">
        <f>'02  Pol'!BB37</f>
        <v>38886.42</v>
      </c>
      <c r="G11" s="284">
        <f>'02  Pol'!BC37</f>
        <v>0</v>
      </c>
      <c r="H11" s="284">
        <f>'02  Pol'!BD37</f>
        <v>0</v>
      </c>
      <c r="I11" s="285">
        <f>'02  Pol'!BE37</f>
        <v>5760</v>
      </c>
    </row>
    <row r="12" spans="1:9" s="115" customFormat="1" ht="12.75">
      <c r="A12" s="282" t="str">
        <f>'02  Pol'!B38</f>
        <v>734</v>
      </c>
      <c r="B12" s="62" t="str">
        <f>'02  Pol'!C38</f>
        <v>Armatury</v>
      </c>
      <c r="D12" s="192"/>
      <c r="E12" s="283">
        <f>'02  Pol'!BA45</f>
        <v>0</v>
      </c>
      <c r="F12" s="284">
        <f>'02  Pol'!BB45</f>
        <v>12192.4</v>
      </c>
      <c r="G12" s="284">
        <f>'02  Pol'!BC45</f>
        <v>0</v>
      </c>
      <c r="H12" s="284">
        <f>'02  Pol'!BD45</f>
        <v>0</v>
      </c>
      <c r="I12" s="285">
        <f>'02  Pol'!BE45</f>
        <v>0</v>
      </c>
    </row>
    <row r="13" spans="1:9" s="115" customFormat="1" ht="12.75">
      <c r="A13" s="282" t="str">
        <f>'02  Pol'!B46</f>
        <v>735</v>
      </c>
      <c r="B13" s="62" t="str">
        <f>'02  Pol'!C46</f>
        <v>Otopná tělesa</v>
      </c>
      <c r="D13" s="192"/>
      <c r="E13" s="283">
        <f>'02  Pol'!BA52</f>
        <v>0</v>
      </c>
      <c r="F13" s="284">
        <f>'02  Pol'!BB52</f>
        <v>24535.760000000002</v>
      </c>
      <c r="G13" s="284">
        <f>'02  Pol'!BC52</f>
        <v>0</v>
      </c>
      <c r="H13" s="284">
        <f>'02  Pol'!BD52</f>
        <v>0</v>
      </c>
      <c r="I13" s="285">
        <f>'02  Pol'!BE52</f>
        <v>0</v>
      </c>
    </row>
    <row r="14" spans="1:9" s="115" customFormat="1" ht="12.75">
      <c r="A14" s="282" t="str">
        <f>'02  Pol'!B53</f>
        <v>783</v>
      </c>
      <c r="B14" s="62" t="str">
        <f>'02  Pol'!C53</f>
        <v>Nátěry</v>
      </c>
      <c r="D14" s="192"/>
      <c r="E14" s="283">
        <f>'02  Pol'!BA59</f>
        <v>0</v>
      </c>
      <c r="F14" s="284">
        <f>'02  Pol'!BB59</f>
        <v>1332</v>
      </c>
      <c r="G14" s="284">
        <f>'02  Pol'!BC59</f>
        <v>0</v>
      </c>
      <c r="H14" s="284">
        <f>'02  Pol'!BD59</f>
        <v>0</v>
      </c>
      <c r="I14" s="285">
        <f>'02  Pol'!BE59</f>
        <v>0</v>
      </c>
    </row>
    <row r="15" spans="1:9" s="115" customFormat="1" ht="13.5" thickBot="1">
      <c r="A15" s="282" t="str">
        <f>'02  Pol'!B60</f>
        <v>D96</v>
      </c>
      <c r="B15" s="62" t="str">
        <f>'02  Pol'!C60</f>
        <v>Přesuny suti a vybouraných hmot</v>
      </c>
      <c r="D15" s="192"/>
      <c r="E15" s="283">
        <f>'02  Pol'!BA66</f>
        <v>95.35640000000001</v>
      </c>
      <c r="F15" s="284">
        <f>'02  Pol'!BB66</f>
        <v>0</v>
      </c>
      <c r="G15" s="284">
        <f>'02  Pol'!BC66</f>
        <v>0</v>
      </c>
      <c r="H15" s="284">
        <f>'02  Pol'!BD66</f>
        <v>0</v>
      </c>
      <c r="I15" s="285">
        <f>'02  Pol'!BE66</f>
        <v>0</v>
      </c>
    </row>
    <row r="16" spans="1:9" s="14" customFormat="1" ht="13.5" thickBot="1">
      <c r="A16" s="193"/>
      <c r="B16" s="194" t="s">
        <v>76</v>
      </c>
      <c r="C16" s="194"/>
      <c r="D16" s="195"/>
      <c r="E16" s="196">
        <f>SUM(E7:E15)</f>
        <v>531.9484</v>
      </c>
      <c r="F16" s="197">
        <f>SUM(F7:F15)</f>
        <v>77685.78</v>
      </c>
      <c r="G16" s="197">
        <f>SUM(G7:G15)</f>
        <v>0</v>
      </c>
      <c r="H16" s="197">
        <f>SUM(H7:H15)</f>
        <v>0</v>
      </c>
      <c r="I16" s="198">
        <f>SUM(I7:I15)</f>
        <v>5760</v>
      </c>
    </row>
    <row r="17" spans="1:9" ht="12.75">
      <c r="A17" s="115"/>
      <c r="B17" s="115"/>
      <c r="C17" s="115"/>
      <c r="D17" s="115"/>
      <c r="E17" s="115"/>
      <c r="F17" s="115"/>
      <c r="G17" s="115"/>
      <c r="H17" s="115"/>
      <c r="I17" s="115"/>
    </row>
    <row r="18" spans="1:57" ht="19.5" customHeight="1">
      <c r="A18" s="184" t="s">
        <v>77</v>
      </c>
      <c r="B18" s="184"/>
      <c r="C18" s="184"/>
      <c r="D18" s="184"/>
      <c r="E18" s="184"/>
      <c r="F18" s="184"/>
      <c r="G18" s="199"/>
      <c r="H18" s="184"/>
      <c r="I18" s="184"/>
      <c r="BA18" s="121"/>
      <c r="BB18" s="121"/>
      <c r="BC18" s="121"/>
      <c r="BD18" s="121"/>
      <c r="BE18" s="121"/>
    </row>
    <row r="19" ht="13.5" thickBot="1"/>
    <row r="20" spans="1:9" ht="12.75">
      <c r="A20" s="150" t="s">
        <v>78</v>
      </c>
      <c r="B20" s="151"/>
      <c r="C20" s="151"/>
      <c r="D20" s="200"/>
      <c r="E20" s="201" t="s">
        <v>79</v>
      </c>
      <c r="F20" s="202" t="s">
        <v>13</v>
      </c>
      <c r="G20" s="203" t="s">
        <v>80</v>
      </c>
      <c r="H20" s="204"/>
      <c r="I20" s="205" t="s">
        <v>79</v>
      </c>
    </row>
    <row r="21" spans="1:53" ht="12.75">
      <c r="A21" s="144" t="s">
        <v>325</v>
      </c>
      <c r="B21" s="135"/>
      <c r="C21" s="135"/>
      <c r="D21" s="206"/>
      <c r="E21" s="207">
        <v>0</v>
      </c>
      <c r="F21" s="208">
        <v>0</v>
      </c>
      <c r="G21" s="209">
        <f>E16+F16</f>
        <v>78217.72839999999</v>
      </c>
      <c r="H21" s="210"/>
      <c r="I21" s="211">
        <f>E21+F21*G21/100</f>
        <v>0</v>
      </c>
      <c r="BA21" s="1">
        <v>0</v>
      </c>
    </row>
    <row r="22" spans="1:9" ht="13.5" thickBot="1">
      <c r="A22" s="212"/>
      <c r="B22" s="213" t="s">
        <v>81</v>
      </c>
      <c r="C22" s="214"/>
      <c r="D22" s="215"/>
      <c r="E22" s="216"/>
      <c r="F22" s="217"/>
      <c r="G22" s="217"/>
      <c r="H22" s="314">
        <f>SUM(I21:I21)</f>
        <v>0</v>
      </c>
      <c r="I22" s="315"/>
    </row>
    <row r="24" spans="2:9" ht="12.75">
      <c r="B24" s="14"/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9"/>
  <sheetViews>
    <sheetView showGridLines="0" showZeros="0" zoomScaleSheetLayoutView="100" workbookViewId="0" topLeftCell="A13">
      <selection activeCell="F59" sqref="F59"/>
    </sheetView>
  </sheetViews>
  <sheetFormatPr defaultColWidth="8.875" defaultRowHeight="12.75"/>
  <cols>
    <col min="1" max="1" width="4.375" style="220" customWidth="1"/>
    <col min="2" max="2" width="11.375" style="220" customWidth="1"/>
    <col min="3" max="3" width="40.375" style="220" customWidth="1"/>
    <col min="4" max="4" width="5.375" style="220" customWidth="1"/>
    <col min="5" max="5" width="8.375" style="230" customWidth="1"/>
    <col min="6" max="6" width="9.875" style="220" customWidth="1"/>
    <col min="7" max="7" width="13.875" style="220" customWidth="1"/>
    <col min="8" max="8" width="11.75390625" style="220" hidden="1" customWidth="1"/>
    <col min="9" max="9" width="11.375" style="220" hidden="1" customWidth="1"/>
    <col min="10" max="10" width="11.00390625" style="220" hidden="1" customWidth="1"/>
    <col min="11" max="11" width="10.375" style="220" hidden="1" customWidth="1"/>
    <col min="12" max="12" width="75.375" style="220" customWidth="1"/>
    <col min="13" max="13" width="45.25390625" style="220" customWidth="1"/>
    <col min="14" max="16384" width="8.875" style="220" customWidth="1"/>
  </cols>
  <sheetData>
    <row r="1" spans="1:7" ht="15.75">
      <c r="A1" s="321" t="s">
        <v>82</v>
      </c>
      <c r="B1" s="321"/>
      <c r="C1" s="321"/>
      <c r="D1" s="321"/>
      <c r="E1" s="321"/>
      <c r="F1" s="321"/>
      <c r="G1" s="321"/>
    </row>
    <row r="2" spans="2:7" ht="14.25" customHeight="1" thickBot="1">
      <c r="B2" s="221"/>
      <c r="C2" s="222"/>
      <c r="D2" s="222"/>
      <c r="E2" s="223"/>
      <c r="F2" s="222"/>
      <c r="G2" s="222"/>
    </row>
    <row r="3" spans="1:7" ht="13.5" thickTop="1">
      <c r="A3" s="307" t="s">
        <v>3</v>
      </c>
      <c r="B3" s="308"/>
      <c r="C3" s="174" t="s">
        <v>100</v>
      </c>
      <c r="D3" s="224"/>
      <c r="E3" s="225" t="s">
        <v>83</v>
      </c>
      <c r="F3" s="226" t="str">
        <f>'02  Rek'!H1</f>
        <v/>
      </c>
      <c r="G3" s="227"/>
    </row>
    <row r="4" spans="1:7" ht="13.5" thickBot="1">
      <c r="A4" s="322" t="s">
        <v>73</v>
      </c>
      <c r="B4" s="310"/>
      <c r="C4" s="180" t="s">
        <v>328</v>
      </c>
      <c r="D4" s="228"/>
      <c r="E4" s="323">
        <f>'02  Rek'!G2</f>
        <v>0</v>
      </c>
      <c r="F4" s="324"/>
      <c r="G4" s="325"/>
    </row>
    <row r="5" spans="1:7" ht="13.5" thickTop="1">
      <c r="A5" s="229"/>
      <c r="G5" s="231"/>
    </row>
    <row r="6" spans="1:11" ht="27" customHeight="1">
      <c r="A6" s="232" t="s">
        <v>84</v>
      </c>
      <c r="B6" s="233" t="s">
        <v>85</v>
      </c>
      <c r="C6" s="233" t="s">
        <v>86</v>
      </c>
      <c r="D6" s="233" t="s">
        <v>87</v>
      </c>
      <c r="E6" s="234" t="s">
        <v>88</v>
      </c>
      <c r="F6" s="233" t="s">
        <v>89</v>
      </c>
      <c r="G6" s="235" t="s">
        <v>90</v>
      </c>
      <c r="H6" s="236" t="s">
        <v>91</v>
      </c>
      <c r="I6" s="236" t="s">
        <v>92</v>
      </c>
      <c r="J6" s="236" t="s">
        <v>93</v>
      </c>
      <c r="K6" s="236" t="s">
        <v>94</v>
      </c>
    </row>
    <row r="7" spans="1:15" ht="12.75">
      <c r="A7" s="237" t="s">
        <v>95</v>
      </c>
      <c r="B7" s="238" t="s">
        <v>118</v>
      </c>
      <c r="C7" s="239" t="s">
        <v>119</v>
      </c>
      <c r="D7" s="240"/>
      <c r="E7" s="241"/>
      <c r="F7" s="241"/>
      <c r="G7" s="242"/>
      <c r="H7" s="243"/>
      <c r="I7" s="244"/>
      <c r="J7" s="245"/>
      <c r="K7" s="246"/>
      <c r="O7" s="247">
        <v>1</v>
      </c>
    </row>
    <row r="8" spans="1:80" ht="22.5">
      <c r="A8" s="248">
        <v>1</v>
      </c>
      <c r="B8" s="249" t="s">
        <v>329</v>
      </c>
      <c r="C8" s="250" t="s">
        <v>330</v>
      </c>
      <c r="D8" s="251" t="s">
        <v>162</v>
      </c>
      <c r="E8" s="252">
        <v>2</v>
      </c>
      <c r="F8" s="252">
        <v>56</v>
      </c>
      <c r="G8" s="253">
        <f>E8*F8</f>
        <v>112</v>
      </c>
      <c r="H8" s="254">
        <v>0.01733</v>
      </c>
      <c r="I8" s="255">
        <f>E8*H8</f>
        <v>0.03466</v>
      </c>
      <c r="J8" s="254">
        <v>0</v>
      </c>
      <c r="K8" s="255">
        <f>E8*J8</f>
        <v>0</v>
      </c>
      <c r="O8" s="247">
        <v>2</v>
      </c>
      <c r="AA8" s="220">
        <v>1</v>
      </c>
      <c r="AB8" s="220">
        <v>1</v>
      </c>
      <c r="AC8" s="220">
        <v>1</v>
      </c>
      <c r="AZ8" s="220">
        <v>1</v>
      </c>
      <c r="BA8" s="220">
        <f>IF(AZ8=1,G8,0)</f>
        <v>112</v>
      </c>
      <c r="BB8" s="220">
        <f>IF(AZ8=2,G8,0)</f>
        <v>0</v>
      </c>
      <c r="BC8" s="220">
        <f>IF(AZ8=3,G8,0)</f>
        <v>0</v>
      </c>
      <c r="BD8" s="220">
        <f>IF(AZ8=4,G8,0)</f>
        <v>0</v>
      </c>
      <c r="BE8" s="220">
        <f>IF(AZ8=5,G8,0)</f>
        <v>0</v>
      </c>
      <c r="CA8" s="247">
        <v>1</v>
      </c>
      <c r="CB8" s="247">
        <v>1</v>
      </c>
    </row>
    <row r="9" spans="1:15" ht="12.75">
      <c r="A9" s="256"/>
      <c r="B9" s="260"/>
      <c r="C9" s="319" t="s">
        <v>331</v>
      </c>
      <c r="D9" s="320"/>
      <c r="E9" s="261">
        <v>2</v>
      </c>
      <c r="F9" s="262"/>
      <c r="G9" s="263"/>
      <c r="H9" s="264"/>
      <c r="I9" s="258"/>
      <c r="J9" s="265"/>
      <c r="K9" s="258"/>
      <c r="M9" s="259" t="s">
        <v>331</v>
      </c>
      <c r="O9" s="247"/>
    </row>
    <row r="10" spans="1:57" ht="12.75">
      <c r="A10" s="266"/>
      <c r="B10" s="267" t="s">
        <v>97</v>
      </c>
      <c r="C10" s="268" t="s">
        <v>120</v>
      </c>
      <c r="D10" s="269"/>
      <c r="E10" s="270"/>
      <c r="F10" s="271"/>
      <c r="G10" s="272">
        <f>SUM(G7:G9)</f>
        <v>112</v>
      </c>
      <c r="H10" s="273"/>
      <c r="I10" s="274">
        <f>SUM(I7:I9)</f>
        <v>0.03466</v>
      </c>
      <c r="J10" s="273"/>
      <c r="K10" s="274">
        <f>SUM(K7:K9)</f>
        <v>0</v>
      </c>
      <c r="O10" s="247">
        <v>4</v>
      </c>
      <c r="BA10" s="275">
        <f>SUM(BA7:BA9)</f>
        <v>112</v>
      </c>
      <c r="BB10" s="275">
        <f>SUM(BB7:BB9)</f>
        <v>0</v>
      </c>
      <c r="BC10" s="275">
        <f>SUM(BC7:BC9)</f>
        <v>0</v>
      </c>
      <c r="BD10" s="275">
        <f>SUM(BD7:BD9)</f>
        <v>0</v>
      </c>
      <c r="BE10" s="275">
        <f>SUM(BE7:BE9)</f>
        <v>0</v>
      </c>
    </row>
    <row r="11" spans="1:15" ht="12.75">
      <c r="A11" s="237" t="s">
        <v>95</v>
      </c>
      <c r="B11" s="238" t="s">
        <v>152</v>
      </c>
      <c r="C11" s="239" t="s">
        <v>153</v>
      </c>
      <c r="D11" s="240"/>
      <c r="E11" s="241"/>
      <c r="F11" s="241"/>
      <c r="G11" s="242"/>
      <c r="H11" s="243"/>
      <c r="I11" s="244"/>
      <c r="J11" s="245"/>
      <c r="K11" s="246"/>
      <c r="O11" s="247">
        <v>1</v>
      </c>
    </row>
    <row r="12" spans="1:80" ht="12.75">
      <c r="A12" s="248">
        <v>2</v>
      </c>
      <c r="B12" s="249" t="s">
        <v>332</v>
      </c>
      <c r="C12" s="250" t="s">
        <v>333</v>
      </c>
      <c r="D12" s="251" t="s">
        <v>116</v>
      </c>
      <c r="E12" s="252">
        <v>2</v>
      </c>
      <c r="F12" s="252">
        <v>75</v>
      </c>
      <c r="G12" s="253">
        <f>E12*F12</f>
        <v>150</v>
      </c>
      <c r="H12" s="254">
        <v>8E-05</v>
      </c>
      <c r="I12" s="255">
        <f>E12*H12</f>
        <v>0.00016</v>
      </c>
      <c r="J12" s="254">
        <v>-0.0249</v>
      </c>
      <c r="K12" s="255">
        <f>E12*J12</f>
        <v>-0.0498</v>
      </c>
      <c r="O12" s="247">
        <v>2</v>
      </c>
      <c r="AA12" s="220">
        <v>1</v>
      </c>
      <c r="AB12" s="220">
        <v>7</v>
      </c>
      <c r="AC12" s="220">
        <v>7</v>
      </c>
      <c r="AZ12" s="220">
        <v>1</v>
      </c>
      <c r="BA12" s="220">
        <f>IF(AZ12=1,G12,0)</f>
        <v>150</v>
      </c>
      <c r="BB12" s="220">
        <f>IF(AZ12=2,G12,0)</f>
        <v>0</v>
      </c>
      <c r="BC12" s="220">
        <f>IF(AZ12=3,G12,0)</f>
        <v>0</v>
      </c>
      <c r="BD12" s="220">
        <f>IF(AZ12=4,G12,0)</f>
        <v>0</v>
      </c>
      <c r="BE12" s="220">
        <f>IF(AZ12=5,G12,0)</f>
        <v>0</v>
      </c>
      <c r="CA12" s="247">
        <v>1</v>
      </c>
      <c r="CB12" s="247">
        <v>7</v>
      </c>
    </row>
    <row r="13" spans="1:80" ht="12.75">
      <c r="A13" s="248">
        <v>3</v>
      </c>
      <c r="B13" s="249" t="s">
        <v>334</v>
      </c>
      <c r="C13" s="250" t="s">
        <v>335</v>
      </c>
      <c r="D13" s="251" t="s">
        <v>162</v>
      </c>
      <c r="E13" s="252">
        <v>2</v>
      </c>
      <c r="F13" s="252">
        <v>83</v>
      </c>
      <c r="G13" s="253">
        <f>E13*F13</f>
        <v>166</v>
      </c>
      <c r="H13" s="254">
        <v>0.00049</v>
      </c>
      <c r="I13" s="255">
        <f>E13*H13</f>
        <v>0.00098</v>
      </c>
      <c r="J13" s="254">
        <v>-0.013</v>
      </c>
      <c r="K13" s="255">
        <f>E13*J13</f>
        <v>-0.026</v>
      </c>
      <c r="O13" s="247">
        <v>2</v>
      </c>
      <c r="AA13" s="220">
        <v>1</v>
      </c>
      <c r="AB13" s="220">
        <v>1</v>
      </c>
      <c r="AC13" s="220">
        <v>1</v>
      </c>
      <c r="AZ13" s="220">
        <v>1</v>
      </c>
      <c r="BA13" s="220">
        <f>IF(AZ13=1,G13,0)</f>
        <v>166</v>
      </c>
      <c r="BB13" s="220">
        <f>IF(AZ13=2,G13,0)</f>
        <v>0</v>
      </c>
      <c r="BC13" s="220">
        <f>IF(AZ13=3,G13,0)</f>
        <v>0</v>
      </c>
      <c r="BD13" s="220">
        <f>IF(AZ13=4,G13,0)</f>
        <v>0</v>
      </c>
      <c r="BE13" s="220">
        <f>IF(AZ13=5,G13,0)</f>
        <v>0</v>
      </c>
      <c r="CA13" s="247">
        <v>1</v>
      </c>
      <c r="CB13" s="247">
        <v>1</v>
      </c>
    </row>
    <row r="14" spans="1:15" ht="12.75">
      <c r="A14" s="256"/>
      <c r="B14" s="260"/>
      <c r="C14" s="319" t="s">
        <v>331</v>
      </c>
      <c r="D14" s="320"/>
      <c r="E14" s="261">
        <v>2</v>
      </c>
      <c r="F14" s="262"/>
      <c r="G14" s="263"/>
      <c r="H14" s="264"/>
      <c r="I14" s="258"/>
      <c r="J14" s="265"/>
      <c r="K14" s="258"/>
      <c r="M14" s="259" t="s">
        <v>331</v>
      </c>
      <c r="O14" s="247"/>
    </row>
    <row r="15" spans="1:57" ht="12.75">
      <c r="A15" s="266"/>
      <c r="B15" s="267" t="s">
        <v>97</v>
      </c>
      <c r="C15" s="268" t="s">
        <v>154</v>
      </c>
      <c r="D15" s="269"/>
      <c r="E15" s="270"/>
      <c r="F15" s="271"/>
      <c r="G15" s="272">
        <f>SUM(G11:G14)</f>
        <v>316</v>
      </c>
      <c r="H15" s="273"/>
      <c r="I15" s="274">
        <f>SUM(I11:I14)</f>
        <v>0.00114</v>
      </c>
      <c r="J15" s="273"/>
      <c r="K15" s="274">
        <f>SUM(K11:K14)</f>
        <v>-0.07579999999999999</v>
      </c>
      <c r="O15" s="247">
        <v>4</v>
      </c>
      <c r="BA15" s="275">
        <f>SUM(BA11:BA14)</f>
        <v>316</v>
      </c>
      <c r="BB15" s="275">
        <f>SUM(BB11:BB14)</f>
        <v>0</v>
      </c>
      <c r="BC15" s="275">
        <f>SUM(BC11:BC14)</f>
        <v>0</v>
      </c>
      <c r="BD15" s="275">
        <f>SUM(BD11:BD14)</f>
        <v>0</v>
      </c>
      <c r="BE15" s="275">
        <f>SUM(BE11:BE14)</f>
        <v>0</v>
      </c>
    </row>
    <row r="16" spans="1:15" ht="12.75">
      <c r="A16" s="237" t="s">
        <v>95</v>
      </c>
      <c r="B16" s="238" t="s">
        <v>205</v>
      </c>
      <c r="C16" s="239" t="s">
        <v>206</v>
      </c>
      <c r="D16" s="240"/>
      <c r="E16" s="241"/>
      <c r="F16" s="241"/>
      <c r="G16" s="242"/>
      <c r="H16" s="243"/>
      <c r="I16" s="244"/>
      <c r="J16" s="245"/>
      <c r="K16" s="246"/>
      <c r="O16" s="247">
        <v>1</v>
      </c>
    </row>
    <row r="17" spans="1:80" ht="12.75">
      <c r="A17" s="248">
        <v>4</v>
      </c>
      <c r="B17" s="249" t="s">
        <v>208</v>
      </c>
      <c r="C17" s="250" t="s">
        <v>209</v>
      </c>
      <c r="D17" s="251" t="s">
        <v>210</v>
      </c>
      <c r="E17" s="252">
        <v>0.0358</v>
      </c>
      <c r="F17" s="252">
        <v>240</v>
      </c>
      <c r="G17" s="253">
        <f>E17*F17</f>
        <v>8.591999999999999</v>
      </c>
      <c r="H17" s="254">
        <v>0</v>
      </c>
      <c r="I17" s="255">
        <f>E17*H17</f>
        <v>0</v>
      </c>
      <c r="J17" s="254"/>
      <c r="K17" s="255">
        <f>E17*J17</f>
        <v>0</v>
      </c>
      <c r="O17" s="247">
        <v>2</v>
      </c>
      <c r="AA17" s="220">
        <v>7</v>
      </c>
      <c r="AB17" s="220">
        <v>1</v>
      </c>
      <c r="AC17" s="220">
        <v>2</v>
      </c>
      <c r="AZ17" s="220">
        <v>1</v>
      </c>
      <c r="BA17" s="220">
        <f>IF(AZ17=1,G17,0)</f>
        <v>8.591999999999999</v>
      </c>
      <c r="BB17" s="220">
        <f>IF(AZ17=2,G17,0)</f>
        <v>0</v>
      </c>
      <c r="BC17" s="220">
        <f>IF(AZ17=3,G17,0)</f>
        <v>0</v>
      </c>
      <c r="BD17" s="220">
        <f>IF(AZ17=4,G17,0)</f>
        <v>0</v>
      </c>
      <c r="BE17" s="220">
        <f>IF(AZ17=5,G17,0)</f>
        <v>0</v>
      </c>
      <c r="CA17" s="247">
        <v>7</v>
      </c>
      <c r="CB17" s="247">
        <v>1</v>
      </c>
    </row>
    <row r="18" spans="1:57" ht="12.75">
      <c r="A18" s="266"/>
      <c r="B18" s="267" t="s">
        <v>97</v>
      </c>
      <c r="C18" s="268" t="s">
        <v>207</v>
      </c>
      <c r="D18" s="269"/>
      <c r="E18" s="270"/>
      <c r="F18" s="271"/>
      <c r="G18" s="272">
        <f>SUM(G16:G17)</f>
        <v>8.591999999999999</v>
      </c>
      <c r="H18" s="273"/>
      <c r="I18" s="274">
        <f>SUM(I16:I17)</f>
        <v>0</v>
      </c>
      <c r="J18" s="273"/>
      <c r="K18" s="274">
        <f>SUM(K16:K17)</f>
        <v>0</v>
      </c>
      <c r="O18" s="247">
        <v>4</v>
      </c>
      <c r="BA18" s="275">
        <f>SUM(BA16:BA17)</f>
        <v>8.591999999999999</v>
      </c>
      <c r="BB18" s="275">
        <f>SUM(BB16:BB17)</f>
        <v>0</v>
      </c>
      <c r="BC18" s="275">
        <f>SUM(BC16:BC17)</f>
        <v>0</v>
      </c>
      <c r="BD18" s="275">
        <f>SUM(BD16:BD17)</f>
        <v>0</v>
      </c>
      <c r="BE18" s="275">
        <f>SUM(BE16:BE17)</f>
        <v>0</v>
      </c>
    </row>
    <row r="19" spans="1:15" ht="12.75">
      <c r="A19" s="237" t="s">
        <v>95</v>
      </c>
      <c r="B19" s="238" t="s">
        <v>336</v>
      </c>
      <c r="C19" s="239" t="s">
        <v>337</v>
      </c>
      <c r="D19" s="240"/>
      <c r="E19" s="241"/>
      <c r="F19" s="241"/>
      <c r="G19" s="242"/>
      <c r="H19" s="243"/>
      <c r="I19" s="244"/>
      <c r="J19" s="245"/>
      <c r="K19" s="246"/>
      <c r="O19" s="247">
        <v>1</v>
      </c>
    </row>
    <row r="20" spans="1:80" ht="22.5">
      <c r="A20" s="248">
        <v>5</v>
      </c>
      <c r="B20" s="249" t="s">
        <v>339</v>
      </c>
      <c r="C20" s="250" t="s">
        <v>340</v>
      </c>
      <c r="D20" s="251" t="s">
        <v>162</v>
      </c>
      <c r="E20" s="252">
        <v>2</v>
      </c>
      <c r="F20" s="252">
        <v>54</v>
      </c>
      <c r="G20" s="253">
        <f>E20*F20</f>
        <v>108</v>
      </c>
      <c r="H20" s="254">
        <v>1E-05</v>
      </c>
      <c r="I20" s="255">
        <f>E20*H20</f>
        <v>2E-05</v>
      </c>
      <c r="J20" s="254">
        <v>0</v>
      </c>
      <c r="K20" s="255">
        <f>E20*J20</f>
        <v>0</v>
      </c>
      <c r="O20" s="247">
        <v>2</v>
      </c>
      <c r="AA20" s="220">
        <v>1</v>
      </c>
      <c r="AB20" s="220">
        <v>7</v>
      </c>
      <c r="AC20" s="220">
        <v>7</v>
      </c>
      <c r="AZ20" s="220">
        <v>2</v>
      </c>
      <c r="BA20" s="220">
        <f>IF(AZ20=1,G20,0)</f>
        <v>0</v>
      </c>
      <c r="BB20" s="220">
        <f>IF(AZ20=2,G20,0)</f>
        <v>108</v>
      </c>
      <c r="BC20" s="220">
        <f>IF(AZ20=3,G20,0)</f>
        <v>0</v>
      </c>
      <c r="BD20" s="220">
        <f>IF(AZ20=4,G20,0)</f>
        <v>0</v>
      </c>
      <c r="BE20" s="220">
        <f>IF(AZ20=5,G20,0)</f>
        <v>0</v>
      </c>
      <c r="CA20" s="247">
        <v>1</v>
      </c>
      <c r="CB20" s="247">
        <v>7</v>
      </c>
    </row>
    <row r="21" spans="1:15" ht="12.75">
      <c r="A21" s="256"/>
      <c r="B21" s="257"/>
      <c r="C21" s="316" t="s">
        <v>341</v>
      </c>
      <c r="D21" s="317"/>
      <c r="E21" s="317"/>
      <c r="F21" s="317"/>
      <c r="G21" s="318"/>
      <c r="I21" s="258"/>
      <c r="K21" s="258"/>
      <c r="L21" s="259" t="s">
        <v>341</v>
      </c>
      <c r="O21" s="247">
        <v>3</v>
      </c>
    </row>
    <row r="22" spans="1:80" ht="22.5">
      <c r="A22" s="248">
        <v>6</v>
      </c>
      <c r="B22" s="249" t="s">
        <v>342</v>
      </c>
      <c r="C22" s="250" t="s">
        <v>343</v>
      </c>
      <c r="D22" s="251" t="s">
        <v>162</v>
      </c>
      <c r="E22" s="252">
        <v>2</v>
      </c>
      <c r="F22" s="252">
        <v>58</v>
      </c>
      <c r="G22" s="253">
        <f>E22*F22</f>
        <v>116</v>
      </c>
      <c r="H22" s="254">
        <v>2E-05</v>
      </c>
      <c r="I22" s="255">
        <f>E22*H22</f>
        <v>4E-05</v>
      </c>
      <c r="J22" s="254">
        <v>0</v>
      </c>
      <c r="K22" s="255">
        <f>E22*J22</f>
        <v>0</v>
      </c>
      <c r="O22" s="247">
        <v>2</v>
      </c>
      <c r="AA22" s="220">
        <v>1</v>
      </c>
      <c r="AB22" s="220">
        <v>7</v>
      </c>
      <c r="AC22" s="220">
        <v>7</v>
      </c>
      <c r="AZ22" s="220">
        <v>2</v>
      </c>
      <c r="BA22" s="220">
        <f>IF(AZ22=1,G22,0)</f>
        <v>0</v>
      </c>
      <c r="BB22" s="220">
        <f>IF(AZ22=2,G22,0)</f>
        <v>116</v>
      </c>
      <c r="BC22" s="220">
        <f>IF(AZ22=3,G22,0)</f>
        <v>0</v>
      </c>
      <c r="BD22" s="220">
        <f>IF(AZ22=4,G22,0)</f>
        <v>0</v>
      </c>
      <c r="BE22" s="220">
        <f>IF(AZ22=5,G22,0)</f>
        <v>0</v>
      </c>
      <c r="CA22" s="247">
        <v>1</v>
      </c>
      <c r="CB22" s="247">
        <v>7</v>
      </c>
    </row>
    <row r="23" spans="1:15" ht="12.75">
      <c r="A23" s="256"/>
      <c r="B23" s="257"/>
      <c r="C23" s="316" t="s">
        <v>341</v>
      </c>
      <c r="D23" s="317"/>
      <c r="E23" s="317"/>
      <c r="F23" s="317"/>
      <c r="G23" s="318"/>
      <c r="I23" s="258"/>
      <c r="K23" s="258"/>
      <c r="L23" s="259" t="s">
        <v>341</v>
      </c>
      <c r="O23" s="247">
        <v>3</v>
      </c>
    </row>
    <row r="24" spans="1:80" ht="12.75">
      <c r="A24" s="248">
        <v>7</v>
      </c>
      <c r="B24" s="249" t="s">
        <v>344</v>
      </c>
      <c r="C24" s="250" t="s">
        <v>345</v>
      </c>
      <c r="D24" s="251" t="s">
        <v>13</v>
      </c>
      <c r="E24" s="252">
        <f>(G20+G22)/100</f>
        <v>2.24</v>
      </c>
      <c r="F24" s="252">
        <v>230</v>
      </c>
      <c r="G24" s="253">
        <f>E24*F24</f>
        <v>515.2</v>
      </c>
      <c r="H24" s="254">
        <v>0</v>
      </c>
      <c r="I24" s="255">
        <f>E24*H24</f>
        <v>0</v>
      </c>
      <c r="J24" s="254"/>
      <c r="K24" s="255">
        <f>E24*J24</f>
        <v>0</v>
      </c>
      <c r="O24" s="247">
        <v>2</v>
      </c>
      <c r="AA24" s="220">
        <v>7</v>
      </c>
      <c r="AB24" s="220">
        <v>1002</v>
      </c>
      <c r="AC24" s="220">
        <v>5</v>
      </c>
      <c r="AZ24" s="220">
        <v>2</v>
      </c>
      <c r="BA24" s="220">
        <f>IF(AZ24=1,G24,0)</f>
        <v>0</v>
      </c>
      <c r="BB24" s="220">
        <f>IF(AZ24=2,G24,0)</f>
        <v>515.2</v>
      </c>
      <c r="BC24" s="220">
        <f>IF(AZ24=3,G24,0)</f>
        <v>0</v>
      </c>
      <c r="BD24" s="220">
        <f>IF(AZ24=4,G24,0)</f>
        <v>0</v>
      </c>
      <c r="BE24" s="220">
        <f>IF(AZ24=5,G24,0)</f>
        <v>0</v>
      </c>
      <c r="CA24" s="247">
        <v>7</v>
      </c>
      <c r="CB24" s="247">
        <v>1002</v>
      </c>
    </row>
    <row r="25" spans="1:57" ht="12.75">
      <c r="A25" s="266"/>
      <c r="B25" s="267" t="s">
        <v>97</v>
      </c>
      <c r="C25" s="268" t="s">
        <v>338</v>
      </c>
      <c r="D25" s="269"/>
      <c r="E25" s="270"/>
      <c r="F25" s="271"/>
      <c r="G25" s="272">
        <f>SUM(G19:G24)</f>
        <v>739.2</v>
      </c>
      <c r="H25" s="273"/>
      <c r="I25" s="274">
        <f>SUM(I19:I24)</f>
        <v>6.000000000000001E-05</v>
      </c>
      <c r="J25" s="273"/>
      <c r="K25" s="274">
        <f>SUM(K19:K24)</f>
        <v>0</v>
      </c>
      <c r="O25" s="247">
        <v>4</v>
      </c>
      <c r="BA25" s="275">
        <f>SUM(BA19:BA24)</f>
        <v>0</v>
      </c>
      <c r="BB25" s="275">
        <f>SUM(BB19:BB24)</f>
        <v>739.2</v>
      </c>
      <c r="BC25" s="275">
        <f>SUM(BC19:BC24)</f>
        <v>0</v>
      </c>
      <c r="BD25" s="275">
        <f>SUM(BD19:BD24)</f>
        <v>0</v>
      </c>
      <c r="BE25" s="275">
        <f>SUM(BE19:BE24)</f>
        <v>0</v>
      </c>
    </row>
    <row r="26" spans="1:15" ht="12.75">
      <c r="A26" s="237" t="s">
        <v>95</v>
      </c>
      <c r="B26" s="238" t="s">
        <v>346</v>
      </c>
      <c r="C26" s="239" t="s">
        <v>347</v>
      </c>
      <c r="D26" s="240"/>
      <c r="E26" s="241"/>
      <c r="F26" s="241"/>
      <c r="G26" s="242"/>
      <c r="H26" s="243"/>
      <c r="I26" s="244"/>
      <c r="J26" s="245"/>
      <c r="K26" s="246"/>
      <c r="O26" s="247">
        <v>1</v>
      </c>
    </row>
    <row r="27" spans="1:80" ht="12.75">
      <c r="A27" s="248">
        <v>8</v>
      </c>
      <c r="B27" s="249" t="s">
        <v>349</v>
      </c>
      <c r="C27" s="250" t="s">
        <v>350</v>
      </c>
      <c r="D27" s="251" t="s">
        <v>162</v>
      </c>
      <c r="E27" s="252">
        <v>15</v>
      </c>
      <c r="F27" s="252">
        <v>297</v>
      </c>
      <c r="G27" s="253">
        <f>E27*F27</f>
        <v>4455</v>
      </c>
      <c r="H27" s="254">
        <v>0.00076</v>
      </c>
      <c r="I27" s="255">
        <f>E27*H27</f>
        <v>0.0114</v>
      </c>
      <c r="J27" s="254">
        <v>0</v>
      </c>
      <c r="K27" s="255">
        <f>E27*J27</f>
        <v>0</v>
      </c>
      <c r="O27" s="247">
        <v>2</v>
      </c>
      <c r="AA27" s="220">
        <v>1</v>
      </c>
      <c r="AB27" s="220">
        <v>7</v>
      </c>
      <c r="AC27" s="220">
        <v>7</v>
      </c>
      <c r="AZ27" s="220">
        <v>2</v>
      </c>
      <c r="BA27" s="220">
        <f>IF(AZ27=1,G27,0)</f>
        <v>0</v>
      </c>
      <c r="BB27" s="220">
        <f>IF(AZ27=2,G27,0)</f>
        <v>4455</v>
      </c>
      <c r="BC27" s="220">
        <f>IF(AZ27=3,G27,0)</f>
        <v>0</v>
      </c>
      <c r="BD27" s="220">
        <f>IF(AZ27=4,G27,0)</f>
        <v>0</v>
      </c>
      <c r="BE27" s="220">
        <f>IF(AZ27=5,G27,0)</f>
        <v>0</v>
      </c>
      <c r="CA27" s="247">
        <v>1</v>
      </c>
      <c r="CB27" s="247">
        <v>7</v>
      </c>
    </row>
    <row r="28" spans="1:15" ht="12.75">
      <c r="A28" s="256"/>
      <c r="B28" s="257"/>
      <c r="C28" s="316" t="s">
        <v>351</v>
      </c>
      <c r="D28" s="317"/>
      <c r="E28" s="317"/>
      <c r="F28" s="317"/>
      <c r="G28" s="318"/>
      <c r="I28" s="258"/>
      <c r="K28" s="258"/>
      <c r="L28" s="259" t="s">
        <v>351</v>
      </c>
      <c r="O28" s="247">
        <v>3</v>
      </c>
    </row>
    <row r="29" spans="1:80" ht="12.75">
      <c r="A29" s="248">
        <v>9</v>
      </c>
      <c r="B29" s="249" t="s">
        <v>352</v>
      </c>
      <c r="C29" s="250" t="s">
        <v>353</v>
      </c>
      <c r="D29" s="251" t="s">
        <v>162</v>
      </c>
      <c r="E29" s="252">
        <v>3</v>
      </c>
      <c r="F29" s="252">
        <v>326</v>
      </c>
      <c r="G29" s="253">
        <f>E29*F29</f>
        <v>978</v>
      </c>
      <c r="H29" s="254">
        <v>0.00088</v>
      </c>
      <c r="I29" s="255">
        <f>E29*H29</f>
        <v>0.00264</v>
      </c>
      <c r="J29" s="254">
        <v>0</v>
      </c>
      <c r="K29" s="255">
        <f>E29*J29</f>
        <v>0</v>
      </c>
      <c r="O29" s="247">
        <v>2</v>
      </c>
      <c r="AA29" s="220">
        <v>1</v>
      </c>
      <c r="AB29" s="220">
        <v>7</v>
      </c>
      <c r="AC29" s="220">
        <v>7</v>
      </c>
      <c r="AZ29" s="220">
        <v>2</v>
      </c>
      <c r="BA29" s="220">
        <f>IF(AZ29=1,G29,0)</f>
        <v>0</v>
      </c>
      <c r="BB29" s="220">
        <f>IF(AZ29=2,G29,0)</f>
        <v>978</v>
      </c>
      <c r="BC29" s="220">
        <f>IF(AZ29=3,G29,0)</f>
        <v>0</v>
      </c>
      <c r="BD29" s="220">
        <f>IF(AZ29=4,G29,0)</f>
        <v>0</v>
      </c>
      <c r="BE29" s="220">
        <f>IF(AZ29=5,G29,0)</f>
        <v>0</v>
      </c>
      <c r="CA29" s="247">
        <v>1</v>
      </c>
      <c r="CB29" s="247">
        <v>7</v>
      </c>
    </row>
    <row r="30" spans="1:15" ht="12.75">
      <c r="A30" s="256"/>
      <c r="B30" s="257"/>
      <c r="C30" s="316" t="s">
        <v>351</v>
      </c>
      <c r="D30" s="317"/>
      <c r="E30" s="317"/>
      <c r="F30" s="317"/>
      <c r="G30" s="318"/>
      <c r="I30" s="258"/>
      <c r="K30" s="258"/>
      <c r="L30" s="259" t="s">
        <v>351</v>
      </c>
      <c r="O30" s="247">
        <v>3</v>
      </c>
    </row>
    <row r="31" spans="1:80" ht="12.75">
      <c r="A31" s="248">
        <v>10</v>
      </c>
      <c r="B31" s="249" t="s">
        <v>354</v>
      </c>
      <c r="C31" s="250" t="s">
        <v>355</v>
      </c>
      <c r="D31" s="251" t="s">
        <v>162</v>
      </c>
      <c r="E31" s="252">
        <v>18</v>
      </c>
      <c r="F31" s="252">
        <v>112</v>
      </c>
      <c r="G31" s="253">
        <f>E31*F31</f>
        <v>2016</v>
      </c>
      <c r="H31" s="254">
        <v>0</v>
      </c>
      <c r="I31" s="255">
        <f>E31*H31</f>
        <v>0</v>
      </c>
      <c r="J31" s="254">
        <v>0</v>
      </c>
      <c r="K31" s="255">
        <f>E31*J31</f>
        <v>0</v>
      </c>
      <c r="O31" s="247">
        <v>2</v>
      </c>
      <c r="AA31" s="220">
        <v>1</v>
      </c>
      <c r="AB31" s="220">
        <v>7</v>
      </c>
      <c r="AC31" s="220">
        <v>7</v>
      </c>
      <c r="AZ31" s="220">
        <v>2</v>
      </c>
      <c r="BA31" s="220">
        <f>IF(AZ31=1,G31,0)</f>
        <v>0</v>
      </c>
      <c r="BB31" s="220">
        <f>IF(AZ31=2,G31,0)</f>
        <v>2016</v>
      </c>
      <c r="BC31" s="220">
        <f>IF(AZ31=3,G31,0)</f>
        <v>0</v>
      </c>
      <c r="BD31" s="220">
        <f>IF(AZ31=4,G31,0)</f>
        <v>0</v>
      </c>
      <c r="BE31" s="220">
        <f>IF(AZ31=5,G31,0)</f>
        <v>0</v>
      </c>
      <c r="CA31" s="247">
        <v>1</v>
      </c>
      <c r="CB31" s="247">
        <v>7</v>
      </c>
    </row>
    <row r="32" spans="1:80" ht="22.5">
      <c r="A32" s="248">
        <v>11</v>
      </c>
      <c r="B32" s="249" t="s">
        <v>356</v>
      </c>
      <c r="C32" s="250" t="s">
        <v>357</v>
      </c>
      <c r="D32" s="251" t="s">
        <v>358</v>
      </c>
      <c r="E32" s="252">
        <v>24</v>
      </c>
      <c r="F32" s="252">
        <v>180</v>
      </c>
      <c r="G32" s="253">
        <f>E32*F32</f>
        <v>4320</v>
      </c>
      <c r="H32" s="254">
        <v>0</v>
      </c>
      <c r="I32" s="255">
        <f>E32*H32</f>
        <v>0</v>
      </c>
      <c r="J32" s="254"/>
      <c r="K32" s="255">
        <f>E32*J32</f>
        <v>0</v>
      </c>
      <c r="O32" s="247">
        <v>2</v>
      </c>
      <c r="AA32" s="220">
        <v>10</v>
      </c>
      <c r="AB32" s="220">
        <v>0</v>
      </c>
      <c r="AC32" s="220">
        <v>8</v>
      </c>
      <c r="AZ32" s="220">
        <v>5</v>
      </c>
      <c r="BA32" s="220">
        <f>IF(AZ32=1,G32,0)</f>
        <v>0</v>
      </c>
      <c r="BB32" s="220">
        <f>IF(AZ32=2,G32,0)</f>
        <v>0</v>
      </c>
      <c r="BC32" s="220">
        <f>IF(AZ32=3,G32,0)</f>
        <v>0</v>
      </c>
      <c r="BD32" s="220">
        <f>IF(AZ32=4,G32,0)</f>
        <v>0</v>
      </c>
      <c r="BE32" s="220">
        <f>IF(AZ32=5,G32,0)</f>
        <v>4320</v>
      </c>
      <c r="CA32" s="247">
        <v>10</v>
      </c>
      <c r="CB32" s="247">
        <v>0</v>
      </c>
    </row>
    <row r="33" spans="1:80" ht="12.75">
      <c r="A33" s="248">
        <v>12</v>
      </c>
      <c r="B33" s="249" t="s">
        <v>359</v>
      </c>
      <c r="C33" s="250" t="s">
        <v>360</v>
      </c>
      <c r="D33" s="251" t="s">
        <v>358</v>
      </c>
      <c r="E33" s="252">
        <v>8</v>
      </c>
      <c r="F33" s="252">
        <v>180</v>
      </c>
      <c r="G33" s="253">
        <f>E33*F33</f>
        <v>1440</v>
      </c>
      <c r="H33" s="254">
        <v>0</v>
      </c>
      <c r="I33" s="255">
        <f>E33*H33</f>
        <v>0</v>
      </c>
      <c r="J33" s="254"/>
      <c r="K33" s="255">
        <f>E33*J33</f>
        <v>0</v>
      </c>
      <c r="O33" s="247">
        <v>2</v>
      </c>
      <c r="AA33" s="220">
        <v>10</v>
      </c>
      <c r="AB33" s="220">
        <v>0</v>
      </c>
      <c r="AC33" s="220">
        <v>8</v>
      </c>
      <c r="AZ33" s="220">
        <v>5</v>
      </c>
      <c r="BA33" s="220">
        <f>IF(AZ33=1,G33,0)</f>
        <v>0</v>
      </c>
      <c r="BB33" s="220">
        <f>IF(AZ33=2,G33,0)</f>
        <v>0</v>
      </c>
      <c r="BC33" s="220">
        <f>IF(AZ33=3,G33,0)</f>
        <v>0</v>
      </c>
      <c r="BD33" s="220">
        <f>IF(AZ33=4,G33,0)</f>
        <v>0</v>
      </c>
      <c r="BE33" s="220">
        <f>IF(AZ33=5,G33,0)</f>
        <v>1440</v>
      </c>
      <c r="CA33" s="247">
        <v>10</v>
      </c>
      <c r="CB33" s="247">
        <v>0</v>
      </c>
    </row>
    <row r="34" spans="1:15" ht="12.75">
      <c r="A34" s="256"/>
      <c r="B34" s="257"/>
      <c r="C34" s="316" t="s">
        <v>361</v>
      </c>
      <c r="D34" s="317"/>
      <c r="E34" s="317"/>
      <c r="F34" s="317"/>
      <c r="G34" s="318"/>
      <c r="I34" s="258"/>
      <c r="K34" s="258"/>
      <c r="L34" s="259" t="s">
        <v>361</v>
      </c>
      <c r="O34" s="247">
        <v>3</v>
      </c>
    </row>
    <row r="35" spans="1:15" ht="12.75">
      <c r="A35" s="256"/>
      <c r="B35" s="257"/>
      <c r="C35" s="316" t="s">
        <v>362</v>
      </c>
      <c r="D35" s="317"/>
      <c r="E35" s="317"/>
      <c r="F35" s="317"/>
      <c r="G35" s="318"/>
      <c r="I35" s="258"/>
      <c r="K35" s="258"/>
      <c r="L35" s="259" t="s">
        <v>362</v>
      </c>
      <c r="O35" s="247">
        <v>3</v>
      </c>
    </row>
    <row r="36" spans="1:80" ht="12.75">
      <c r="A36" s="248">
        <v>13</v>
      </c>
      <c r="B36" s="249" t="s">
        <v>363</v>
      </c>
      <c r="C36" s="250" t="s">
        <v>364</v>
      </c>
      <c r="D36" s="251" t="s">
        <v>13</v>
      </c>
      <c r="E36" s="252">
        <f>(G27+G29+G31+G32+G33)/100</f>
        <v>132.09</v>
      </c>
      <c r="F36" s="252">
        <v>238</v>
      </c>
      <c r="G36" s="253">
        <f>E36*F36</f>
        <v>31437.420000000002</v>
      </c>
      <c r="H36" s="254">
        <v>0</v>
      </c>
      <c r="I36" s="255">
        <f>E36*H36</f>
        <v>0</v>
      </c>
      <c r="J36" s="254"/>
      <c r="K36" s="255">
        <f>E36*J36</f>
        <v>0</v>
      </c>
      <c r="O36" s="247">
        <v>2</v>
      </c>
      <c r="AA36" s="220">
        <v>7</v>
      </c>
      <c r="AB36" s="220">
        <v>1002</v>
      </c>
      <c r="AC36" s="220">
        <v>5</v>
      </c>
      <c r="AZ36" s="220">
        <v>2</v>
      </c>
      <c r="BA36" s="220">
        <f>IF(AZ36=1,G36,0)</f>
        <v>0</v>
      </c>
      <c r="BB36" s="220">
        <f>IF(AZ36=2,G36,0)</f>
        <v>31437.420000000002</v>
      </c>
      <c r="BC36" s="220">
        <f>IF(AZ36=3,G36,0)</f>
        <v>0</v>
      </c>
      <c r="BD36" s="220">
        <f>IF(AZ36=4,G36,0)</f>
        <v>0</v>
      </c>
      <c r="BE36" s="220">
        <f>IF(AZ36=5,G36,0)</f>
        <v>0</v>
      </c>
      <c r="CA36" s="247">
        <v>7</v>
      </c>
      <c r="CB36" s="247">
        <v>1002</v>
      </c>
    </row>
    <row r="37" spans="1:57" ht="12.75">
      <c r="A37" s="266"/>
      <c r="B37" s="267" t="s">
        <v>97</v>
      </c>
      <c r="C37" s="268" t="s">
        <v>348</v>
      </c>
      <c r="D37" s="269"/>
      <c r="E37" s="270"/>
      <c r="F37" s="271"/>
      <c r="G37" s="272">
        <f>SUM(G26:G36)</f>
        <v>44646.42</v>
      </c>
      <c r="H37" s="273"/>
      <c r="I37" s="274">
        <f>SUM(I26:I36)</f>
        <v>0.01404</v>
      </c>
      <c r="J37" s="273"/>
      <c r="K37" s="274">
        <f>SUM(K26:K36)</f>
        <v>0</v>
      </c>
      <c r="O37" s="247">
        <v>4</v>
      </c>
      <c r="BA37" s="275">
        <f>SUM(BA26:BA36)</f>
        <v>0</v>
      </c>
      <c r="BB37" s="275">
        <f>SUM(BB26:BB36)</f>
        <v>38886.42</v>
      </c>
      <c r="BC37" s="275">
        <f>SUM(BC26:BC36)</f>
        <v>0</v>
      </c>
      <c r="BD37" s="275">
        <f>SUM(BD26:BD36)</f>
        <v>0</v>
      </c>
      <c r="BE37" s="275">
        <f>SUM(BE26:BE36)</f>
        <v>5760</v>
      </c>
    </row>
    <row r="38" spans="1:15" ht="12.75">
      <c r="A38" s="237" t="s">
        <v>95</v>
      </c>
      <c r="B38" s="238" t="s">
        <v>365</v>
      </c>
      <c r="C38" s="239" t="s">
        <v>366</v>
      </c>
      <c r="D38" s="240"/>
      <c r="E38" s="241"/>
      <c r="F38" s="241"/>
      <c r="G38" s="242"/>
      <c r="H38" s="243"/>
      <c r="I38" s="244"/>
      <c r="J38" s="245"/>
      <c r="K38" s="246"/>
      <c r="O38" s="247">
        <v>1</v>
      </c>
    </row>
    <row r="39" spans="1:80" ht="22.5">
      <c r="A39" s="248">
        <v>14</v>
      </c>
      <c r="B39" s="249" t="s">
        <v>368</v>
      </c>
      <c r="C39" s="250" t="s">
        <v>369</v>
      </c>
      <c r="D39" s="251" t="s">
        <v>116</v>
      </c>
      <c r="E39" s="252">
        <v>2</v>
      </c>
      <c r="F39" s="252">
        <v>750</v>
      </c>
      <c r="G39" s="253">
        <f>E39*F39</f>
        <v>1500</v>
      </c>
      <c r="H39" s="254">
        <v>0.00046</v>
      </c>
      <c r="I39" s="255">
        <f>E39*H39</f>
        <v>0.00092</v>
      </c>
      <c r="J39" s="254">
        <v>0</v>
      </c>
      <c r="K39" s="255">
        <f>E39*J39</f>
        <v>0</v>
      </c>
      <c r="O39" s="247">
        <v>2</v>
      </c>
      <c r="AA39" s="220">
        <v>1</v>
      </c>
      <c r="AB39" s="220">
        <v>7</v>
      </c>
      <c r="AC39" s="220">
        <v>7</v>
      </c>
      <c r="AZ39" s="220">
        <v>2</v>
      </c>
      <c r="BA39" s="220">
        <f>IF(AZ39=1,G39,0)</f>
        <v>0</v>
      </c>
      <c r="BB39" s="220">
        <f>IF(AZ39=2,G39,0)</f>
        <v>1500</v>
      </c>
      <c r="BC39" s="220">
        <f>IF(AZ39=3,G39,0)</f>
        <v>0</v>
      </c>
      <c r="BD39" s="220">
        <f>IF(AZ39=4,G39,0)</f>
        <v>0</v>
      </c>
      <c r="BE39" s="220">
        <f>IF(AZ39=5,G39,0)</f>
        <v>0</v>
      </c>
      <c r="CA39" s="247">
        <v>1</v>
      </c>
      <c r="CB39" s="247">
        <v>7</v>
      </c>
    </row>
    <row r="40" spans="1:15" ht="12.75">
      <c r="A40" s="256"/>
      <c r="B40" s="257"/>
      <c r="C40" s="316" t="s">
        <v>370</v>
      </c>
      <c r="D40" s="317"/>
      <c r="E40" s="317"/>
      <c r="F40" s="317"/>
      <c r="G40" s="318"/>
      <c r="I40" s="258"/>
      <c r="K40" s="258"/>
      <c r="L40" s="259" t="s">
        <v>370</v>
      </c>
      <c r="O40" s="247">
        <v>3</v>
      </c>
    </row>
    <row r="41" spans="1:80" ht="12.75">
      <c r="A41" s="248">
        <v>15</v>
      </c>
      <c r="B41" s="249" t="s">
        <v>371</v>
      </c>
      <c r="C41" s="250" t="s">
        <v>372</v>
      </c>
      <c r="D41" s="251" t="s">
        <v>116</v>
      </c>
      <c r="E41" s="252">
        <v>2</v>
      </c>
      <c r="F41" s="252">
        <v>650</v>
      </c>
      <c r="G41" s="253">
        <f>E41*F41</f>
        <v>1300</v>
      </c>
      <c r="H41" s="254">
        <v>0.0001</v>
      </c>
      <c r="I41" s="255">
        <f>E41*H41</f>
        <v>0.0002</v>
      </c>
      <c r="J41" s="254">
        <v>0</v>
      </c>
      <c r="K41" s="255">
        <f>E41*J41</f>
        <v>0</v>
      </c>
      <c r="O41" s="247">
        <v>2</v>
      </c>
      <c r="AA41" s="220">
        <v>1</v>
      </c>
      <c r="AB41" s="220">
        <v>7</v>
      </c>
      <c r="AC41" s="220">
        <v>7</v>
      </c>
      <c r="AZ41" s="220">
        <v>2</v>
      </c>
      <c r="BA41" s="220">
        <f>IF(AZ41=1,G41,0)</f>
        <v>0</v>
      </c>
      <c r="BB41" s="220">
        <f>IF(AZ41=2,G41,0)</f>
        <v>1300</v>
      </c>
      <c r="BC41" s="220">
        <f>IF(AZ41=3,G41,0)</f>
        <v>0</v>
      </c>
      <c r="BD41" s="220">
        <f>IF(AZ41=4,G41,0)</f>
        <v>0</v>
      </c>
      <c r="BE41" s="220">
        <f>IF(AZ41=5,G41,0)</f>
        <v>0</v>
      </c>
      <c r="CA41" s="247">
        <v>1</v>
      </c>
      <c r="CB41" s="247">
        <v>7</v>
      </c>
    </row>
    <row r="42" spans="1:80" ht="12.75">
      <c r="A42" s="248">
        <v>16</v>
      </c>
      <c r="B42" s="249" t="s">
        <v>373</v>
      </c>
      <c r="C42" s="250" t="s">
        <v>374</v>
      </c>
      <c r="D42" s="251" t="s">
        <v>116</v>
      </c>
      <c r="E42" s="252">
        <v>2</v>
      </c>
      <c r="F42" s="252">
        <v>180</v>
      </c>
      <c r="G42" s="253">
        <f>E42*F42</f>
        <v>360</v>
      </c>
      <c r="H42" s="254">
        <v>9E-05</v>
      </c>
      <c r="I42" s="255">
        <f>E42*H42</f>
        <v>0.00018</v>
      </c>
      <c r="J42" s="254">
        <v>0</v>
      </c>
      <c r="K42" s="255">
        <f>E42*J42</f>
        <v>0</v>
      </c>
      <c r="O42" s="247">
        <v>2</v>
      </c>
      <c r="AA42" s="220">
        <v>1</v>
      </c>
      <c r="AB42" s="220">
        <v>7</v>
      </c>
      <c r="AC42" s="220">
        <v>7</v>
      </c>
      <c r="AZ42" s="220">
        <v>2</v>
      </c>
      <c r="BA42" s="220">
        <f>IF(AZ42=1,G42,0)</f>
        <v>0</v>
      </c>
      <c r="BB42" s="220">
        <f>IF(AZ42=2,G42,0)</f>
        <v>360</v>
      </c>
      <c r="BC42" s="220">
        <f>IF(AZ42=3,G42,0)</f>
        <v>0</v>
      </c>
      <c r="BD42" s="220">
        <f>IF(AZ42=4,G42,0)</f>
        <v>0</v>
      </c>
      <c r="BE42" s="220">
        <f>IF(AZ42=5,G42,0)</f>
        <v>0</v>
      </c>
      <c r="CA42" s="247">
        <v>1</v>
      </c>
      <c r="CB42" s="247">
        <v>7</v>
      </c>
    </row>
    <row r="43" spans="1:80" ht="12.75">
      <c r="A43" s="248">
        <v>17</v>
      </c>
      <c r="B43" s="249" t="s">
        <v>375</v>
      </c>
      <c r="C43" s="250" t="s">
        <v>376</v>
      </c>
      <c r="D43" s="251" t="s">
        <v>116</v>
      </c>
      <c r="E43" s="252">
        <v>2</v>
      </c>
      <c r="F43" s="252">
        <v>213</v>
      </c>
      <c r="G43" s="253">
        <f>E43*F43</f>
        <v>426</v>
      </c>
      <c r="H43" s="254">
        <v>0.00047</v>
      </c>
      <c r="I43" s="255">
        <f>E43*H43</f>
        <v>0.00094</v>
      </c>
      <c r="J43" s="254">
        <v>0</v>
      </c>
      <c r="K43" s="255">
        <f>E43*J43</f>
        <v>0</v>
      </c>
      <c r="O43" s="247">
        <v>2</v>
      </c>
      <c r="AA43" s="220">
        <v>1</v>
      </c>
      <c r="AB43" s="220">
        <v>7</v>
      </c>
      <c r="AC43" s="220">
        <v>7</v>
      </c>
      <c r="AZ43" s="220">
        <v>2</v>
      </c>
      <c r="BA43" s="220">
        <f>IF(AZ43=1,G43,0)</f>
        <v>0</v>
      </c>
      <c r="BB43" s="220">
        <f>IF(AZ43=2,G43,0)</f>
        <v>426</v>
      </c>
      <c r="BC43" s="220">
        <f>IF(AZ43=3,G43,0)</f>
        <v>0</v>
      </c>
      <c r="BD43" s="220">
        <f>IF(AZ43=4,G43,0)</f>
        <v>0</v>
      </c>
      <c r="BE43" s="220">
        <f>IF(AZ43=5,G43,0)</f>
        <v>0</v>
      </c>
      <c r="CA43" s="247">
        <v>1</v>
      </c>
      <c r="CB43" s="247">
        <v>7</v>
      </c>
    </row>
    <row r="44" spans="1:80" ht="12.75">
      <c r="A44" s="248">
        <v>18</v>
      </c>
      <c r="B44" s="249" t="s">
        <v>377</v>
      </c>
      <c r="C44" s="250" t="s">
        <v>378</v>
      </c>
      <c r="D44" s="251" t="s">
        <v>13</v>
      </c>
      <c r="E44" s="252">
        <f>(G39+G41+G42+G43)/100</f>
        <v>35.86</v>
      </c>
      <c r="F44" s="252">
        <v>240</v>
      </c>
      <c r="G44" s="253">
        <f>E44*F44</f>
        <v>8606.4</v>
      </c>
      <c r="H44" s="254">
        <v>0</v>
      </c>
      <c r="I44" s="255">
        <f>E44*H44</f>
        <v>0</v>
      </c>
      <c r="J44" s="254"/>
      <c r="K44" s="255">
        <f>E44*J44</f>
        <v>0</v>
      </c>
      <c r="O44" s="247">
        <v>2</v>
      </c>
      <c r="AA44" s="220">
        <v>7</v>
      </c>
      <c r="AB44" s="220">
        <v>1002</v>
      </c>
      <c r="AC44" s="220">
        <v>5</v>
      </c>
      <c r="AZ44" s="220">
        <v>2</v>
      </c>
      <c r="BA44" s="220">
        <f>IF(AZ44=1,G44,0)</f>
        <v>0</v>
      </c>
      <c r="BB44" s="220">
        <f>IF(AZ44=2,G44,0)</f>
        <v>8606.4</v>
      </c>
      <c r="BC44" s="220">
        <f>IF(AZ44=3,G44,0)</f>
        <v>0</v>
      </c>
      <c r="BD44" s="220">
        <f>IF(AZ44=4,G44,0)</f>
        <v>0</v>
      </c>
      <c r="BE44" s="220">
        <f>IF(AZ44=5,G44,0)</f>
        <v>0</v>
      </c>
      <c r="CA44" s="247">
        <v>7</v>
      </c>
      <c r="CB44" s="247">
        <v>1002</v>
      </c>
    </row>
    <row r="45" spans="1:57" ht="12.75">
      <c r="A45" s="266"/>
      <c r="B45" s="267" t="s">
        <v>97</v>
      </c>
      <c r="C45" s="268" t="s">
        <v>367</v>
      </c>
      <c r="D45" s="269"/>
      <c r="E45" s="270"/>
      <c r="F45" s="271"/>
      <c r="G45" s="272">
        <f>SUM(G38:G44)</f>
        <v>12192.4</v>
      </c>
      <c r="H45" s="273"/>
      <c r="I45" s="274">
        <f>SUM(I38:I44)</f>
        <v>0.0022400000000000002</v>
      </c>
      <c r="J45" s="273"/>
      <c r="K45" s="274">
        <f>SUM(K38:K44)</f>
        <v>0</v>
      </c>
      <c r="O45" s="247">
        <v>4</v>
      </c>
      <c r="BA45" s="275">
        <f>SUM(BA38:BA44)</f>
        <v>0</v>
      </c>
      <c r="BB45" s="275">
        <f>SUM(BB38:BB44)</f>
        <v>12192.4</v>
      </c>
      <c r="BC45" s="275">
        <f>SUM(BC38:BC44)</f>
        <v>0</v>
      </c>
      <c r="BD45" s="275">
        <f>SUM(BD38:BD44)</f>
        <v>0</v>
      </c>
      <c r="BE45" s="275">
        <f>SUM(BE38:BE44)</f>
        <v>0</v>
      </c>
    </row>
    <row r="46" spans="1:15" ht="12.75">
      <c r="A46" s="237" t="s">
        <v>95</v>
      </c>
      <c r="B46" s="238" t="s">
        <v>379</v>
      </c>
      <c r="C46" s="239" t="s">
        <v>380</v>
      </c>
      <c r="D46" s="240"/>
      <c r="E46" s="241"/>
      <c r="F46" s="241"/>
      <c r="G46" s="242"/>
      <c r="H46" s="243"/>
      <c r="I46" s="244"/>
      <c r="J46" s="245"/>
      <c r="K46" s="246"/>
      <c r="O46" s="247">
        <v>1</v>
      </c>
    </row>
    <row r="47" spans="1:80" ht="12.75">
      <c r="A47" s="248">
        <v>19</v>
      </c>
      <c r="B47" s="249" t="s">
        <v>382</v>
      </c>
      <c r="C47" s="250" t="s">
        <v>383</v>
      </c>
      <c r="D47" s="251" t="s">
        <v>111</v>
      </c>
      <c r="E47" s="252">
        <v>1.44</v>
      </c>
      <c r="F47" s="252">
        <v>185</v>
      </c>
      <c r="G47" s="253">
        <f>E47*F47</f>
        <v>266.4</v>
      </c>
      <c r="H47" s="254">
        <v>0</v>
      </c>
      <c r="I47" s="255">
        <f>E47*H47</f>
        <v>0</v>
      </c>
      <c r="J47" s="254">
        <v>0</v>
      </c>
      <c r="K47" s="255">
        <f>E47*J47</f>
        <v>0</v>
      </c>
      <c r="O47" s="247">
        <v>2</v>
      </c>
      <c r="AA47" s="220">
        <v>1</v>
      </c>
      <c r="AB47" s="220">
        <v>7</v>
      </c>
      <c r="AC47" s="220">
        <v>7</v>
      </c>
      <c r="AZ47" s="220">
        <v>2</v>
      </c>
      <c r="BA47" s="220">
        <f>IF(AZ47=1,G47,0)</f>
        <v>0</v>
      </c>
      <c r="BB47" s="220">
        <f>IF(AZ47=2,G47,0)</f>
        <v>266.4</v>
      </c>
      <c r="BC47" s="220">
        <f>IF(AZ47=3,G47,0)</f>
        <v>0</v>
      </c>
      <c r="BD47" s="220">
        <f>IF(AZ47=4,G47,0)</f>
        <v>0</v>
      </c>
      <c r="BE47" s="220">
        <f>IF(AZ47=5,G47,0)</f>
        <v>0</v>
      </c>
      <c r="CA47" s="247">
        <v>1</v>
      </c>
      <c r="CB47" s="247">
        <v>7</v>
      </c>
    </row>
    <row r="48" spans="1:15" ht="12.75">
      <c r="A48" s="256"/>
      <c r="B48" s="260"/>
      <c r="C48" s="319" t="s">
        <v>384</v>
      </c>
      <c r="D48" s="320"/>
      <c r="E48" s="261">
        <v>1.44</v>
      </c>
      <c r="F48" s="262"/>
      <c r="G48" s="263"/>
      <c r="H48" s="264"/>
      <c r="I48" s="258"/>
      <c r="J48" s="265"/>
      <c r="K48" s="258"/>
      <c r="M48" s="259" t="s">
        <v>384</v>
      </c>
      <c r="O48" s="247"/>
    </row>
    <row r="49" spans="1:80" ht="12.75">
      <c r="A49" s="248">
        <v>20</v>
      </c>
      <c r="B49" s="249" t="s">
        <v>385</v>
      </c>
      <c r="C49" s="250" t="s">
        <v>386</v>
      </c>
      <c r="D49" s="251" t="s">
        <v>116</v>
      </c>
      <c r="E49" s="252">
        <v>2</v>
      </c>
      <c r="F49" s="252">
        <v>3400</v>
      </c>
      <c r="G49" s="253">
        <f>E49*F49</f>
        <v>6800</v>
      </c>
      <c r="H49" s="254">
        <v>0.0676</v>
      </c>
      <c r="I49" s="255">
        <f>E49*H49</f>
        <v>0.1352</v>
      </c>
      <c r="J49" s="254">
        <v>0</v>
      </c>
      <c r="K49" s="255">
        <f>E49*J49</f>
        <v>0</v>
      </c>
      <c r="O49" s="247">
        <v>2</v>
      </c>
      <c r="AA49" s="220">
        <v>1</v>
      </c>
      <c r="AB49" s="220">
        <v>7</v>
      </c>
      <c r="AC49" s="220">
        <v>7</v>
      </c>
      <c r="AZ49" s="220">
        <v>2</v>
      </c>
      <c r="BA49" s="220">
        <f>IF(AZ49=1,G49,0)</f>
        <v>0</v>
      </c>
      <c r="BB49" s="220">
        <f>IF(AZ49=2,G49,0)</f>
        <v>6800</v>
      </c>
      <c r="BC49" s="220">
        <f>IF(AZ49=3,G49,0)</f>
        <v>0</v>
      </c>
      <c r="BD49" s="220">
        <f>IF(AZ49=4,G49,0)</f>
        <v>0</v>
      </c>
      <c r="BE49" s="220">
        <f>IF(AZ49=5,G49,0)</f>
        <v>0</v>
      </c>
      <c r="CA49" s="247">
        <v>1</v>
      </c>
      <c r="CB49" s="247">
        <v>7</v>
      </c>
    </row>
    <row r="50" spans="1:80" ht="12.75">
      <c r="A50" s="248">
        <v>21</v>
      </c>
      <c r="B50" s="249" t="s">
        <v>387</v>
      </c>
      <c r="C50" s="250" t="s">
        <v>388</v>
      </c>
      <c r="D50" s="251" t="s">
        <v>116</v>
      </c>
      <c r="E50" s="252">
        <v>2</v>
      </c>
      <c r="F50" s="252">
        <v>75</v>
      </c>
      <c r="G50" s="253">
        <f>E50*F50</f>
        <v>150</v>
      </c>
      <c r="H50" s="254">
        <v>0</v>
      </c>
      <c r="I50" s="255">
        <f>E50*H50</f>
        <v>0</v>
      </c>
      <c r="J50" s="254">
        <v>0</v>
      </c>
      <c r="K50" s="255">
        <f>E50*J50</f>
        <v>0</v>
      </c>
      <c r="O50" s="247">
        <v>2</v>
      </c>
      <c r="AA50" s="220">
        <v>1</v>
      </c>
      <c r="AB50" s="220">
        <v>7</v>
      </c>
      <c r="AC50" s="220">
        <v>7</v>
      </c>
      <c r="AZ50" s="220">
        <v>2</v>
      </c>
      <c r="BA50" s="220">
        <f>IF(AZ50=1,G50,0)</f>
        <v>0</v>
      </c>
      <c r="BB50" s="220">
        <f>IF(AZ50=2,G50,0)</f>
        <v>150</v>
      </c>
      <c r="BC50" s="220">
        <f>IF(AZ50=3,G50,0)</f>
        <v>0</v>
      </c>
      <c r="BD50" s="220">
        <f>IF(AZ50=4,G50,0)</f>
        <v>0</v>
      </c>
      <c r="BE50" s="220">
        <f>IF(AZ50=5,G50,0)</f>
        <v>0</v>
      </c>
      <c r="CA50" s="247">
        <v>1</v>
      </c>
      <c r="CB50" s="247">
        <v>7</v>
      </c>
    </row>
    <row r="51" spans="1:80" ht="12.75">
      <c r="A51" s="248">
        <v>22</v>
      </c>
      <c r="B51" s="249" t="s">
        <v>389</v>
      </c>
      <c r="C51" s="250" t="s">
        <v>390</v>
      </c>
      <c r="D51" s="251" t="s">
        <v>13</v>
      </c>
      <c r="E51" s="252">
        <f>(G47+G49+G50)/100</f>
        <v>72.164</v>
      </c>
      <c r="F51" s="252">
        <v>240</v>
      </c>
      <c r="G51" s="253">
        <f>E51*F51</f>
        <v>17319.36</v>
      </c>
      <c r="H51" s="254">
        <v>0</v>
      </c>
      <c r="I51" s="255">
        <f>E51*H51</f>
        <v>0</v>
      </c>
      <c r="J51" s="254"/>
      <c r="K51" s="255">
        <f>E51*J51</f>
        <v>0</v>
      </c>
      <c r="O51" s="247">
        <v>2</v>
      </c>
      <c r="AA51" s="220">
        <v>7</v>
      </c>
      <c r="AB51" s="220">
        <v>1002</v>
      </c>
      <c r="AC51" s="220">
        <v>5</v>
      </c>
      <c r="AZ51" s="220">
        <v>2</v>
      </c>
      <c r="BA51" s="220">
        <f>IF(AZ51=1,G51,0)</f>
        <v>0</v>
      </c>
      <c r="BB51" s="220">
        <f>IF(AZ51=2,G51,0)</f>
        <v>17319.36</v>
      </c>
      <c r="BC51" s="220">
        <f>IF(AZ51=3,G51,0)</f>
        <v>0</v>
      </c>
      <c r="BD51" s="220">
        <f>IF(AZ51=4,G51,0)</f>
        <v>0</v>
      </c>
      <c r="BE51" s="220">
        <f>IF(AZ51=5,G51,0)</f>
        <v>0</v>
      </c>
      <c r="CA51" s="247">
        <v>7</v>
      </c>
      <c r="CB51" s="247">
        <v>1002</v>
      </c>
    </row>
    <row r="52" spans="1:57" ht="12.75">
      <c r="A52" s="266"/>
      <c r="B52" s="267" t="s">
        <v>97</v>
      </c>
      <c r="C52" s="268" t="s">
        <v>381</v>
      </c>
      <c r="D52" s="269"/>
      <c r="E52" s="270"/>
      <c r="F52" s="271"/>
      <c r="G52" s="272">
        <f>SUM(G46:G51)</f>
        <v>24535.760000000002</v>
      </c>
      <c r="H52" s="273"/>
      <c r="I52" s="274">
        <f>SUM(I46:I51)</f>
        <v>0.1352</v>
      </c>
      <c r="J52" s="273"/>
      <c r="K52" s="274">
        <f>SUM(K46:K51)</f>
        <v>0</v>
      </c>
      <c r="O52" s="247">
        <v>4</v>
      </c>
      <c r="BA52" s="275">
        <f>SUM(BA46:BA51)</f>
        <v>0</v>
      </c>
      <c r="BB52" s="275">
        <f>SUM(BB46:BB51)</f>
        <v>24535.760000000002</v>
      </c>
      <c r="BC52" s="275">
        <f>SUM(BC46:BC51)</f>
        <v>0</v>
      </c>
      <c r="BD52" s="275">
        <f>SUM(BD46:BD51)</f>
        <v>0</v>
      </c>
      <c r="BE52" s="275">
        <f>SUM(BE46:BE51)</f>
        <v>0</v>
      </c>
    </row>
    <row r="53" spans="1:15" ht="12.75">
      <c r="A53" s="237" t="s">
        <v>95</v>
      </c>
      <c r="B53" s="238" t="s">
        <v>391</v>
      </c>
      <c r="C53" s="239" t="s">
        <v>392</v>
      </c>
      <c r="D53" s="240"/>
      <c r="E53" s="241"/>
      <c r="F53" s="241"/>
      <c r="G53" s="242"/>
      <c r="H53" s="243"/>
      <c r="I53" s="244"/>
      <c r="J53" s="245"/>
      <c r="K53" s="246"/>
      <c r="O53" s="247">
        <v>1</v>
      </c>
    </row>
    <row r="54" spans="1:80" ht="12.75">
      <c r="A54" s="248">
        <v>23</v>
      </c>
      <c r="B54" s="249" t="s">
        <v>394</v>
      </c>
      <c r="C54" s="250" t="s">
        <v>395</v>
      </c>
      <c r="D54" s="251" t="s">
        <v>111</v>
      </c>
      <c r="E54" s="252">
        <v>2.88</v>
      </c>
      <c r="F54" s="252">
        <v>95</v>
      </c>
      <c r="G54" s="253">
        <f>E54*F54</f>
        <v>273.59999999999997</v>
      </c>
      <c r="H54" s="254">
        <v>1E-05</v>
      </c>
      <c r="I54" s="255">
        <f>E54*H54</f>
        <v>2.8800000000000002E-05</v>
      </c>
      <c r="J54" s="254">
        <v>0</v>
      </c>
      <c r="K54" s="255">
        <f>E54*J54</f>
        <v>0</v>
      </c>
      <c r="O54" s="247">
        <v>2</v>
      </c>
      <c r="AA54" s="220">
        <v>1</v>
      </c>
      <c r="AB54" s="220">
        <v>7</v>
      </c>
      <c r="AC54" s="220">
        <v>7</v>
      </c>
      <c r="AZ54" s="220">
        <v>2</v>
      </c>
      <c r="BA54" s="220">
        <f>IF(AZ54=1,G54,0)</f>
        <v>0</v>
      </c>
      <c r="BB54" s="220">
        <f>IF(AZ54=2,G54,0)</f>
        <v>273.59999999999997</v>
      </c>
      <c r="BC54" s="220">
        <f>IF(AZ54=3,G54,0)</f>
        <v>0</v>
      </c>
      <c r="BD54" s="220">
        <f>IF(AZ54=4,G54,0)</f>
        <v>0</v>
      </c>
      <c r="BE54" s="220">
        <f>IF(AZ54=5,G54,0)</f>
        <v>0</v>
      </c>
      <c r="CA54" s="247">
        <v>1</v>
      </c>
      <c r="CB54" s="247">
        <v>7</v>
      </c>
    </row>
    <row r="55" spans="1:15" ht="12.75">
      <c r="A55" s="256"/>
      <c r="B55" s="260"/>
      <c r="C55" s="319" t="s">
        <v>396</v>
      </c>
      <c r="D55" s="320"/>
      <c r="E55" s="261">
        <v>2.88</v>
      </c>
      <c r="F55" s="262"/>
      <c r="G55" s="263"/>
      <c r="H55" s="264"/>
      <c r="I55" s="258"/>
      <c r="J55" s="265"/>
      <c r="K55" s="258"/>
      <c r="M55" s="259" t="s">
        <v>396</v>
      </c>
      <c r="O55" s="247"/>
    </row>
    <row r="56" spans="1:80" ht="15" customHeight="1">
      <c r="A56" s="248">
        <v>24</v>
      </c>
      <c r="B56" s="249" t="s">
        <v>397</v>
      </c>
      <c r="C56" s="250" t="s">
        <v>398</v>
      </c>
      <c r="D56" s="251" t="s">
        <v>111</v>
      </c>
      <c r="E56" s="252">
        <v>2.88</v>
      </c>
      <c r="F56" s="252">
        <v>180</v>
      </c>
      <c r="G56" s="253">
        <f>E56*F56</f>
        <v>518.4</v>
      </c>
      <c r="H56" s="254">
        <v>0.00042</v>
      </c>
      <c r="I56" s="255">
        <f>E56*H56</f>
        <v>0.0012096</v>
      </c>
      <c r="J56" s="254">
        <v>0</v>
      </c>
      <c r="K56" s="255">
        <f>E56*J56</f>
        <v>0</v>
      </c>
      <c r="O56" s="247">
        <v>2</v>
      </c>
      <c r="AA56" s="220">
        <v>1</v>
      </c>
      <c r="AB56" s="220">
        <v>7</v>
      </c>
      <c r="AC56" s="220">
        <v>7</v>
      </c>
      <c r="AZ56" s="220">
        <v>2</v>
      </c>
      <c r="BA56" s="220">
        <f>IF(AZ56=1,G56,0)</f>
        <v>0</v>
      </c>
      <c r="BB56" s="220">
        <f>IF(AZ56=2,G56,0)</f>
        <v>518.4</v>
      </c>
      <c r="BC56" s="220">
        <f>IF(AZ56=3,G56,0)</f>
        <v>0</v>
      </c>
      <c r="BD56" s="220">
        <f>IF(AZ56=4,G56,0)</f>
        <v>0</v>
      </c>
      <c r="BE56" s="220">
        <f>IF(AZ56=5,G56,0)</f>
        <v>0</v>
      </c>
      <c r="CA56" s="247">
        <v>1</v>
      </c>
      <c r="CB56" s="247">
        <v>7</v>
      </c>
    </row>
    <row r="57" spans="1:15" ht="12.75">
      <c r="A57" s="256"/>
      <c r="B57" s="260"/>
      <c r="C57" s="319" t="s">
        <v>396</v>
      </c>
      <c r="D57" s="320"/>
      <c r="E57" s="261">
        <v>2.88</v>
      </c>
      <c r="F57" s="262"/>
      <c r="G57" s="263"/>
      <c r="H57" s="264"/>
      <c r="I57" s="258"/>
      <c r="J57" s="265"/>
      <c r="K57" s="258"/>
      <c r="M57" s="259" t="s">
        <v>396</v>
      </c>
      <c r="O57" s="247"/>
    </row>
    <row r="58" spans="1:80" ht="12.75">
      <c r="A58" s="248">
        <v>25</v>
      </c>
      <c r="B58" s="249" t="s">
        <v>399</v>
      </c>
      <c r="C58" s="250" t="s">
        <v>400</v>
      </c>
      <c r="D58" s="251" t="s">
        <v>162</v>
      </c>
      <c r="E58" s="252">
        <v>3</v>
      </c>
      <c r="F58" s="252">
        <v>180</v>
      </c>
      <c r="G58" s="253">
        <f>E58*F58</f>
        <v>540</v>
      </c>
      <c r="H58" s="254">
        <v>7E-05</v>
      </c>
      <c r="I58" s="255">
        <f>E58*H58</f>
        <v>0.00020999999999999998</v>
      </c>
      <c r="J58" s="254">
        <v>0</v>
      </c>
      <c r="K58" s="255">
        <f>E58*J58</f>
        <v>0</v>
      </c>
      <c r="O58" s="247">
        <v>2</v>
      </c>
      <c r="AA58" s="220">
        <v>1</v>
      </c>
      <c r="AB58" s="220">
        <v>7</v>
      </c>
      <c r="AC58" s="220">
        <v>7</v>
      </c>
      <c r="AZ58" s="220">
        <v>2</v>
      </c>
      <c r="BA58" s="220">
        <f>IF(AZ58=1,G58,0)</f>
        <v>0</v>
      </c>
      <c r="BB58" s="220">
        <f>IF(AZ58=2,G58,0)</f>
        <v>540</v>
      </c>
      <c r="BC58" s="220">
        <f>IF(AZ58=3,G58,0)</f>
        <v>0</v>
      </c>
      <c r="BD58" s="220">
        <f>IF(AZ58=4,G58,0)</f>
        <v>0</v>
      </c>
      <c r="BE58" s="220">
        <f>IF(AZ58=5,G58,0)</f>
        <v>0</v>
      </c>
      <c r="CA58" s="247">
        <v>1</v>
      </c>
      <c r="CB58" s="247">
        <v>7</v>
      </c>
    </row>
    <row r="59" spans="1:57" ht="12.75">
      <c r="A59" s="266"/>
      <c r="B59" s="267" t="s">
        <v>97</v>
      </c>
      <c r="C59" s="268" t="s">
        <v>393</v>
      </c>
      <c r="D59" s="269"/>
      <c r="E59" s="270"/>
      <c r="F59" s="271"/>
      <c r="G59" s="272">
        <f>SUM(G53:G58)</f>
        <v>1332</v>
      </c>
      <c r="H59" s="273"/>
      <c r="I59" s="274">
        <f>SUM(I53:I58)</f>
        <v>0.0014483999999999999</v>
      </c>
      <c r="J59" s="273"/>
      <c r="K59" s="274">
        <f>SUM(K53:K58)</f>
        <v>0</v>
      </c>
      <c r="O59" s="247">
        <v>4</v>
      </c>
      <c r="BA59" s="275">
        <f>SUM(BA53:BA58)</f>
        <v>0</v>
      </c>
      <c r="BB59" s="275">
        <f>SUM(BB53:BB58)</f>
        <v>1332</v>
      </c>
      <c r="BC59" s="275">
        <f>SUM(BC53:BC58)</f>
        <v>0</v>
      </c>
      <c r="BD59" s="275">
        <f>SUM(BD53:BD58)</f>
        <v>0</v>
      </c>
      <c r="BE59" s="275">
        <f>SUM(BE53:BE58)</f>
        <v>0</v>
      </c>
    </row>
    <row r="60" spans="1:15" ht="12.75">
      <c r="A60" s="237" t="s">
        <v>95</v>
      </c>
      <c r="B60" s="238" t="s">
        <v>312</v>
      </c>
      <c r="C60" s="239" t="s">
        <v>313</v>
      </c>
      <c r="D60" s="240"/>
      <c r="E60" s="241"/>
      <c r="F60" s="241"/>
      <c r="G60" s="242"/>
      <c r="H60" s="243"/>
      <c r="I60" s="244"/>
      <c r="J60" s="245"/>
      <c r="K60" s="246"/>
      <c r="O60" s="247">
        <v>1</v>
      </c>
    </row>
    <row r="61" spans="1:80" ht="12.75">
      <c r="A61" s="248">
        <v>26</v>
      </c>
      <c r="B61" s="249" t="s">
        <v>315</v>
      </c>
      <c r="C61" s="250" t="s">
        <v>316</v>
      </c>
      <c r="D61" s="251" t="s">
        <v>210</v>
      </c>
      <c r="E61" s="252">
        <v>0.0758</v>
      </c>
      <c r="F61" s="252">
        <v>180</v>
      </c>
      <c r="G61" s="253">
        <f>E61*F61</f>
        <v>13.644000000000002</v>
      </c>
      <c r="H61" s="254">
        <v>0</v>
      </c>
      <c r="I61" s="255">
        <f>E61*H61</f>
        <v>0</v>
      </c>
      <c r="J61" s="254"/>
      <c r="K61" s="255">
        <f>E61*J61</f>
        <v>0</v>
      </c>
      <c r="O61" s="247">
        <v>2</v>
      </c>
      <c r="AA61" s="220">
        <v>8</v>
      </c>
      <c r="AB61" s="220">
        <v>0</v>
      </c>
      <c r="AC61" s="220">
        <v>3</v>
      </c>
      <c r="AZ61" s="220">
        <v>1</v>
      </c>
      <c r="BA61" s="220">
        <f>IF(AZ61=1,G61,0)</f>
        <v>13.644000000000002</v>
      </c>
      <c r="BB61" s="220">
        <f>IF(AZ61=2,G61,0)</f>
        <v>0</v>
      </c>
      <c r="BC61" s="220">
        <f>IF(AZ61=3,G61,0)</f>
        <v>0</v>
      </c>
      <c r="BD61" s="220">
        <f>IF(AZ61=4,G61,0)</f>
        <v>0</v>
      </c>
      <c r="BE61" s="220">
        <f>IF(AZ61=5,G61,0)</f>
        <v>0</v>
      </c>
      <c r="CA61" s="247">
        <v>8</v>
      </c>
      <c r="CB61" s="247">
        <v>0</v>
      </c>
    </row>
    <row r="62" spans="1:80" ht="12.75">
      <c r="A62" s="248">
        <v>27</v>
      </c>
      <c r="B62" s="249" t="s">
        <v>317</v>
      </c>
      <c r="C62" s="250" t="s">
        <v>318</v>
      </c>
      <c r="D62" s="251" t="s">
        <v>210</v>
      </c>
      <c r="E62" s="252">
        <v>2.1982</v>
      </c>
      <c r="F62" s="252">
        <v>12</v>
      </c>
      <c r="G62" s="253">
        <f>E62*F62</f>
        <v>26.3784</v>
      </c>
      <c r="H62" s="254">
        <v>0</v>
      </c>
      <c r="I62" s="255">
        <f>E62*H62</f>
        <v>0</v>
      </c>
      <c r="J62" s="254"/>
      <c r="K62" s="255">
        <f>E62*J62</f>
        <v>0</v>
      </c>
      <c r="O62" s="247">
        <v>2</v>
      </c>
      <c r="AA62" s="220">
        <v>8</v>
      </c>
      <c r="AB62" s="220">
        <v>0</v>
      </c>
      <c r="AC62" s="220">
        <v>3</v>
      </c>
      <c r="AZ62" s="220">
        <v>1</v>
      </c>
      <c r="BA62" s="220">
        <f>IF(AZ62=1,G62,0)</f>
        <v>26.3784</v>
      </c>
      <c r="BB62" s="220">
        <f>IF(AZ62=2,G62,0)</f>
        <v>0</v>
      </c>
      <c r="BC62" s="220">
        <f>IF(AZ62=3,G62,0)</f>
        <v>0</v>
      </c>
      <c r="BD62" s="220">
        <f>IF(AZ62=4,G62,0)</f>
        <v>0</v>
      </c>
      <c r="BE62" s="220">
        <f>IF(AZ62=5,G62,0)</f>
        <v>0</v>
      </c>
      <c r="CA62" s="247">
        <v>8</v>
      </c>
      <c r="CB62" s="247">
        <v>0</v>
      </c>
    </row>
    <row r="63" spans="1:80" ht="12.75">
      <c r="A63" s="248">
        <v>28</v>
      </c>
      <c r="B63" s="249" t="s">
        <v>319</v>
      </c>
      <c r="C63" s="250" t="s">
        <v>320</v>
      </c>
      <c r="D63" s="251" t="s">
        <v>210</v>
      </c>
      <c r="E63" s="252">
        <v>0.0758</v>
      </c>
      <c r="F63" s="252">
        <v>230</v>
      </c>
      <c r="G63" s="253">
        <f>E63*F63</f>
        <v>17.434</v>
      </c>
      <c r="H63" s="254">
        <v>0</v>
      </c>
      <c r="I63" s="255">
        <f>E63*H63</f>
        <v>0</v>
      </c>
      <c r="J63" s="254"/>
      <c r="K63" s="255">
        <f>E63*J63</f>
        <v>0</v>
      </c>
      <c r="O63" s="247">
        <v>2</v>
      </c>
      <c r="AA63" s="220">
        <v>8</v>
      </c>
      <c r="AB63" s="220">
        <v>0</v>
      </c>
      <c r="AC63" s="220">
        <v>3</v>
      </c>
      <c r="AZ63" s="220">
        <v>1</v>
      </c>
      <c r="BA63" s="220">
        <f>IF(AZ63=1,G63,0)</f>
        <v>17.434</v>
      </c>
      <c r="BB63" s="220">
        <f>IF(AZ63=2,G63,0)</f>
        <v>0</v>
      </c>
      <c r="BC63" s="220">
        <f>IF(AZ63=3,G63,0)</f>
        <v>0</v>
      </c>
      <c r="BD63" s="220">
        <f>IF(AZ63=4,G63,0)</f>
        <v>0</v>
      </c>
      <c r="BE63" s="220">
        <f>IF(AZ63=5,G63,0)</f>
        <v>0</v>
      </c>
      <c r="CA63" s="247">
        <v>8</v>
      </c>
      <c r="CB63" s="247">
        <v>0</v>
      </c>
    </row>
    <row r="64" spans="1:80" ht="12.75">
      <c r="A64" s="248">
        <v>29</v>
      </c>
      <c r="B64" s="249" t="s">
        <v>321</v>
      </c>
      <c r="C64" s="250" t="s">
        <v>322</v>
      </c>
      <c r="D64" s="251" t="s">
        <v>210</v>
      </c>
      <c r="E64" s="252">
        <v>0.3032</v>
      </c>
      <c r="F64" s="252">
        <v>25</v>
      </c>
      <c r="G64" s="253">
        <f>E64*F64</f>
        <v>7.580000000000001</v>
      </c>
      <c r="H64" s="254">
        <v>0</v>
      </c>
      <c r="I64" s="255">
        <f>E64*H64</f>
        <v>0</v>
      </c>
      <c r="J64" s="254"/>
      <c r="K64" s="255">
        <f>E64*J64</f>
        <v>0</v>
      </c>
      <c r="O64" s="247">
        <v>2</v>
      </c>
      <c r="AA64" s="220">
        <v>8</v>
      </c>
      <c r="AB64" s="220">
        <v>0</v>
      </c>
      <c r="AC64" s="220">
        <v>3</v>
      </c>
      <c r="AZ64" s="220">
        <v>1</v>
      </c>
      <c r="BA64" s="220">
        <f>IF(AZ64=1,G64,0)</f>
        <v>7.580000000000001</v>
      </c>
      <c r="BB64" s="220">
        <f>IF(AZ64=2,G64,0)</f>
        <v>0</v>
      </c>
      <c r="BC64" s="220">
        <f>IF(AZ64=3,G64,0)</f>
        <v>0</v>
      </c>
      <c r="BD64" s="220">
        <f>IF(AZ64=4,G64,0)</f>
        <v>0</v>
      </c>
      <c r="BE64" s="220">
        <f>IF(AZ64=5,G64,0)</f>
        <v>0</v>
      </c>
      <c r="CA64" s="247">
        <v>8</v>
      </c>
      <c r="CB64" s="247">
        <v>0</v>
      </c>
    </row>
    <row r="65" spans="1:80" ht="12.75">
      <c r="A65" s="248">
        <v>30</v>
      </c>
      <c r="B65" s="249" t="s">
        <v>323</v>
      </c>
      <c r="C65" s="250" t="s">
        <v>324</v>
      </c>
      <c r="D65" s="251" t="s">
        <v>210</v>
      </c>
      <c r="E65" s="252">
        <v>0.0758</v>
      </c>
      <c r="F65" s="252">
        <v>400</v>
      </c>
      <c r="G65" s="253">
        <f>E65*F65</f>
        <v>30.320000000000004</v>
      </c>
      <c r="H65" s="254">
        <v>0</v>
      </c>
      <c r="I65" s="255">
        <f>E65*H65</f>
        <v>0</v>
      </c>
      <c r="J65" s="254"/>
      <c r="K65" s="255">
        <f>E65*J65</f>
        <v>0</v>
      </c>
      <c r="O65" s="247">
        <v>2</v>
      </c>
      <c r="AA65" s="220">
        <v>8</v>
      </c>
      <c r="AB65" s="220">
        <v>0</v>
      </c>
      <c r="AC65" s="220">
        <v>3</v>
      </c>
      <c r="AZ65" s="220">
        <v>1</v>
      </c>
      <c r="BA65" s="220">
        <f>IF(AZ65=1,G65,0)</f>
        <v>30.320000000000004</v>
      </c>
      <c r="BB65" s="220">
        <f>IF(AZ65=2,G65,0)</f>
        <v>0</v>
      </c>
      <c r="BC65" s="220">
        <f>IF(AZ65=3,G65,0)</f>
        <v>0</v>
      </c>
      <c r="BD65" s="220">
        <f>IF(AZ65=4,G65,0)</f>
        <v>0</v>
      </c>
      <c r="BE65" s="220">
        <f>IF(AZ65=5,G65,0)</f>
        <v>0</v>
      </c>
      <c r="CA65" s="247">
        <v>8</v>
      </c>
      <c r="CB65" s="247">
        <v>0</v>
      </c>
    </row>
    <row r="66" spans="1:57" ht="12.75">
      <c r="A66" s="266"/>
      <c r="B66" s="267" t="s">
        <v>97</v>
      </c>
      <c r="C66" s="268" t="s">
        <v>314</v>
      </c>
      <c r="D66" s="269"/>
      <c r="E66" s="270"/>
      <c r="F66" s="271"/>
      <c r="G66" s="272">
        <f>SUM(G60:G65)</f>
        <v>95.35640000000001</v>
      </c>
      <c r="H66" s="273"/>
      <c r="I66" s="274">
        <f>SUM(I60:I65)</f>
        <v>0</v>
      </c>
      <c r="J66" s="273"/>
      <c r="K66" s="274">
        <f>SUM(K60:K65)</f>
        <v>0</v>
      </c>
      <c r="O66" s="247">
        <v>4</v>
      </c>
      <c r="BA66" s="275">
        <f>SUM(BA60:BA65)</f>
        <v>95.35640000000001</v>
      </c>
      <c r="BB66" s="275">
        <f>SUM(BB60:BB65)</f>
        <v>0</v>
      </c>
      <c r="BC66" s="275">
        <f>SUM(BC60:BC65)</f>
        <v>0</v>
      </c>
      <c r="BD66" s="275">
        <f>SUM(BD60:BD65)</f>
        <v>0</v>
      </c>
      <c r="BE66" s="275">
        <f>SUM(BE60:BE65)</f>
        <v>0</v>
      </c>
    </row>
    <row r="67" ht="12.75">
      <c r="E67" s="220"/>
    </row>
    <row r="68" ht="12.75">
      <c r="E68" s="220"/>
    </row>
    <row r="69" ht="12.75">
      <c r="E69" s="220"/>
    </row>
    <row r="70" ht="12.75">
      <c r="E70" s="220"/>
    </row>
    <row r="71" ht="12.75">
      <c r="E71" s="220"/>
    </row>
    <row r="72" ht="12.75">
      <c r="E72" s="220"/>
    </row>
    <row r="73" ht="12.75">
      <c r="E73" s="220"/>
    </row>
    <row r="74" ht="12.75">
      <c r="E74" s="220"/>
    </row>
    <row r="75" ht="12.75">
      <c r="E75" s="220"/>
    </row>
    <row r="76" ht="12.75">
      <c r="E76" s="220"/>
    </row>
    <row r="77" ht="12.75">
      <c r="E77" s="220"/>
    </row>
    <row r="78" ht="12.75">
      <c r="E78" s="220"/>
    </row>
    <row r="79" ht="12.75">
      <c r="E79" s="220"/>
    </row>
    <row r="80" ht="12.75">
      <c r="E80" s="220"/>
    </row>
    <row r="81" ht="12.75">
      <c r="E81" s="220"/>
    </row>
    <row r="82" ht="12.75">
      <c r="E82" s="220"/>
    </row>
    <row r="83" ht="12.75">
      <c r="E83" s="220"/>
    </row>
    <row r="84" ht="12.75">
      <c r="E84" s="220"/>
    </row>
    <row r="85" ht="12.75">
      <c r="E85" s="220"/>
    </row>
    <row r="86" ht="12.75">
      <c r="E86" s="220"/>
    </row>
    <row r="87" ht="12.75">
      <c r="E87" s="220"/>
    </row>
    <row r="88" ht="12.75">
      <c r="E88" s="220"/>
    </row>
    <row r="89" ht="12.75">
      <c r="E89" s="220"/>
    </row>
    <row r="90" spans="1:7" ht="12.75">
      <c r="A90" s="265"/>
      <c r="B90" s="265"/>
      <c r="C90" s="265"/>
      <c r="D90" s="265"/>
      <c r="E90" s="265"/>
      <c r="F90" s="265"/>
      <c r="G90" s="265"/>
    </row>
    <row r="91" spans="1:7" ht="12.75">
      <c r="A91" s="265"/>
      <c r="B91" s="265"/>
      <c r="C91" s="265"/>
      <c r="D91" s="265"/>
      <c r="E91" s="265"/>
      <c r="F91" s="265"/>
      <c r="G91" s="265"/>
    </row>
    <row r="92" spans="1:7" ht="12.75">
      <c r="A92" s="265"/>
      <c r="B92" s="265"/>
      <c r="C92" s="265"/>
      <c r="D92" s="265"/>
      <c r="E92" s="265"/>
      <c r="F92" s="265"/>
      <c r="G92" s="265"/>
    </row>
    <row r="93" spans="1:7" ht="12.75">
      <c r="A93" s="265"/>
      <c r="B93" s="265"/>
      <c r="C93" s="265"/>
      <c r="D93" s="265"/>
      <c r="E93" s="265"/>
      <c r="F93" s="265"/>
      <c r="G93" s="265"/>
    </row>
    <row r="94" ht="12.75">
      <c r="E94" s="220"/>
    </row>
    <row r="95" ht="12.75">
      <c r="E95" s="220"/>
    </row>
    <row r="96" ht="12.75">
      <c r="E96" s="220"/>
    </row>
    <row r="97" ht="12.75">
      <c r="E97" s="220"/>
    </row>
    <row r="98" ht="12.75">
      <c r="E98" s="220"/>
    </row>
    <row r="99" ht="12.75">
      <c r="E99" s="220"/>
    </row>
    <row r="100" ht="12.75">
      <c r="E100" s="220"/>
    </row>
    <row r="101" ht="12.75">
      <c r="E101" s="220"/>
    </row>
    <row r="102" ht="12.75">
      <c r="E102" s="220"/>
    </row>
    <row r="103" ht="12.75">
      <c r="E103" s="220"/>
    </row>
    <row r="104" ht="12.75">
      <c r="E104" s="220"/>
    </row>
    <row r="105" ht="12.75">
      <c r="E105" s="220"/>
    </row>
    <row r="106" ht="12.75">
      <c r="E106" s="220"/>
    </row>
    <row r="107" ht="12.75">
      <c r="E107" s="220"/>
    </row>
    <row r="108" ht="12.75">
      <c r="E108" s="220"/>
    </row>
    <row r="109" ht="12.75">
      <c r="E109" s="220"/>
    </row>
    <row r="110" ht="12.75">
      <c r="E110" s="220"/>
    </row>
    <row r="111" ht="12.75">
      <c r="E111" s="220"/>
    </row>
    <row r="112" ht="12.75">
      <c r="E112" s="220"/>
    </row>
    <row r="113" ht="12.75">
      <c r="E113" s="220"/>
    </row>
    <row r="114" ht="12.75">
      <c r="E114" s="220"/>
    </row>
    <row r="115" ht="12.75">
      <c r="E115" s="220"/>
    </row>
    <row r="116" ht="12.75">
      <c r="E116" s="220"/>
    </row>
    <row r="117" ht="12.75">
      <c r="E117" s="220"/>
    </row>
    <row r="118" ht="12.75">
      <c r="E118" s="220"/>
    </row>
    <row r="119" ht="12.75">
      <c r="E119" s="220"/>
    </row>
    <row r="120" ht="12.75">
      <c r="E120" s="220"/>
    </row>
    <row r="121" ht="12.75">
      <c r="E121" s="220"/>
    </row>
    <row r="122" ht="12.75">
      <c r="E122" s="220"/>
    </row>
    <row r="123" ht="12.75">
      <c r="E123" s="220"/>
    </row>
    <row r="124" ht="12.75">
      <c r="E124" s="220"/>
    </row>
    <row r="125" spans="1:2" ht="12.75">
      <c r="A125" s="276"/>
      <c r="B125" s="276"/>
    </row>
    <row r="126" spans="1:7" ht="12.75">
      <c r="A126" s="265"/>
      <c r="B126" s="265"/>
      <c r="C126" s="277"/>
      <c r="D126" s="277"/>
      <c r="E126" s="278"/>
      <c r="F126" s="277"/>
      <c r="G126" s="279"/>
    </row>
    <row r="127" spans="1:7" ht="12.75">
      <c r="A127" s="280"/>
      <c r="B127" s="280"/>
      <c r="C127" s="265"/>
      <c r="D127" s="265"/>
      <c r="E127" s="281"/>
      <c r="F127" s="265"/>
      <c r="G127" s="265"/>
    </row>
    <row r="128" spans="1:7" ht="12.75">
      <c r="A128" s="265"/>
      <c r="B128" s="265"/>
      <c r="C128" s="265"/>
      <c r="D128" s="265"/>
      <c r="E128" s="281"/>
      <c r="F128" s="265"/>
      <c r="G128" s="265"/>
    </row>
    <row r="129" spans="1:7" ht="12.75">
      <c r="A129" s="265"/>
      <c r="B129" s="265"/>
      <c r="C129" s="265"/>
      <c r="D129" s="265"/>
      <c r="E129" s="281"/>
      <c r="F129" s="265"/>
      <c r="G129" s="265"/>
    </row>
    <row r="130" spans="1:7" ht="12.75">
      <c r="A130" s="265"/>
      <c r="B130" s="265"/>
      <c r="C130" s="265"/>
      <c r="D130" s="265"/>
      <c r="E130" s="281"/>
      <c r="F130" s="265"/>
      <c r="G130" s="265"/>
    </row>
    <row r="131" spans="1:7" ht="12.75">
      <c r="A131" s="265"/>
      <c r="B131" s="265"/>
      <c r="C131" s="265"/>
      <c r="D131" s="265"/>
      <c r="E131" s="281"/>
      <c r="F131" s="265"/>
      <c r="G131" s="265"/>
    </row>
    <row r="132" spans="1:7" ht="12.75">
      <c r="A132" s="265"/>
      <c r="B132" s="265"/>
      <c r="C132" s="265"/>
      <c r="D132" s="265"/>
      <c r="E132" s="281"/>
      <c r="F132" s="265"/>
      <c r="G132" s="265"/>
    </row>
    <row r="133" spans="1:7" ht="12.75">
      <c r="A133" s="265"/>
      <c r="B133" s="265"/>
      <c r="C133" s="265"/>
      <c r="D133" s="265"/>
      <c r="E133" s="281"/>
      <c r="F133" s="265"/>
      <c r="G133" s="265"/>
    </row>
    <row r="134" spans="1:7" ht="12.75">
      <c r="A134" s="265"/>
      <c r="B134" s="265"/>
      <c r="C134" s="265"/>
      <c r="D134" s="265"/>
      <c r="E134" s="281"/>
      <c r="F134" s="265"/>
      <c r="G134" s="265"/>
    </row>
    <row r="135" spans="1:7" ht="12.75">
      <c r="A135" s="265"/>
      <c r="B135" s="265"/>
      <c r="C135" s="265"/>
      <c r="D135" s="265"/>
      <c r="E135" s="281"/>
      <c r="F135" s="265"/>
      <c r="G135" s="265"/>
    </row>
    <row r="136" spans="1:7" ht="12.75">
      <c r="A136" s="265"/>
      <c r="B136" s="265"/>
      <c r="C136" s="265"/>
      <c r="D136" s="265"/>
      <c r="E136" s="281"/>
      <c r="F136" s="265"/>
      <c r="G136" s="265"/>
    </row>
    <row r="137" spans="1:7" ht="12.75">
      <c r="A137" s="265"/>
      <c r="B137" s="265"/>
      <c r="C137" s="265"/>
      <c r="D137" s="265"/>
      <c r="E137" s="281"/>
      <c r="F137" s="265"/>
      <c r="G137" s="265"/>
    </row>
    <row r="138" spans="1:7" ht="12.75">
      <c r="A138" s="265"/>
      <c r="B138" s="265"/>
      <c r="C138" s="265"/>
      <c r="D138" s="265"/>
      <c r="E138" s="281"/>
      <c r="F138" s="265"/>
      <c r="G138" s="265"/>
    </row>
    <row r="139" spans="1:7" ht="12.75">
      <c r="A139" s="265"/>
      <c r="B139" s="265"/>
      <c r="C139" s="265"/>
      <c r="D139" s="265"/>
      <c r="E139" s="281"/>
      <c r="F139" s="265"/>
      <c r="G139" s="265"/>
    </row>
  </sheetData>
  <mergeCells count="16">
    <mergeCell ref="C55:D55"/>
    <mergeCell ref="C57:D57"/>
    <mergeCell ref="C40:G40"/>
    <mergeCell ref="C48:D48"/>
    <mergeCell ref="C21:G21"/>
    <mergeCell ref="C23:G23"/>
    <mergeCell ref="C28:G28"/>
    <mergeCell ref="C30:G30"/>
    <mergeCell ref="C34:G34"/>
    <mergeCell ref="C35:G35"/>
    <mergeCell ref="C14:D14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7"/>
  </sheetViews>
  <sheetFormatPr defaultColWidth="8.87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375" style="1" customWidth="1"/>
    <col min="5" max="5" width="13.375" style="1" customWidth="1"/>
    <col min="6" max="6" width="16.375" style="1" customWidth="1"/>
    <col min="7" max="7" width="15.25390625" style="1" customWidth="1"/>
    <col min="8" max="16384" width="8.875" style="1" customWidth="1"/>
  </cols>
  <sheetData>
    <row r="1" spans="1:7" ht="24.75" customHeight="1" thickBot="1">
      <c r="A1" s="81" t="s">
        <v>28</v>
      </c>
      <c r="B1" s="82"/>
      <c r="C1" s="82"/>
      <c r="D1" s="82"/>
      <c r="E1" s="82"/>
      <c r="F1" s="82"/>
      <c r="G1" s="82"/>
    </row>
    <row r="2" spans="1:7" ht="12.75" customHeight="1">
      <c r="A2" s="83" t="s">
        <v>29</v>
      </c>
      <c r="B2" s="84"/>
      <c r="C2" s="85" t="s">
        <v>104</v>
      </c>
      <c r="D2" s="85" t="s">
        <v>104</v>
      </c>
      <c r="E2" s="86"/>
      <c r="F2" s="87" t="s">
        <v>30</v>
      </c>
      <c r="G2" s="88"/>
    </row>
    <row r="3" spans="1:7" ht="3" customHeight="1" hidden="1">
      <c r="A3" s="89"/>
      <c r="B3" s="90"/>
      <c r="C3" s="91"/>
      <c r="D3" s="91"/>
      <c r="E3" s="92"/>
      <c r="F3" s="93"/>
      <c r="G3" s="94"/>
    </row>
    <row r="4" spans="1:7" ht="12" customHeight="1">
      <c r="A4" s="95" t="s">
        <v>31</v>
      </c>
      <c r="B4" s="90"/>
      <c r="C4" s="91"/>
      <c r="D4" s="91"/>
      <c r="E4" s="92"/>
      <c r="F4" s="93" t="s">
        <v>32</v>
      </c>
      <c r="G4" s="96"/>
    </row>
    <row r="5" spans="1:7" ht="12.95" customHeight="1">
      <c r="A5" s="97" t="s">
        <v>402</v>
      </c>
      <c r="B5" s="98"/>
      <c r="C5" s="99" t="s">
        <v>403</v>
      </c>
      <c r="D5" s="100"/>
      <c r="E5" s="98"/>
      <c r="F5" s="93" t="s">
        <v>33</v>
      </c>
      <c r="G5" s="94"/>
    </row>
    <row r="6" spans="1:15" ht="12.95" customHeight="1">
      <c r="A6" s="95" t="s">
        <v>34</v>
      </c>
      <c r="B6" s="90"/>
      <c r="C6" s="91"/>
      <c r="D6" s="91"/>
      <c r="E6" s="92"/>
      <c r="F6" s="101" t="s">
        <v>35</v>
      </c>
      <c r="G6" s="102">
        <v>0</v>
      </c>
      <c r="O6" s="103"/>
    </row>
    <row r="7" spans="1:7" ht="12.95" customHeight="1">
      <c r="A7" s="104" t="s">
        <v>98</v>
      </c>
      <c r="B7" s="105"/>
      <c r="C7" s="106" t="s">
        <v>99</v>
      </c>
      <c r="D7" s="107"/>
      <c r="E7" s="107"/>
      <c r="F7" s="108" t="s">
        <v>36</v>
      </c>
      <c r="G7" s="102">
        <f>IF(G6=0,,ROUND((F30+F32)/G6,1))</f>
        <v>0</v>
      </c>
    </row>
    <row r="8" spans="1:9" ht="12.75">
      <c r="A8" s="109" t="s">
        <v>37</v>
      </c>
      <c r="B8" s="93"/>
      <c r="C8" s="298"/>
      <c r="D8" s="298"/>
      <c r="E8" s="299"/>
      <c r="F8" s="110" t="s">
        <v>38</v>
      </c>
      <c r="G8" s="111"/>
      <c r="H8" s="112"/>
      <c r="I8" s="113"/>
    </row>
    <row r="9" spans="1:8" ht="12.75">
      <c r="A9" s="109" t="s">
        <v>39</v>
      </c>
      <c r="B9" s="93"/>
      <c r="C9" s="298"/>
      <c r="D9" s="298"/>
      <c r="E9" s="299"/>
      <c r="F9" s="93"/>
      <c r="G9" s="114"/>
      <c r="H9" s="115"/>
    </row>
    <row r="10" spans="1:8" ht="12.75">
      <c r="A10" s="109" t="s">
        <v>40</v>
      </c>
      <c r="B10" s="93"/>
      <c r="C10" s="298"/>
      <c r="D10" s="298"/>
      <c r="E10" s="298"/>
      <c r="F10" s="116"/>
      <c r="G10" s="117"/>
      <c r="H10" s="118"/>
    </row>
    <row r="11" spans="1:57" ht="13.5" customHeight="1">
      <c r="A11" s="109" t="s">
        <v>41</v>
      </c>
      <c r="B11" s="93"/>
      <c r="C11" s="298"/>
      <c r="D11" s="298"/>
      <c r="E11" s="298"/>
      <c r="F11" s="119" t="s">
        <v>42</v>
      </c>
      <c r="G11" s="120"/>
      <c r="H11" s="115"/>
      <c r="BA11" s="121"/>
      <c r="BB11" s="121"/>
      <c r="BC11" s="121"/>
      <c r="BD11" s="121"/>
      <c r="BE11" s="121"/>
    </row>
    <row r="12" spans="1:8" ht="12.75" customHeight="1">
      <c r="A12" s="122" t="s">
        <v>43</v>
      </c>
      <c r="B12" s="90"/>
      <c r="C12" s="300"/>
      <c r="D12" s="300"/>
      <c r="E12" s="300"/>
      <c r="F12" s="123" t="s">
        <v>44</v>
      </c>
      <c r="G12" s="124"/>
      <c r="H12" s="115"/>
    </row>
    <row r="13" spans="1:8" ht="28.5" customHeight="1" thickBot="1">
      <c r="A13" s="125" t="s">
        <v>45</v>
      </c>
      <c r="B13" s="126"/>
      <c r="C13" s="126"/>
      <c r="D13" s="126"/>
      <c r="E13" s="127"/>
      <c r="F13" s="127"/>
      <c r="G13" s="128"/>
      <c r="H13" s="115"/>
    </row>
    <row r="14" spans="1:7" ht="17.25" customHeight="1" thickBot="1">
      <c r="A14" s="129" t="s">
        <v>46</v>
      </c>
      <c r="B14" s="130"/>
      <c r="C14" s="131"/>
      <c r="D14" s="132" t="s">
        <v>47</v>
      </c>
      <c r="E14" s="133"/>
      <c r="F14" s="133"/>
      <c r="G14" s="131"/>
    </row>
    <row r="15" spans="1:7" ht="15.95" customHeight="1">
      <c r="A15" s="134"/>
      <c r="B15" s="135" t="s">
        <v>48</v>
      </c>
      <c r="C15" s="136">
        <f>'03  Rek'!E16</f>
        <v>139151.84</v>
      </c>
      <c r="D15" s="137" t="str">
        <f>'03  Rek'!A21</f>
        <v>PPV, GZS, kompletační činnost</v>
      </c>
      <c r="E15" s="138"/>
      <c r="F15" s="139"/>
      <c r="G15" s="136">
        <f>'03  Rek'!I21</f>
        <v>0</v>
      </c>
    </row>
    <row r="16" spans="1:7" ht="15.95" customHeight="1">
      <c r="A16" s="134" t="s">
        <v>49</v>
      </c>
      <c r="B16" s="135" t="s">
        <v>50</v>
      </c>
      <c r="C16" s="136">
        <f>'03  Rek'!F16</f>
        <v>0</v>
      </c>
      <c r="D16" s="89"/>
      <c r="E16" s="140"/>
      <c r="F16" s="141"/>
      <c r="G16" s="136"/>
    </row>
    <row r="17" spans="1:7" ht="15.95" customHeight="1">
      <c r="A17" s="134" t="s">
        <v>51</v>
      </c>
      <c r="B17" s="135" t="s">
        <v>52</v>
      </c>
      <c r="C17" s="136">
        <f>'03  Rek'!H16</f>
        <v>0</v>
      </c>
      <c r="D17" s="89"/>
      <c r="E17" s="140"/>
      <c r="F17" s="141"/>
      <c r="G17" s="136"/>
    </row>
    <row r="18" spans="1:7" ht="15.95" customHeight="1">
      <c r="A18" s="142" t="s">
        <v>53</v>
      </c>
      <c r="B18" s="143" t="s">
        <v>54</v>
      </c>
      <c r="C18" s="136">
        <f>'03  Rek'!G16</f>
        <v>0</v>
      </c>
      <c r="D18" s="89"/>
      <c r="E18" s="140"/>
      <c r="F18" s="141"/>
      <c r="G18" s="136"/>
    </row>
    <row r="19" spans="1:7" ht="15.95" customHeight="1">
      <c r="A19" s="144" t="s">
        <v>55</v>
      </c>
      <c r="B19" s="135"/>
      <c r="C19" s="136">
        <f>SUM(C15:C18)</f>
        <v>139151.84</v>
      </c>
      <c r="D19" s="89"/>
      <c r="E19" s="140"/>
      <c r="F19" s="141"/>
      <c r="G19" s="136"/>
    </row>
    <row r="20" spans="1:7" ht="15.95" customHeight="1">
      <c r="A20" s="144"/>
      <c r="B20" s="135"/>
      <c r="C20" s="136"/>
      <c r="D20" s="89"/>
      <c r="E20" s="140"/>
      <c r="F20" s="141"/>
      <c r="G20" s="136"/>
    </row>
    <row r="21" spans="1:7" ht="15.95" customHeight="1">
      <c r="A21" s="144" t="s">
        <v>25</v>
      </c>
      <c r="B21" s="135"/>
      <c r="C21" s="136">
        <f>'03  Rek'!I16</f>
        <v>0</v>
      </c>
      <c r="D21" s="89"/>
      <c r="E21" s="140"/>
      <c r="F21" s="141"/>
      <c r="G21" s="136"/>
    </row>
    <row r="22" spans="1:7" ht="15.95" customHeight="1">
      <c r="A22" s="145" t="s">
        <v>56</v>
      </c>
      <c r="B22" s="115"/>
      <c r="C22" s="136">
        <f>C19+C21</f>
        <v>139151.84</v>
      </c>
      <c r="D22" s="89" t="s">
        <v>57</v>
      </c>
      <c r="E22" s="140"/>
      <c r="F22" s="141"/>
      <c r="G22" s="136">
        <f>G23-SUM(G15:G21)</f>
        <v>0</v>
      </c>
    </row>
    <row r="23" spans="1:7" ht="15.95" customHeight="1" thickBot="1">
      <c r="A23" s="296" t="s">
        <v>58</v>
      </c>
      <c r="B23" s="297"/>
      <c r="C23" s="146">
        <f>C22+G23</f>
        <v>139151.84</v>
      </c>
      <c r="D23" s="147" t="s">
        <v>59</v>
      </c>
      <c r="E23" s="148"/>
      <c r="F23" s="149"/>
      <c r="G23" s="136">
        <f>'03  Rek'!H22</f>
        <v>0</v>
      </c>
    </row>
    <row r="24" spans="1:7" ht="12.75">
      <c r="A24" s="150" t="s">
        <v>60</v>
      </c>
      <c r="B24" s="151"/>
      <c r="C24" s="152"/>
      <c r="D24" s="151" t="s">
        <v>61</v>
      </c>
      <c r="E24" s="151"/>
      <c r="F24" s="153" t="s">
        <v>62</v>
      </c>
      <c r="G24" s="154"/>
    </row>
    <row r="25" spans="1:7" ht="12.75">
      <c r="A25" s="145" t="s">
        <v>63</v>
      </c>
      <c r="B25" s="115"/>
      <c r="C25" s="155"/>
      <c r="D25" s="115" t="s">
        <v>63</v>
      </c>
      <c r="F25" s="156" t="s">
        <v>63</v>
      </c>
      <c r="G25" s="157"/>
    </row>
    <row r="26" spans="1:7" ht="37.5" customHeight="1">
      <c r="A26" s="145" t="s">
        <v>64</v>
      </c>
      <c r="B26" s="158"/>
      <c r="C26" s="155"/>
      <c r="D26" s="115" t="s">
        <v>64</v>
      </c>
      <c r="F26" s="156" t="s">
        <v>64</v>
      </c>
      <c r="G26" s="157"/>
    </row>
    <row r="27" spans="1:7" ht="12.75">
      <c r="A27" s="145"/>
      <c r="B27" s="159"/>
      <c r="C27" s="155"/>
      <c r="D27" s="115"/>
      <c r="F27" s="156"/>
      <c r="G27" s="157"/>
    </row>
    <row r="28" spans="1:7" ht="12.75">
      <c r="A28" s="145" t="s">
        <v>65</v>
      </c>
      <c r="B28" s="115"/>
      <c r="C28" s="155"/>
      <c r="D28" s="156" t="s">
        <v>66</v>
      </c>
      <c r="E28" s="155"/>
      <c r="F28" s="160" t="s">
        <v>66</v>
      </c>
      <c r="G28" s="157"/>
    </row>
    <row r="29" spans="1:7" ht="69" customHeight="1">
      <c r="A29" s="145"/>
      <c r="B29" s="115"/>
      <c r="C29" s="161"/>
      <c r="D29" s="162"/>
      <c r="E29" s="161"/>
      <c r="F29" s="115"/>
      <c r="G29" s="157"/>
    </row>
    <row r="30" spans="1:7" ht="12.75">
      <c r="A30" s="163" t="s">
        <v>12</v>
      </c>
      <c r="B30" s="164"/>
      <c r="C30" s="165">
        <v>21</v>
      </c>
      <c r="D30" s="164" t="s">
        <v>67</v>
      </c>
      <c r="E30" s="166"/>
      <c r="F30" s="302">
        <f>C23-F32</f>
        <v>139151.84</v>
      </c>
      <c r="G30" s="303"/>
    </row>
    <row r="31" spans="1:7" ht="12.75">
      <c r="A31" s="163" t="s">
        <v>68</v>
      </c>
      <c r="B31" s="164"/>
      <c r="C31" s="165">
        <f>C30</f>
        <v>21</v>
      </c>
      <c r="D31" s="164" t="s">
        <v>69</v>
      </c>
      <c r="E31" s="166"/>
      <c r="F31" s="302">
        <f>ROUND(PRODUCT(F30,C31/100),0)</f>
        <v>29222</v>
      </c>
      <c r="G31" s="303"/>
    </row>
    <row r="32" spans="1:7" ht="12.75">
      <c r="A32" s="163" t="s">
        <v>12</v>
      </c>
      <c r="B32" s="164"/>
      <c r="C32" s="165">
        <v>0</v>
      </c>
      <c r="D32" s="164" t="s">
        <v>69</v>
      </c>
      <c r="E32" s="166"/>
      <c r="F32" s="302">
        <v>0</v>
      </c>
      <c r="G32" s="303"/>
    </row>
    <row r="33" spans="1:7" ht="12.75">
      <c r="A33" s="163" t="s">
        <v>68</v>
      </c>
      <c r="B33" s="167"/>
      <c r="C33" s="168">
        <f>C32</f>
        <v>0</v>
      </c>
      <c r="D33" s="164" t="s">
        <v>69</v>
      </c>
      <c r="E33" s="141"/>
      <c r="F33" s="302">
        <f>ROUND(PRODUCT(F32,C33/100),0)</f>
        <v>0</v>
      </c>
      <c r="G33" s="303"/>
    </row>
    <row r="34" spans="1:7" s="172" customFormat="1" ht="19.5" customHeight="1" thickBot="1">
      <c r="A34" s="169" t="s">
        <v>70</v>
      </c>
      <c r="B34" s="170"/>
      <c r="C34" s="170"/>
      <c r="D34" s="170"/>
      <c r="E34" s="171"/>
      <c r="F34" s="304">
        <f>ROUND(SUM(F30:F33),0)</f>
        <v>168374</v>
      </c>
      <c r="G34" s="305"/>
    </row>
    <row r="36" spans="1:8" ht="12.75">
      <c r="A36" s="2" t="s">
        <v>71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6"/>
      <c r="C37" s="306"/>
      <c r="D37" s="306"/>
      <c r="E37" s="306"/>
      <c r="F37" s="306"/>
      <c r="G37" s="306"/>
      <c r="H37" s="1" t="s">
        <v>2</v>
      </c>
    </row>
    <row r="38" spans="1:8" ht="12.75" customHeight="1">
      <c r="A38" s="173"/>
      <c r="B38" s="306"/>
      <c r="C38" s="306"/>
      <c r="D38" s="306"/>
      <c r="E38" s="306"/>
      <c r="F38" s="306"/>
      <c r="G38" s="306"/>
      <c r="H38" s="1" t="s">
        <v>2</v>
      </c>
    </row>
    <row r="39" spans="1:8" ht="12.75">
      <c r="A39" s="173"/>
      <c r="B39" s="306"/>
      <c r="C39" s="306"/>
      <c r="D39" s="306"/>
      <c r="E39" s="306"/>
      <c r="F39" s="306"/>
      <c r="G39" s="306"/>
      <c r="H39" s="1" t="s">
        <v>2</v>
      </c>
    </row>
    <row r="40" spans="1:8" ht="12.75">
      <c r="A40" s="173"/>
      <c r="B40" s="306"/>
      <c r="C40" s="306"/>
      <c r="D40" s="306"/>
      <c r="E40" s="306"/>
      <c r="F40" s="306"/>
      <c r="G40" s="306"/>
      <c r="H40" s="1" t="s">
        <v>2</v>
      </c>
    </row>
    <row r="41" spans="1:8" ht="12.75">
      <c r="A41" s="173"/>
      <c r="B41" s="306"/>
      <c r="C41" s="306"/>
      <c r="D41" s="306"/>
      <c r="E41" s="306"/>
      <c r="F41" s="306"/>
      <c r="G41" s="306"/>
      <c r="H41" s="1" t="s">
        <v>2</v>
      </c>
    </row>
    <row r="42" spans="1:8" ht="12.75">
      <c r="A42" s="173"/>
      <c r="B42" s="306"/>
      <c r="C42" s="306"/>
      <c r="D42" s="306"/>
      <c r="E42" s="306"/>
      <c r="F42" s="306"/>
      <c r="G42" s="306"/>
      <c r="H42" s="1" t="s">
        <v>2</v>
      </c>
    </row>
    <row r="43" spans="1:8" ht="12.75">
      <c r="A43" s="173"/>
      <c r="B43" s="306"/>
      <c r="C43" s="306"/>
      <c r="D43" s="306"/>
      <c r="E43" s="306"/>
      <c r="F43" s="306"/>
      <c r="G43" s="306"/>
      <c r="H43" s="1" t="s">
        <v>2</v>
      </c>
    </row>
    <row r="44" spans="1:8" ht="12.75" customHeight="1">
      <c r="A44" s="173"/>
      <c r="B44" s="306"/>
      <c r="C44" s="306"/>
      <c r="D44" s="306"/>
      <c r="E44" s="306"/>
      <c r="F44" s="306"/>
      <c r="G44" s="306"/>
      <c r="H44" s="1" t="s">
        <v>2</v>
      </c>
    </row>
    <row r="45" spans="1:8" ht="12.75" customHeight="1">
      <c r="A45" s="173"/>
      <c r="B45" s="306"/>
      <c r="C45" s="306"/>
      <c r="D45" s="306"/>
      <c r="E45" s="306"/>
      <c r="F45" s="306"/>
      <c r="G45" s="306"/>
      <c r="H45" s="1" t="s">
        <v>2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workbookViewId="0" topLeftCell="A1">
      <selection activeCell="F21" sqref="F21"/>
    </sheetView>
  </sheetViews>
  <sheetFormatPr defaultColWidth="8.87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8.875" style="1" customWidth="1"/>
  </cols>
  <sheetData>
    <row r="1" spans="1:9" ht="13.5" thickTop="1">
      <c r="A1" s="307" t="s">
        <v>3</v>
      </c>
      <c r="B1" s="308"/>
      <c r="C1" s="174" t="s">
        <v>100</v>
      </c>
      <c r="D1" s="175"/>
      <c r="E1" s="176"/>
      <c r="F1" s="175"/>
      <c r="G1" s="177" t="s">
        <v>72</v>
      </c>
      <c r="H1" s="178" t="s">
        <v>104</v>
      </c>
      <c r="I1" s="179"/>
    </row>
    <row r="2" spans="1:9" ht="13.5" thickBot="1">
      <c r="A2" s="309" t="s">
        <v>73</v>
      </c>
      <c r="B2" s="310"/>
      <c r="C2" s="180" t="s">
        <v>404</v>
      </c>
      <c r="D2" s="181"/>
      <c r="E2" s="182"/>
      <c r="F2" s="181"/>
      <c r="G2" s="311"/>
      <c r="H2" s="312"/>
      <c r="I2" s="313"/>
    </row>
    <row r="3" ht="13.5" thickTop="1">
      <c r="F3" s="115"/>
    </row>
    <row r="4" spans="1:9" ht="19.5" customHeight="1">
      <c r="A4" s="183" t="s">
        <v>74</v>
      </c>
      <c r="B4" s="184"/>
      <c r="C4" s="184"/>
      <c r="D4" s="184"/>
      <c r="E4" s="185"/>
      <c r="F4" s="184"/>
      <c r="G4" s="184"/>
      <c r="H4" s="184"/>
      <c r="I4" s="184"/>
    </row>
    <row r="5" ht="13.5" thickBot="1"/>
    <row r="6" spans="1:9" s="115" customFormat="1" ht="13.5" thickBot="1">
      <c r="A6" s="186"/>
      <c r="B6" s="187" t="s">
        <v>75</v>
      </c>
      <c r="C6" s="187"/>
      <c r="D6" s="188"/>
      <c r="E6" s="189" t="s">
        <v>21</v>
      </c>
      <c r="F6" s="190" t="s">
        <v>22</v>
      </c>
      <c r="G6" s="190" t="s">
        <v>23</v>
      </c>
      <c r="H6" s="190" t="s">
        <v>24</v>
      </c>
      <c r="I6" s="191" t="s">
        <v>25</v>
      </c>
    </row>
    <row r="7" spans="1:9" s="115" customFormat="1" ht="12.75">
      <c r="A7" s="282" t="str">
        <f>'03  Pol'!B7</f>
        <v>61</v>
      </c>
      <c r="B7" s="62" t="str">
        <f>'03  Pol'!C7</f>
        <v>Upravy povrchů vnitřní</v>
      </c>
      <c r="D7" s="192"/>
      <c r="E7" s="283">
        <f>'03  Pol'!BA9</f>
        <v>3675</v>
      </c>
      <c r="F7" s="284">
        <f>'03  Pol'!BB9</f>
        <v>0</v>
      </c>
      <c r="G7" s="284">
        <f>'03  Pol'!BC9</f>
        <v>0</v>
      </c>
      <c r="H7" s="284">
        <f>'03  Pol'!BD9</f>
        <v>0</v>
      </c>
      <c r="I7" s="285">
        <f>'03  Pol'!BE9</f>
        <v>0</v>
      </c>
    </row>
    <row r="8" spans="1:9" s="115" customFormat="1" ht="12.75">
      <c r="A8" s="282" t="str">
        <f>'03  Pol'!B10</f>
        <v>96</v>
      </c>
      <c r="B8" s="62" t="str">
        <f>'03  Pol'!C10</f>
        <v>Bourání konstrukcí</v>
      </c>
      <c r="D8" s="192"/>
      <c r="E8" s="283">
        <f>'03  Pol'!BA12</f>
        <v>3885</v>
      </c>
      <c r="F8" s="284">
        <f>'03  Pol'!BB12</f>
        <v>0</v>
      </c>
      <c r="G8" s="284">
        <f>'03  Pol'!BC12</f>
        <v>0</v>
      </c>
      <c r="H8" s="284">
        <f>'03  Pol'!BD12</f>
        <v>0</v>
      </c>
      <c r="I8" s="285">
        <f>'03  Pol'!BE12</f>
        <v>0</v>
      </c>
    </row>
    <row r="9" spans="1:9" s="115" customFormat="1" ht="12.75">
      <c r="A9" s="282" t="str">
        <f>'03  Pol'!B13</f>
        <v>99</v>
      </c>
      <c r="B9" s="62" t="str">
        <f>'03  Pol'!C13</f>
        <v>Staveništní přesun hmot</v>
      </c>
      <c r="D9" s="192"/>
      <c r="E9" s="283">
        <f>'03  Pol'!BA15</f>
        <v>51.66</v>
      </c>
      <c r="F9" s="284">
        <f>'03  Pol'!BB15</f>
        <v>0</v>
      </c>
      <c r="G9" s="284">
        <f>'03  Pol'!BC15</f>
        <v>0</v>
      </c>
      <c r="H9" s="284">
        <f>'03  Pol'!BD15</f>
        <v>0</v>
      </c>
      <c r="I9" s="285">
        <f>'03  Pol'!BE15</f>
        <v>0</v>
      </c>
    </row>
    <row r="10" spans="1:9" s="115" customFormat="1" ht="12.75">
      <c r="A10" s="282" t="str">
        <f>'03  Pol'!B16</f>
        <v>D96</v>
      </c>
      <c r="B10" s="62" t="str">
        <f>'03  Pol'!C16</f>
        <v>Přesuny suti a vybouraných hmot</v>
      </c>
      <c r="D10" s="192"/>
      <c r="E10" s="283">
        <f>'03  Pol'!BA22</f>
        <v>264.18</v>
      </c>
      <c r="F10" s="284">
        <f>'03  Pol'!BB22</f>
        <v>0</v>
      </c>
      <c r="G10" s="284">
        <f>'03  Pol'!BC22</f>
        <v>0</v>
      </c>
      <c r="H10" s="284">
        <f>'03  Pol'!BD22</f>
        <v>0</v>
      </c>
      <c r="I10" s="285">
        <f>'03  Pol'!BE22</f>
        <v>0</v>
      </c>
    </row>
    <row r="11" spans="1:9" s="115" customFormat="1" ht="12.75">
      <c r="A11" s="282" t="str">
        <f>'03  Pol'!B23</f>
        <v>2101</v>
      </c>
      <c r="B11" s="62" t="str">
        <f>'03  Pol'!C23</f>
        <v>Přístroje</v>
      </c>
      <c r="D11" s="192"/>
      <c r="E11" s="283">
        <f>'03  Pol'!BA33</f>
        <v>14621</v>
      </c>
      <c r="F11" s="284">
        <f>'03  Pol'!BB33</f>
        <v>0</v>
      </c>
      <c r="G11" s="284">
        <f>'03  Pol'!BC33</f>
        <v>0</v>
      </c>
      <c r="H11" s="284">
        <f>'03  Pol'!BD33</f>
        <v>0</v>
      </c>
      <c r="I11" s="285">
        <f>'03  Pol'!BE33</f>
        <v>0</v>
      </c>
    </row>
    <row r="12" spans="1:9" s="115" customFormat="1" ht="12.75">
      <c r="A12" s="282" t="str">
        <f>'03  Pol'!B34</f>
        <v>2102</v>
      </c>
      <c r="B12" s="62" t="str">
        <f>'03  Pol'!C34</f>
        <v>Svítidla</v>
      </c>
      <c r="D12" s="192"/>
      <c r="E12" s="283">
        <f>'03  Pol'!BA42</f>
        <v>85690</v>
      </c>
      <c r="F12" s="284">
        <f>'03  Pol'!BB42</f>
        <v>0</v>
      </c>
      <c r="G12" s="284">
        <f>'03  Pol'!BC42</f>
        <v>0</v>
      </c>
      <c r="H12" s="284">
        <f>'03  Pol'!BD42</f>
        <v>0</v>
      </c>
      <c r="I12" s="285">
        <f>'03  Pol'!BE42</f>
        <v>0</v>
      </c>
    </row>
    <row r="13" spans="1:9" s="115" customFormat="1" ht="12.75">
      <c r="A13" s="282" t="str">
        <f>'03  Pol'!B43</f>
        <v>2103</v>
      </c>
      <c r="B13" s="62" t="str">
        <f>'03  Pol'!C43</f>
        <v>Kabely a kabelové trasy</v>
      </c>
      <c r="D13" s="192"/>
      <c r="E13" s="283">
        <f>'03  Pol'!BA52</f>
        <v>10105</v>
      </c>
      <c r="F13" s="284">
        <f>'03  Pol'!BB52</f>
        <v>0</v>
      </c>
      <c r="G13" s="284">
        <f>'03  Pol'!BC52</f>
        <v>0</v>
      </c>
      <c r="H13" s="284">
        <f>'03  Pol'!BD52</f>
        <v>0</v>
      </c>
      <c r="I13" s="285">
        <f>'03  Pol'!BE52</f>
        <v>0</v>
      </c>
    </row>
    <row r="14" spans="1:9" s="115" customFormat="1" ht="12.75">
      <c r="A14" s="282" t="str">
        <f>'03  Pol'!B53</f>
        <v>2104</v>
      </c>
      <c r="B14" s="62" t="str">
        <f>'03  Pol'!C53</f>
        <v>Ostatní náklady</v>
      </c>
      <c r="D14" s="192"/>
      <c r="E14" s="283">
        <f>'03  Pol'!BA56</f>
        <v>9200</v>
      </c>
      <c r="F14" s="284">
        <f>'03  Pol'!BB56</f>
        <v>0</v>
      </c>
      <c r="G14" s="284">
        <f>'03  Pol'!BC56</f>
        <v>0</v>
      </c>
      <c r="H14" s="284">
        <f>'03  Pol'!BD56</f>
        <v>0</v>
      </c>
      <c r="I14" s="285">
        <f>'03  Pol'!BE56</f>
        <v>0</v>
      </c>
    </row>
    <row r="15" spans="1:9" s="115" customFormat="1" ht="13.5" thickBot="1">
      <c r="A15" s="282" t="str">
        <f>'03  Pol'!B57</f>
        <v>2105</v>
      </c>
      <c r="B15" s="62" t="str">
        <f>'03  Pol'!C57</f>
        <v>Ostatní náklady</v>
      </c>
      <c r="D15" s="192"/>
      <c r="E15" s="283">
        <f>'03  Pol'!BA63</f>
        <v>11660</v>
      </c>
      <c r="F15" s="284">
        <f>'03  Pol'!BB63</f>
        <v>0</v>
      </c>
      <c r="G15" s="284">
        <f>'03  Pol'!BC63</f>
        <v>0</v>
      </c>
      <c r="H15" s="284">
        <f>'03  Pol'!BD63</f>
        <v>0</v>
      </c>
      <c r="I15" s="285">
        <f>'03  Pol'!BE63</f>
        <v>0</v>
      </c>
    </row>
    <row r="16" spans="1:9" s="14" customFormat="1" ht="13.5" thickBot="1">
      <c r="A16" s="193"/>
      <c r="B16" s="194" t="s">
        <v>76</v>
      </c>
      <c r="C16" s="194"/>
      <c r="D16" s="195"/>
      <c r="E16" s="196">
        <f>SUM(E7:E15)</f>
        <v>139151.84</v>
      </c>
      <c r="F16" s="197">
        <f>SUM(F7:F15)</f>
        <v>0</v>
      </c>
      <c r="G16" s="197">
        <f>SUM(G7:G15)</f>
        <v>0</v>
      </c>
      <c r="H16" s="197">
        <f>SUM(H7:H15)</f>
        <v>0</v>
      </c>
      <c r="I16" s="198">
        <f>SUM(I7:I15)</f>
        <v>0</v>
      </c>
    </row>
    <row r="17" spans="1:9" ht="12.75">
      <c r="A17" s="115"/>
      <c r="B17" s="115"/>
      <c r="C17" s="115"/>
      <c r="D17" s="115"/>
      <c r="E17" s="115"/>
      <c r="F17" s="115"/>
      <c r="G17" s="115"/>
      <c r="H17" s="115"/>
      <c r="I17" s="115"/>
    </row>
    <row r="18" spans="1:57" ht="19.5" customHeight="1">
      <c r="A18" s="184" t="s">
        <v>77</v>
      </c>
      <c r="B18" s="184"/>
      <c r="C18" s="184"/>
      <c r="D18" s="184"/>
      <c r="E18" s="184"/>
      <c r="F18" s="184"/>
      <c r="G18" s="199"/>
      <c r="H18" s="184"/>
      <c r="I18" s="184"/>
      <c r="BA18" s="121"/>
      <c r="BB18" s="121"/>
      <c r="BC18" s="121"/>
      <c r="BD18" s="121"/>
      <c r="BE18" s="121"/>
    </row>
    <row r="19" ht="13.5" thickBot="1"/>
    <row r="20" spans="1:9" ht="12.75">
      <c r="A20" s="150" t="s">
        <v>78</v>
      </c>
      <c r="B20" s="151"/>
      <c r="C20" s="151"/>
      <c r="D20" s="200"/>
      <c r="E20" s="201" t="s">
        <v>79</v>
      </c>
      <c r="F20" s="202" t="s">
        <v>13</v>
      </c>
      <c r="G20" s="203" t="s">
        <v>80</v>
      </c>
      <c r="H20" s="204"/>
      <c r="I20" s="205" t="s">
        <v>79</v>
      </c>
    </row>
    <row r="21" spans="1:53" ht="12.75">
      <c r="A21" s="144" t="s">
        <v>325</v>
      </c>
      <c r="B21" s="135"/>
      <c r="C21" s="135"/>
      <c r="D21" s="206"/>
      <c r="E21" s="207">
        <v>0</v>
      </c>
      <c r="F21" s="208">
        <v>0</v>
      </c>
      <c r="G21" s="209">
        <f>E16+F16</f>
        <v>139151.84</v>
      </c>
      <c r="H21" s="210"/>
      <c r="I21" s="211">
        <f>E21+F21*G21/100</f>
        <v>0</v>
      </c>
      <c r="BA21" s="1">
        <v>0</v>
      </c>
    </row>
    <row r="22" spans="1:9" ht="13.5" thickBot="1">
      <c r="A22" s="212"/>
      <c r="B22" s="213" t="s">
        <v>81</v>
      </c>
      <c r="C22" s="214"/>
      <c r="D22" s="215"/>
      <c r="E22" s="216"/>
      <c r="F22" s="217"/>
      <c r="G22" s="217"/>
      <c r="H22" s="314">
        <f>SUM(I21:I21)</f>
        <v>0</v>
      </c>
      <c r="I22" s="315"/>
    </row>
    <row r="24" spans="2:9" ht="12.75">
      <c r="B24" s="14"/>
      <c r="F24" s="218"/>
      <c r="G24" s="219"/>
      <c r="H24" s="219"/>
      <c r="I24" s="46"/>
    </row>
    <row r="25" spans="6:9" ht="12.75">
      <c r="F25" s="218"/>
      <c r="G25" s="219"/>
      <c r="H25" s="219"/>
      <c r="I25" s="46"/>
    </row>
    <row r="26" spans="6:9" ht="12.75">
      <c r="F26" s="218"/>
      <c r="G26" s="219"/>
      <c r="H26" s="219"/>
      <c r="I26" s="46"/>
    </row>
    <row r="27" spans="6:9" ht="12.75">
      <c r="F27" s="218"/>
      <c r="G27" s="219"/>
      <c r="H27" s="219"/>
      <c r="I27" s="46"/>
    </row>
    <row r="28" spans="6:9" ht="12.75">
      <c r="F28" s="218"/>
      <c r="G28" s="219"/>
      <c r="H28" s="219"/>
      <c r="I28" s="46"/>
    </row>
    <row r="29" spans="6:9" ht="12.75">
      <c r="F29" s="218"/>
      <c r="G29" s="219"/>
      <c r="H29" s="219"/>
      <c r="I29" s="46"/>
    </row>
    <row r="30" spans="6:9" ht="12.75">
      <c r="F30" s="218"/>
      <c r="G30" s="219"/>
      <c r="H30" s="219"/>
      <c r="I30" s="46"/>
    </row>
    <row r="31" spans="6:9" ht="12.75">
      <c r="F31" s="218"/>
      <c r="G31" s="219"/>
      <c r="H31" s="219"/>
      <c r="I31" s="46"/>
    </row>
    <row r="32" spans="6:9" ht="12.75">
      <c r="F32" s="218"/>
      <c r="G32" s="219"/>
      <c r="H32" s="219"/>
      <c r="I32" s="46"/>
    </row>
    <row r="33" spans="6:9" ht="12.75">
      <c r="F33" s="218"/>
      <c r="G33" s="219"/>
      <c r="H33" s="219"/>
      <c r="I33" s="46"/>
    </row>
    <row r="34" spans="6:9" ht="12.75">
      <c r="F34" s="218"/>
      <c r="G34" s="219"/>
      <c r="H34" s="219"/>
      <c r="I34" s="46"/>
    </row>
    <row r="35" spans="6:9" ht="12.75">
      <c r="F35" s="218"/>
      <c r="G35" s="219"/>
      <c r="H35" s="219"/>
      <c r="I35" s="46"/>
    </row>
    <row r="36" spans="6:9" ht="12.75">
      <c r="F36" s="218"/>
      <c r="G36" s="219"/>
      <c r="H36" s="219"/>
      <c r="I36" s="46"/>
    </row>
    <row r="37" spans="6:9" ht="12.75">
      <c r="F37" s="218"/>
      <c r="G37" s="219"/>
      <c r="H37" s="219"/>
      <c r="I37" s="46"/>
    </row>
    <row r="38" spans="6:9" ht="12.75">
      <c r="F38" s="218"/>
      <c r="G38" s="219"/>
      <c r="H38" s="219"/>
      <c r="I38" s="46"/>
    </row>
    <row r="39" spans="6:9" ht="12.75">
      <c r="F39" s="218"/>
      <c r="G39" s="219"/>
      <c r="H39" s="219"/>
      <c r="I39" s="46"/>
    </row>
    <row r="40" spans="6:9" ht="12.75">
      <c r="F40" s="218"/>
      <c r="G40" s="219"/>
      <c r="H40" s="219"/>
      <c r="I40" s="46"/>
    </row>
    <row r="41" spans="6:9" ht="12.75">
      <c r="F41" s="218"/>
      <c r="G41" s="219"/>
      <c r="H41" s="219"/>
      <c r="I41" s="46"/>
    </row>
    <row r="42" spans="6:9" ht="12.75">
      <c r="F42" s="218"/>
      <c r="G42" s="219"/>
      <c r="H42" s="219"/>
      <c r="I42" s="46"/>
    </row>
    <row r="43" spans="6:9" ht="12.75">
      <c r="F43" s="218"/>
      <c r="G43" s="219"/>
      <c r="H43" s="219"/>
      <c r="I43" s="46"/>
    </row>
    <row r="44" spans="6:9" ht="12.75">
      <c r="F44" s="218"/>
      <c r="G44" s="219"/>
      <c r="H44" s="219"/>
      <c r="I44" s="46"/>
    </row>
    <row r="45" spans="6:9" ht="12.75">
      <c r="F45" s="218"/>
      <c r="G45" s="219"/>
      <c r="H45" s="219"/>
      <c r="I45" s="46"/>
    </row>
    <row r="46" spans="6:9" ht="12.75">
      <c r="F46" s="218"/>
      <c r="G46" s="219"/>
      <c r="H46" s="219"/>
      <c r="I46" s="46"/>
    </row>
    <row r="47" spans="6:9" ht="12.75">
      <c r="F47" s="218"/>
      <c r="G47" s="219"/>
      <c r="H47" s="219"/>
      <c r="I47" s="46"/>
    </row>
    <row r="48" spans="6:9" ht="12.75">
      <c r="F48" s="218"/>
      <c r="G48" s="219"/>
      <c r="H48" s="219"/>
      <c r="I48" s="46"/>
    </row>
    <row r="49" spans="6:9" ht="12.75">
      <c r="F49" s="218"/>
      <c r="G49" s="219"/>
      <c r="H49" s="219"/>
      <c r="I49" s="46"/>
    </row>
    <row r="50" spans="6:9" ht="12.75">
      <c r="F50" s="218"/>
      <c r="G50" s="219"/>
      <c r="H50" s="219"/>
      <c r="I50" s="46"/>
    </row>
    <row r="51" spans="6:9" ht="12.75">
      <c r="F51" s="218"/>
      <c r="G51" s="219"/>
      <c r="H51" s="219"/>
      <c r="I51" s="46"/>
    </row>
    <row r="52" spans="6:9" ht="12.75">
      <c r="F52" s="218"/>
      <c r="G52" s="219"/>
      <c r="H52" s="219"/>
      <c r="I52" s="46"/>
    </row>
    <row r="53" spans="6:9" ht="12.75">
      <c r="F53" s="218"/>
      <c r="G53" s="219"/>
      <c r="H53" s="219"/>
      <c r="I53" s="46"/>
    </row>
    <row r="54" spans="6:9" ht="12.75">
      <c r="F54" s="218"/>
      <c r="G54" s="219"/>
      <c r="H54" s="219"/>
      <c r="I54" s="46"/>
    </row>
    <row r="55" spans="6:9" ht="12.75">
      <c r="F55" s="218"/>
      <c r="G55" s="219"/>
      <c r="H55" s="219"/>
      <c r="I55" s="46"/>
    </row>
    <row r="56" spans="6:9" ht="12.75">
      <c r="F56" s="218"/>
      <c r="G56" s="219"/>
      <c r="H56" s="219"/>
      <c r="I56" s="46"/>
    </row>
    <row r="57" spans="6:9" ht="12.75">
      <c r="F57" s="218"/>
      <c r="G57" s="219"/>
      <c r="H57" s="219"/>
      <c r="I57" s="46"/>
    </row>
    <row r="58" spans="6:9" ht="12.75">
      <c r="F58" s="218"/>
      <c r="G58" s="219"/>
      <c r="H58" s="219"/>
      <c r="I58" s="46"/>
    </row>
    <row r="59" spans="6:9" ht="12.75">
      <c r="F59" s="218"/>
      <c r="G59" s="219"/>
      <c r="H59" s="219"/>
      <c r="I59" s="46"/>
    </row>
    <row r="60" spans="6:9" ht="12.75">
      <c r="F60" s="218"/>
      <c r="G60" s="219"/>
      <c r="H60" s="219"/>
      <c r="I60" s="46"/>
    </row>
    <row r="61" spans="6:9" ht="12.75">
      <c r="F61" s="218"/>
      <c r="G61" s="219"/>
      <c r="H61" s="219"/>
      <c r="I61" s="46"/>
    </row>
    <row r="62" spans="6:9" ht="12.75">
      <c r="F62" s="218"/>
      <c r="G62" s="219"/>
      <c r="H62" s="219"/>
      <c r="I62" s="46"/>
    </row>
    <row r="63" spans="6:9" ht="12.75">
      <c r="F63" s="218"/>
      <c r="G63" s="219"/>
      <c r="H63" s="219"/>
      <c r="I63" s="46"/>
    </row>
    <row r="64" spans="6:9" ht="12.75">
      <c r="F64" s="218"/>
      <c r="G64" s="219"/>
      <c r="H64" s="219"/>
      <c r="I64" s="46"/>
    </row>
    <row r="65" spans="6:9" ht="12.75">
      <c r="F65" s="218"/>
      <c r="G65" s="219"/>
      <c r="H65" s="219"/>
      <c r="I65" s="46"/>
    </row>
    <row r="66" spans="6:9" ht="12.75">
      <c r="F66" s="218"/>
      <c r="G66" s="219"/>
      <c r="H66" s="219"/>
      <c r="I66" s="46"/>
    </row>
    <row r="67" spans="6:9" ht="12.75">
      <c r="F67" s="218"/>
      <c r="G67" s="219"/>
      <c r="H67" s="219"/>
      <c r="I67" s="46"/>
    </row>
    <row r="68" spans="6:9" ht="12.75">
      <c r="F68" s="218"/>
      <c r="G68" s="219"/>
      <c r="H68" s="219"/>
      <c r="I68" s="46"/>
    </row>
    <row r="69" spans="6:9" ht="12.75">
      <c r="F69" s="218"/>
      <c r="G69" s="219"/>
      <c r="H69" s="219"/>
      <c r="I69" s="46"/>
    </row>
    <row r="70" spans="6:9" ht="12.75">
      <c r="F70" s="218"/>
      <c r="G70" s="219"/>
      <c r="H70" s="219"/>
      <c r="I70" s="46"/>
    </row>
    <row r="71" spans="6:9" ht="12.75">
      <c r="F71" s="218"/>
      <c r="G71" s="219"/>
      <c r="H71" s="219"/>
      <c r="I71" s="46"/>
    </row>
    <row r="72" spans="6:9" ht="12.75">
      <c r="F72" s="218"/>
      <c r="G72" s="219"/>
      <c r="H72" s="219"/>
      <c r="I72" s="46"/>
    </row>
    <row r="73" spans="6:9" ht="12.75">
      <c r="F73" s="218"/>
      <c r="G73" s="219"/>
      <c r="H73" s="219"/>
      <c r="I73" s="46"/>
    </row>
  </sheetData>
  <mergeCells count="4">
    <mergeCell ref="A1:B1"/>
    <mergeCell ref="A2:B2"/>
    <mergeCell ref="G2:I2"/>
    <mergeCell ref="H22:I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Yvona</cp:lastModifiedBy>
  <cp:lastPrinted>2017-07-07T11:07:39Z</cp:lastPrinted>
  <dcterms:created xsi:type="dcterms:W3CDTF">2016-05-31T09:42:37Z</dcterms:created>
  <dcterms:modified xsi:type="dcterms:W3CDTF">2017-07-07T11:08:05Z</dcterms:modified>
  <cp:category/>
  <cp:version/>
  <cp:contentType/>
  <cp:contentStatus/>
</cp:coreProperties>
</file>