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9348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>
    <definedName name="_xlnm.Print_Area" localSheetId="1">'Rekapitulace'!$A$1:$C$39</definedName>
  </definedNames>
  <calcPr fullCalcOnLoad="1"/>
</workbook>
</file>

<file path=xl/sharedStrings.xml><?xml version="1.0" encoding="utf-8"?>
<sst xmlns="http://schemas.openxmlformats.org/spreadsheetml/2006/main" count="234" uniqueCount="146">
  <si>
    <t>KRYCÍ LIST ROZPOČTU</t>
  </si>
  <si>
    <t>Název stavby</t>
  </si>
  <si>
    <t>JKSO</t>
  </si>
  <si>
    <t xml:space="preserve"> </t>
  </si>
  <si>
    <t>Kód stavby</t>
  </si>
  <si>
    <t>001</t>
  </si>
  <si>
    <t>Název objektu</t>
  </si>
  <si>
    <t>EČO</t>
  </si>
  <si>
    <t>Kód objektu</t>
  </si>
  <si>
    <t>1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</si>
  <si>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</si>
  <si>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</si>
  <si>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</si>
  <si>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</si>
  <si>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</si>
  <si>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</si>
  <si>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</si>
  <si>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</si>
  <si>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</si>
  <si>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</si>
  <si>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</si>
  <si>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</si>
  <si>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</si>
  <si>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</si>
  <si>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</si>
  <si>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</si>
  <si>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</si>
  <si>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</si>
  <si>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</si>
  <si>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</si>
  <si>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</si>
  <si>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</si>
  <si>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</si>
  <si>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</si>
  <si>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</si>
  <si>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</si>
  <si>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</si>
  <si>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</si>
  <si>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</si>
  <si>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</si>
  <si>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</si>
  <si>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</si>
  <si>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</si>
  <si>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</si>
  <si>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</si>
  <si>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</si>
  <si>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</si>
  <si>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</si>
  <si>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</si>
  <si>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</si>
  <si>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</si>
  <si>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</si>
  <si>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</si>
  <si>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</si>
  <si>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</si>
  <si>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</si>
  <si>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</si>
  <si>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</si>
  <si>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</si>
  <si>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</si>
  <si>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</si>
  <si>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</si>
  <si>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</si>
  <si>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</si>
  <si>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</si>
  <si>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</si>
  <si>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</si>
  <si>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</si>
  <si>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</si>
  <si>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</si>
  <si>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</si>
  <si>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</si>
  <si>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</si>
  <si>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</si>
  <si>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</si>
  <si>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</si>
  <si>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</si>
  <si>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</si>
  <si>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</si>
  <si>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</si>
  <si>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</si>
  <si>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</si>
  <si>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</si>
  <si>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</si>
  <si>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</si>
  <si>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</si>
  <si>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</si>
  <si>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</si>
  <si>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</si>
  <si>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</si>
  <si>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</si>
  <si>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</si>
  <si>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</si>
  <si>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Sazba DPH</t>
  </si>
  <si>
    <t>Typ položky</t>
  </si>
  <si>
    <t>Úroveň</t>
  </si>
  <si>
    <t>0</t>
  </si>
  <si>
    <t>2</t>
  </si>
  <si>
    <t>-1</t>
  </si>
  <si>
    <t>4</t>
  </si>
  <si>
    <t>3</t>
  </si>
  <si>
    <t>m</t>
  </si>
  <si>
    <t>kg</t>
  </si>
  <si>
    <t>VPÚ DECO Praha a.s.</t>
  </si>
  <si>
    <t>ks</t>
  </si>
  <si>
    <t>Cena / M.J. dodávka</t>
  </si>
  <si>
    <t>Cena / M.J. montáž</t>
  </si>
  <si>
    <t>Hromosvod, uzemnění</t>
  </si>
  <si>
    <t>hod</t>
  </si>
  <si>
    <t>Dodávka celkem</t>
  </si>
  <si>
    <t>Montáž celkem</t>
  </si>
  <si>
    <t>Transformovna</t>
  </si>
  <si>
    <t xml:space="preserve">kondenzátor pro kompenzaci transformátoru naprázdno,  6kVAr </t>
  </si>
  <si>
    <t>svorka úhlová pro trafo vč. krytu, příslušenství (viz. spec. v TZ)</t>
  </si>
  <si>
    <t>tlumič vibrací a hluku ISTAKO (PR 106)</t>
  </si>
  <si>
    <t>ostatní materiál (dřevěná zábrana, příslušenství)</t>
  </si>
  <si>
    <t>sada</t>
  </si>
  <si>
    <t>Rozvodna VN:</t>
  </si>
  <si>
    <t>Příslušenství (nezbytné úpravy rozváděče), podružný materiál</t>
  </si>
  <si>
    <t>kpl</t>
  </si>
  <si>
    <t>Spojovací vedení,  vč. ukončení; úložný materiál</t>
  </si>
  <si>
    <t>ostatní elektroinstalační materiál, vč.nátěrových hmot</t>
  </si>
  <si>
    <t>zemnící pásek FeZn 30x4mm</t>
  </si>
  <si>
    <t>zemnící lano AYY 35mm</t>
  </si>
  <si>
    <t>podpěra PV 42</t>
  </si>
  <si>
    <t>svorka pro zemnící pásku SR 2b</t>
  </si>
  <si>
    <t>svorka připojovací SP</t>
  </si>
  <si>
    <t>barva syntetická na nátěry konstrukcí</t>
  </si>
  <si>
    <t>Navýšení výkonu trafostanice v objektu U kříže 661/8</t>
  </si>
  <si>
    <t>Fakulta sociálních věd UK</t>
  </si>
  <si>
    <t>16.12.2021</t>
  </si>
  <si>
    <t>Pojistka VN 50A, (24kV)</t>
  </si>
  <si>
    <t>kabel 1-YY 1x240mm</t>
  </si>
  <si>
    <t>ukončení kabelu 1-YY 1x240mm vč. kabelového oka</t>
  </si>
  <si>
    <t>ukončení kabelu 1-YY 1x240mm koncovkou staniční</t>
  </si>
  <si>
    <t>konzole pro upevnění kabelů NN</t>
  </si>
  <si>
    <t>protipožární utěsnění otvoru 400x300(mm), tl. zdi 150mm (INTUMEX)</t>
  </si>
  <si>
    <t>Zednické přípomoce vč. průrazů stavebními konstrukcemi</t>
  </si>
  <si>
    <t>Demontáž stávajícího transformátoru 630 kVA</t>
  </si>
  <si>
    <t>Demontáž stávajícího VN kabelu 22 kV - CXEKCY 1x35mm</t>
  </si>
  <si>
    <t>Ostatní drobné demontáže</t>
  </si>
  <si>
    <t xml:space="preserve">Provedení revize el.zařízení trafostanice </t>
  </si>
  <si>
    <t>Zhotovení projektu skutečného provedení</t>
  </si>
  <si>
    <t>5</t>
  </si>
  <si>
    <t>transformátor  22/0,4 kV, 1000 kVA, olejový (viz. specifikace v TZ) - vč. montáže a dopravy</t>
  </si>
  <si>
    <t>Související adninistrativní činnost (např. jednání s dotčenými organizacemi)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</si>
</sst>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_-* #,##0\ _K_č_-;\-* #,##0\ _K_č_-;_-* &quot;-&quot;\ _K_č_-;_-@_-"/>
    <numFmt numFmtId="173" formatCode="_-* #,##0.00\ _K_č_-;\-* #,##0.00\ _K_č_-;_-* &quot;-&quot;??\ _K_č_-;_-@_-"/>
    <numFmt numFmtId="174" formatCode="####;\-####"/>
    <numFmt numFmtId="175" formatCode="#,##0.000;\-#,##0.000"/>
    <numFmt numFmtId="176" formatCode="#,##0.00000;\-#,##0.00000"/>
    <numFmt numFmtId="177" formatCode="#,##0.0;\-#,##0.0"/>
    <numFmt numFmtId="178" formatCode="[$-405]dddd\ d\.\ mmmm\ yyyy"/>
    <numFmt numFmtId="179" formatCode="#,##0.00_ ;\-#,##0.00\ 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9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7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74" fontId="3" fillId="0" borderId="21" xfId="0" applyNumberFormat="1" applyFont="1" applyBorder="1" applyAlignment="1" applyProtection="1">
      <alignment horizontal="right" vertical="center"/>
      <protection/>
    </xf>
    <xf numFmtId="17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7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7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7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37" fontId="0" fillId="0" borderId="38" xfId="0" applyNumberFormat="1" applyFont="1" applyBorder="1" applyAlignment="1" applyProtection="1">
      <alignment horizontal="right" vertical="center"/>
      <protection/>
    </xf>
    <xf numFmtId="37" fontId="0" fillId="0" borderId="39" xfId="0" applyNumberFormat="1" applyFont="1" applyBorder="1" applyAlignment="1" applyProtection="1">
      <alignment horizontal="right" vertical="center"/>
      <protection/>
    </xf>
    <xf numFmtId="37" fontId="7" fillId="0" borderId="40" xfId="0" applyNumberFormat="1" applyFont="1" applyBorder="1" applyAlignment="1" applyProtection="1">
      <alignment horizontal="right" vertical="center"/>
      <protection/>
    </xf>
    <xf numFmtId="39" fontId="7" fillId="0" borderId="41" xfId="0" applyNumberFormat="1" applyFont="1" applyBorder="1" applyAlignment="1" applyProtection="1">
      <alignment horizontal="right" vertical="center"/>
      <protection/>
    </xf>
    <xf numFmtId="37" fontId="0" fillId="0" borderId="40" xfId="0" applyNumberFormat="1" applyFont="1" applyBorder="1" applyAlignment="1" applyProtection="1">
      <alignment horizontal="right" vertical="center"/>
      <protection/>
    </xf>
    <xf numFmtId="37" fontId="0" fillId="0" borderId="41" xfId="0" applyNumberFormat="1" applyFont="1" applyBorder="1" applyAlignment="1" applyProtection="1">
      <alignment horizontal="right" vertical="center"/>
      <protection/>
    </xf>
    <xf numFmtId="37" fontId="7" fillId="0" borderId="39" xfId="0" applyNumberFormat="1" applyFont="1" applyBorder="1" applyAlignment="1" applyProtection="1">
      <alignment horizontal="right" vertical="center"/>
      <protection/>
    </xf>
    <xf numFmtId="39" fontId="7" fillId="0" borderId="39" xfId="0" applyNumberFormat="1" applyFont="1" applyBorder="1" applyAlignment="1" applyProtection="1">
      <alignment horizontal="right" vertical="center"/>
      <protection/>
    </xf>
    <xf numFmtId="37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7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39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39" fontId="0" fillId="0" borderId="27" xfId="0" applyNumberFormat="1" applyFont="1" applyBorder="1" applyAlignment="1" applyProtection="1">
      <alignment horizontal="right" vertical="center"/>
      <protection/>
    </xf>
    <xf numFmtId="37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74" fontId="2" fillId="0" borderId="45" xfId="0" applyNumberFormat="1" applyFont="1" applyBorder="1" applyAlignment="1" applyProtection="1">
      <alignment horizontal="center" vertical="center"/>
      <protection/>
    </xf>
    <xf numFmtId="37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39" fontId="7" fillId="0" borderId="30" xfId="0" applyNumberFormat="1" applyFont="1" applyBorder="1" applyAlignment="1" applyProtection="1">
      <alignment horizontal="right" vertical="center"/>
      <protection/>
    </xf>
    <xf numFmtId="39" fontId="0" fillId="0" borderId="30" xfId="0" applyNumberFormat="1" applyFont="1" applyBorder="1" applyAlignment="1" applyProtection="1">
      <alignment horizontal="right" vertical="center"/>
      <protection/>
    </xf>
    <xf numFmtId="37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7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39" fontId="7" fillId="0" borderId="48" xfId="0" applyNumberFormat="1" applyFont="1" applyBorder="1" applyAlignment="1" applyProtection="1">
      <alignment horizontal="right" vertical="center"/>
      <protection/>
    </xf>
    <xf numFmtId="39" fontId="7" fillId="0" borderId="31" xfId="0" applyNumberFormat="1" applyFont="1" applyBorder="1" applyAlignment="1" applyProtection="1">
      <alignment horizontal="right" vertical="center"/>
      <protection/>
    </xf>
    <xf numFmtId="37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37" fontId="3" fillId="0" borderId="23" xfId="0" applyNumberFormat="1" applyFont="1" applyBorder="1" applyAlignment="1" applyProtection="1">
      <alignment horizontal="right" vertical="center"/>
      <protection/>
    </xf>
    <xf numFmtId="39" fontId="3" fillId="0" borderId="27" xfId="0" applyNumberFormat="1" applyFont="1" applyBorder="1" applyAlignment="1" applyProtection="1">
      <alignment horizontal="right" vertical="center"/>
      <protection/>
    </xf>
    <xf numFmtId="39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37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39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2" borderId="0" xfId="0" applyFont="1" applyFill="1" applyAlignment="1" applyProtection="1">
      <alignment horizontal="left"/>
      <protection/>
    </xf>
    <xf numFmtId="0" fontId="5" fillId="32" borderId="0" xfId="0" applyFont="1" applyFill="1" applyAlignment="1" applyProtection="1">
      <alignment horizontal="left"/>
      <protection/>
    </xf>
    <xf numFmtId="0" fontId="14" fillId="32" borderId="0" xfId="0" applyFont="1" applyFill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horizontal="left" vertical="center"/>
      <protection/>
    </xf>
    <xf numFmtId="0" fontId="5" fillId="32" borderId="0" xfId="0" applyFont="1" applyFill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0" fillId="32" borderId="0" xfId="0" applyFont="1" applyFill="1" applyAlignment="1" applyProtection="1">
      <alignment horizontal="left" vertical="center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0" fontId="3" fillId="33" borderId="60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174" fontId="3" fillId="33" borderId="47" xfId="0" applyNumberFormat="1" applyFont="1" applyFill="1" applyBorder="1" applyAlignment="1" applyProtection="1">
      <alignment horizontal="center" vertical="center"/>
      <protection/>
    </xf>
    <xf numFmtId="174" fontId="3" fillId="33" borderId="61" xfId="0" applyNumberFormat="1" applyFont="1" applyFill="1" applyBorder="1" applyAlignment="1" applyProtection="1">
      <alignment horizontal="center" vertical="center"/>
      <protection/>
    </xf>
    <xf numFmtId="174" fontId="3" fillId="33" borderId="62" xfId="0" applyNumberFormat="1" applyFont="1" applyFill="1" applyBorder="1" applyAlignment="1" applyProtection="1">
      <alignment horizontal="center" vertical="center"/>
      <protection/>
    </xf>
    <xf numFmtId="174" fontId="3" fillId="33" borderId="40" xfId="0" applyNumberFormat="1" applyFont="1" applyFill="1" applyBorder="1" applyAlignment="1" applyProtection="1">
      <alignment horizontal="center" vertical="center"/>
      <protection/>
    </xf>
    <xf numFmtId="0" fontId="0" fillId="32" borderId="30" xfId="0" applyFont="1" applyFill="1" applyBorder="1" applyAlignment="1" applyProtection="1">
      <alignment horizontal="left"/>
      <protection/>
    </xf>
    <xf numFmtId="0" fontId="0" fillId="32" borderId="31" xfId="0" applyFont="1" applyFill="1" applyBorder="1" applyAlignment="1" applyProtection="1">
      <alignment horizontal="left"/>
      <protection/>
    </xf>
    <xf numFmtId="0" fontId="0" fillId="32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39" fontId="15" fillId="0" borderId="0" xfId="0" applyNumberFormat="1" applyFont="1" applyAlignment="1" applyProtection="1">
      <alignment horizontal="right" vertical="center"/>
      <protection/>
    </xf>
    <xf numFmtId="175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39" fontId="17" fillId="0" borderId="0" xfId="0" applyNumberFormat="1" applyFont="1" applyAlignment="1" applyProtection="1">
      <alignment horizontal="right" vertical="center"/>
      <protection/>
    </xf>
    <xf numFmtId="175" fontId="17" fillId="0" borderId="0" xfId="0" applyNumberFormat="1" applyFont="1" applyAlignment="1" applyProtection="1">
      <alignment horizontal="right" vertical="center"/>
      <protection/>
    </xf>
    <xf numFmtId="0" fontId="3" fillId="32" borderId="0" xfId="0" applyFont="1" applyFill="1" applyAlignment="1" applyProtection="1">
      <alignment horizontal="left"/>
      <protection/>
    </xf>
    <xf numFmtId="0" fontId="2" fillId="32" borderId="0" xfId="0" applyFont="1" applyFill="1" applyAlignment="1" applyProtection="1">
      <alignment horizontal="left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60" xfId="0" applyFont="1" applyFill="1" applyBorder="1" applyAlignment="1" applyProtection="1">
      <alignment horizontal="center" vertical="center" wrapText="1"/>
      <protection/>
    </xf>
    <xf numFmtId="174" fontId="2" fillId="33" borderId="40" xfId="0" applyNumberFormat="1" applyFont="1" applyFill="1" applyBorder="1" applyAlignment="1" applyProtection="1">
      <alignment horizontal="center" vertical="center"/>
      <protection/>
    </xf>
    <xf numFmtId="174" fontId="2" fillId="33" borderId="62" xfId="0" applyNumberFormat="1" applyFont="1" applyFill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39" fontId="15" fillId="0" borderId="11" xfId="0" applyNumberFormat="1" applyFont="1" applyBorder="1" applyAlignment="1" applyProtection="1">
      <alignment horizontal="right" vertical="center"/>
      <protection/>
    </xf>
    <xf numFmtId="175" fontId="15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top"/>
      <protection/>
    </xf>
    <xf numFmtId="49" fontId="3" fillId="32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left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left" vertical="top"/>
      <protection/>
    </xf>
    <xf numFmtId="0" fontId="20" fillId="0" borderId="0" xfId="0" applyFont="1" applyAlignment="1">
      <alignment vertical="top" wrapText="1"/>
    </xf>
    <xf numFmtId="0" fontId="20" fillId="0" borderId="0" xfId="0" applyFont="1" applyBorder="1" applyAlignment="1">
      <alignment horizontal="center" vertical="top"/>
    </xf>
    <xf numFmtId="175" fontId="2" fillId="0" borderId="0" xfId="0" applyNumberFormat="1" applyFont="1" applyFill="1" applyAlignment="1" applyProtection="1">
      <alignment horizontal="right" vertical="top"/>
      <protection/>
    </xf>
    <xf numFmtId="4" fontId="2" fillId="0" borderId="0" xfId="55" applyNumberFormat="1" applyFont="1" applyFill="1" applyBorder="1" applyAlignment="1">
      <alignment vertical="top"/>
      <protection/>
    </xf>
    <xf numFmtId="39" fontId="2" fillId="0" borderId="0" xfId="0" applyNumberFormat="1" applyFont="1" applyAlignment="1" applyProtection="1">
      <alignment horizontal="right" vertical="top"/>
      <protection/>
    </xf>
    <xf numFmtId="177" fontId="2" fillId="0" borderId="0" xfId="0" applyNumberFormat="1" applyFont="1" applyAlignment="1" applyProtection="1">
      <alignment horizontal="right" vertical="top"/>
      <protection/>
    </xf>
    <xf numFmtId="37" fontId="2" fillId="0" borderId="0" xfId="0" applyNumberFormat="1" applyFont="1" applyAlignment="1" applyProtection="1">
      <alignment horizontal="right" vertical="top"/>
      <protection/>
    </xf>
    <xf numFmtId="17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19" fillId="0" borderId="0" xfId="0" applyFont="1" applyAlignment="1" applyProtection="1">
      <alignment horizontal="left" vertical="top"/>
      <protection/>
    </xf>
    <xf numFmtId="175" fontId="19" fillId="0" borderId="0" xfId="0" applyNumberFormat="1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15" fillId="0" borderId="0" xfId="0" applyFont="1" applyAlignment="1" applyProtection="1">
      <alignment horizontal="center" vertical="top"/>
      <protection/>
    </xf>
    <xf numFmtId="0" fontId="15" fillId="0" borderId="0" xfId="0" applyFont="1" applyAlignment="1" applyProtection="1">
      <alignment horizontal="left" vertical="top"/>
      <protection/>
    </xf>
    <xf numFmtId="39" fontId="15" fillId="0" borderId="0" xfId="0" applyNumberFormat="1" applyFont="1" applyAlignment="1" applyProtection="1">
      <alignment horizontal="right" vertical="top"/>
      <protection/>
    </xf>
    <xf numFmtId="0" fontId="2" fillId="0" borderId="0" xfId="56" applyFont="1" applyFill="1" applyBorder="1" applyAlignment="1">
      <alignment vertical="top" wrapText="1"/>
      <protection/>
    </xf>
    <xf numFmtId="0" fontId="2" fillId="0" borderId="0" xfId="55" applyFont="1" applyFill="1" applyBorder="1" applyAlignment="1">
      <alignment horizontal="center" vertical="top"/>
      <protection/>
    </xf>
    <xf numFmtId="0" fontId="9" fillId="0" borderId="0" xfId="0" applyFont="1" applyFill="1" applyAlignment="1" applyProtection="1">
      <alignment horizontal="left" vertical="top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15" fillId="0" borderId="0" xfId="0" applyFont="1" applyFill="1" applyAlignment="1" applyProtection="1">
      <alignment horizontal="left" vertical="top"/>
      <protection/>
    </xf>
    <xf numFmtId="39" fontId="15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left" vertical="top"/>
      <protection/>
    </xf>
    <xf numFmtId="177" fontId="2" fillId="0" borderId="0" xfId="0" applyNumberFormat="1" applyFont="1" applyFill="1" applyAlignment="1" applyProtection="1">
      <alignment horizontal="right" vertical="top"/>
      <protection/>
    </xf>
    <xf numFmtId="37" fontId="2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175" fontId="2" fillId="0" borderId="0" xfId="0" applyNumberFormat="1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center" vertical="top"/>
      <protection/>
    </xf>
    <xf numFmtId="39" fontId="2" fillId="0" borderId="0" xfId="0" applyNumberFormat="1" applyFont="1" applyFill="1" applyAlignment="1" applyProtection="1">
      <alignment horizontal="right" vertical="top"/>
      <protection/>
    </xf>
    <xf numFmtId="0" fontId="18" fillId="0" borderId="0" xfId="0" applyFont="1" applyFill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9" fillId="0" borderId="0" xfId="0" applyFont="1" applyFill="1" applyAlignment="1" applyProtection="1">
      <alignment horizontal="center" vertical="top"/>
      <protection/>
    </xf>
    <xf numFmtId="2" fontId="2" fillId="0" borderId="0" xfId="0" applyNumberFormat="1" applyFont="1" applyFill="1" applyAlignment="1" applyProtection="1">
      <alignment vertical="top"/>
      <protection/>
    </xf>
    <xf numFmtId="0" fontId="2" fillId="0" borderId="0" xfId="0" applyFont="1" applyFill="1" applyBorder="1" applyAlignment="1">
      <alignment horizontal="center" vertical="top"/>
    </xf>
    <xf numFmtId="4" fontId="2" fillId="0" borderId="0" xfId="55" applyNumberFormat="1" applyFont="1" applyFill="1" applyBorder="1" applyAlignment="1">
      <alignment horizontal="right" vertical="top"/>
      <protection/>
    </xf>
    <xf numFmtId="175" fontId="18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Border="1" applyAlignment="1">
      <alignment vertical="top"/>
    </xf>
    <xf numFmtId="0" fontId="19" fillId="0" borderId="0" xfId="0" applyFont="1" applyFill="1" applyAlignment="1" applyProtection="1">
      <alignment horizontal="left" vertical="top"/>
      <protection/>
    </xf>
    <xf numFmtId="175" fontId="19" fillId="0" borderId="0" xfId="0" applyNumberFormat="1" applyFont="1" applyFill="1" applyAlignment="1" applyProtection="1">
      <alignment horizontal="right" vertical="top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16" fillId="0" borderId="0" xfId="0" applyFont="1" applyFill="1" applyAlignment="1" applyProtection="1">
      <alignment horizontal="left" vertical="top"/>
      <protection/>
    </xf>
    <xf numFmtId="0" fontId="17" fillId="0" borderId="0" xfId="0" applyFont="1" applyFill="1" applyAlignment="1" applyProtection="1">
      <alignment horizontal="left" vertical="top"/>
      <protection/>
    </xf>
    <xf numFmtId="39" fontId="17" fillId="0" borderId="0" xfId="0" applyNumberFormat="1" applyFont="1" applyFill="1" applyAlignment="1" applyProtection="1">
      <alignment horizontal="right" vertical="top"/>
      <protection/>
    </xf>
    <xf numFmtId="0" fontId="16" fillId="0" borderId="0" xfId="0" applyFont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ní_Formulář-soupis_prací_a_dodávek+rekap" xfId="55"/>
    <cellStyle name="normální_J00-oc-v.v.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5">
      <selection activeCell="E38" sqref="E38:E39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8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15" customHeight="1">
      <c r="A5" s="16"/>
      <c r="B5" s="17" t="s">
        <v>1</v>
      </c>
      <c r="C5" s="17"/>
      <c r="D5" s="17"/>
      <c r="E5" s="18" t="s">
        <v>128</v>
      </c>
      <c r="F5" s="19"/>
      <c r="G5" s="19"/>
      <c r="H5" s="19"/>
      <c r="I5" s="19"/>
      <c r="J5" s="20"/>
      <c r="K5" s="17"/>
      <c r="L5" s="17"/>
      <c r="M5" s="17"/>
      <c r="N5" s="17"/>
      <c r="O5" s="17" t="s">
        <v>2</v>
      </c>
      <c r="P5" s="18" t="s">
        <v>3</v>
      </c>
      <c r="Q5" s="21"/>
      <c r="R5" s="20"/>
      <c r="S5" s="22"/>
    </row>
    <row r="6" spans="1:19" ht="17.25" customHeight="1" hidden="1">
      <c r="A6" s="16"/>
      <c r="B6" s="17" t="s">
        <v>4</v>
      </c>
      <c r="C6" s="17"/>
      <c r="D6" s="17"/>
      <c r="E6" s="23" t="s">
        <v>5</v>
      </c>
      <c r="F6" s="17"/>
      <c r="G6" s="17"/>
      <c r="H6" s="17"/>
      <c r="I6" s="17"/>
      <c r="J6" s="24"/>
      <c r="K6" s="17"/>
      <c r="L6" s="17"/>
      <c r="M6" s="17"/>
      <c r="N6" s="17"/>
      <c r="O6" s="17"/>
      <c r="P6" s="25"/>
      <c r="Q6" s="26"/>
      <c r="R6" s="24"/>
      <c r="S6" s="22"/>
    </row>
    <row r="7" spans="1:19" ht="17.25" customHeight="1">
      <c r="A7" s="16"/>
      <c r="B7" s="17" t="s">
        <v>6</v>
      </c>
      <c r="C7" s="17"/>
      <c r="D7" s="17"/>
      <c r="E7" s="23"/>
      <c r="F7" s="17"/>
      <c r="G7" s="17"/>
      <c r="H7" s="17"/>
      <c r="I7" s="17"/>
      <c r="J7" s="24"/>
      <c r="K7" s="17"/>
      <c r="L7" s="17"/>
      <c r="M7" s="17"/>
      <c r="N7" s="17"/>
      <c r="O7" s="17" t="s">
        <v>7</v>
      </c>
      <c r="P7" s="23"/>
      <c r="Q7" s="26"/>
      <c r="R7" s="24"/>
      <c r="S7" s="22"/>
    </row>
    <row r="8" spans="1:19" ht="17.25" customHeight="1" hidden="1">
      <c r="A8" s="16"/>
      <c r="B8" s="17" t="s">
        <v>8</v>
      </c>
      <c r="C8" s="17"/>
      <c r="D8" s="17"/>
      <c r="E8" s="23" t="s">
        <v>9</v>
      </c>
      <c r="F8" s="17"/>
      <c r="G8" s="17"/>
      <c r="H8" s="17"/>
      <c r="I8" s="17"/>
      <c r="J8" s="24"/>
      <c r="K8" s="17"/>
      <c r="L8" s="17"/>
      <c r="M8" s="17"/>
      <c r="N8" s="17"/>
      <c r="O8" s="17"/>
      <c r="P8" s="25"/>
      <c r="Q8" s="26"/>
      <c r="R8" s="24"/>
      <c r="S8" s="22"/>
    </row>
    <row r="9" spans="1:19" ht="17.25" customHeight="1">
      <c r="A9" s="16"/>
      <c r="B9" s="17" t="s">
        <v>10</v>
      </c>
      <c r="C9" s="17"/>
      <c r="D9" s="17"/>
      <c r="E9" s="27" t="s">
        <v>3</v>
      </c>
      <c r="F9" s="28"/>
      <c r="G9" s="28"/>
      <c r="H9" s="28"/>
      <c r="I9" s="28"/>
      <c r="J9" s="29"/>
      <c r="K9" s="17"/>
      <c r="L9" s="17"/>
      <c r="M9" s="17"/>
      <c r="N9" s="17"/>
      <c r="O9" s="17" t="s">
        <v>11</v>
      </c>
      <c r="P9" s="30"/>
      <c r="Q9" s="31"/>
      <c r="R9" s="29"/>
      <c r="S9" s="22"/>
    </row>
    <row r="10" spans="1:19" ht="17.25" customHeight="1" hidden="1">
      <c r="A10" s="16"/>
      <c r="B10" s="17" t="s">
        <v>12</v>
      </c>
      <c r="C10" s="17"/>
      <c r="D10" s="17"/>
      <c r="E10" s="32" t="s">
        <v>3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ht="17.25" customHeight="1" hidden="1">
      <c r="A11" s="16"/>
      <c r="B11" s="17" t="s">
        <v>13</v>
      </c>
      <c r="C11" s="17"/>
      <c r="D11" s="17"/>
      <c r="E11" s="32" t="s">
        <v>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ht="17.25" customHeight="1" hidden="1">
      <c r="A12" s="16"/>
      <c r="B12" s="17" t="s">
        <v>14</v>
      </c>
      <c r="C12" s="17"/>
      <c r="D12" s="17"/>
      <c r="E12" s="32" t="s">
        <v>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ht="17.25" customHeight="1" hidden="1">
      <c r="A13" s="16"/>
      <c r="B13" s="17"/>
      <c r="C13" s="17"/>
      <c r="D13" s="17"/>
      <c r="E13" s="32" t="s">
        <v>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ht="17.25" customHeight="1" hidden="1">
      <c r="A14" s="16"/>
      <c r="B14" s="17"/>
      <c r="C14" s="17"/>
      <c r="D14" s="17"/>
      <c r="E14" s="32" t="s">
        <v>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ht="17.25" customHeight="1" hidden="1">
      <c r="A15" s="16"/>
      <c r="B15" s="17"/>
      <c r="C15" s="17"/>
      <c r="D15" s="17"/>
      <c r="E15" s="32" t="s">
        <v>3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ht="17.25" customHeight="1" hidden="1">
      <c r="A16" s="16"/>
      <c r="B16" s="17"/>
      <c r="C16" s="17"/>
      <c r="D16" s="17"/>
      <c r="E16" s="32" t="s">
        <v>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ht="17.25" customHeight="1" hidden="1">
      <c r="A17" s="16"/>
      <c r="B17" s="17"/>
      <c r="C17" s="17"/>
      <c r="D17" s="17"/>
      <c r="E17" s="32" t="s">
        <v>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ht="17.25" customHeight="1" hidden="1">
      <c r="A18" s="16"/>
      <c r="B18" s="17"/>
      <c r="C18" s="17"/>
      <c r="D18" s="17"/>
      <c r="E18" s="32" t="s">
        <v>3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ht="17.25" customHeight="1" hidden="1">
      <c r="A19" s="16"/>
      <c r="B19" s="17"/>
      <c r="C19" s="17"/>
      <c r="D19" s="17"/>
      <c r="E19" s="32" t="s">
        <v>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ht="17.25" customHeight="1" hidden="1">
      <c r="A20" s="16"/>
      <c r="B20" s="17"/>
      <c r="C20" s="17"/>
      <c r="D20" s="17"/>
      <c r="E20" s="32" t="s">
        <v>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ht="17.25" customHeight="1" hidden="1">
      <c r="A21" s="16"/>
      <c r="B21" s="17"/>
      <c r="C21" s="17"/>
      <c r="D21" s="17"/>
      <c r="E21" s="32" t="s">
        <v>3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ht="17.25" customHeight="1" hidden="1">
      <c r="A22" s="16"/>
      <c r="B22" s="17"/>
      <c r="C22" s="17"/>
      <c r="D22" s="17"/>
      <c r="E22" s="32" t="s">
        <v>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ht="17.25" customHeight="1" hidden="1">
      <c r="A23" s="16"/>
      <c r="B23" s="17"/>
      <c r="C23" s="17"/>
      <c r="D23" s="17"/>
      <c r="E23" s="32" t="s">
        <v>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ht="17.25" customHeight="1" hidden="1">
      <c r="A24" s="16"/>
      <c r="B24" s="17"/>
      <c r="C24" s="17"/>
      <c r="D24" s="17"/>
      <c r="E24" s="32" t="s">
        <v>3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ht="17.2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15</v>
      </c>
      <c r="P25" s="17" t="s">
        <v>16</v>
      </c>
      <c r="Q25" s="17"/>
      <c r="R25" s="17"/>
      <c r="S25" s="22"/>
    </row>
    <row r="26" spans="1:19" ht="17.25" customHeight="1">
      <c r="A26" s="16"/>
      <c r="B26" s="17" t="s">
        <v>17</v>
      </c>
      <c r="C26" s="17"/>
      <c r="D26" s="17"/>
      <c r="E26" s="18" t="s">
        <v>129</v>
      </c>
      <c r="F26" s="19"/>
      <c r="G26" s="19"/>
      <c r="H26" s="19"/>
      <c r="I26" s="19"/>
      <c r="J26" s="20"/>
      <c r="K26" s="17"/>
      <c r="L26" s="17"/>
      <c r="M26" s="17"/>
      <c r="N26" s="17"/>
      <c r="O26" s="33"/>
      <c r="P26" s="34"/>
      <c r="Q26" s="35"/>
      <c r="R26" s="36"/>
      <c r="S26" s="22"/>
    </row>
    <row r="27" spans="1:19" ht="17.25" customHeight="1">
      <c r="A27" s="16"/>
      <c r="B27" s="17" t="s">
        <v>18</v>
      </c>
      <c r="C27" s="17"/>
      <c r="D27" s="17"/>
      <c r="E27" s="23" t="s">
        <v>103</v>
      </c>
      <c r="F27" s="17"/>
      <c r="G27" s="17"/>
      <c r="H27" s="17"/>
      <c r="I27" s="17"/>
      <c r="J27" s="24"/>
      <c r="K27" s="17"/>
      <c r="L27" s="17"/>
      <c r="M27" s="17"/>
      <c r="N27" s="17"/>
      <c r="O27" s="33"/>
      <c r="P27" s="34"/>
      <c r="Q27" s="35"/>
      <c r="R27" s="36"/>
      <c r="S27" s="22"/>
    </row>
    <row r="28" spans="1:19" ht="17.25" customHeight="1">
      <c r="A28" s="16"/>
      <c r="B28" s="17" t="s">
        <v>19</v>
      </c>
      <c r="C28" s="17"/>
      <c r="D28" s="17"/>
      <c r="E28" s="23" t="s">
        <v>3</v>
      </c>
      <c r="F28" s="17"/>
      <c r="G28" s="17"/>
      <c r="H28" s="17"/>
      <c r="I28" s="17"/>
      <c r="J28" s="24"/>
      <c r="K28" s="17"/>
      <c r="L28" s="17"/>
      <c r="M28" s="17"/>
      <c r="N28" s="17"/>
      <c r="O28" s="33"/>
      <c r="P28" s="34"/>
      <c r="Q28" s="35"/>
      <c r="R28" s="36"/>
      <c r="S28" s="22"/>
    </row>
    <row r="29" spans="1:19" ht="17.25" customHeight="1">
      <c r="A29" s="16"/>
      <c r="B29" s="17"/>
      <c r="C29" s="17"/>
      <c r="D29" s="17"/>
      <c r="E29" s="30"/>
      <c r="F29" s="28"/>
      <c r="G29" s="28"/>
      <c r="H29" s="28"/>
      <c r="I29" s="28"/>
      <c r="J29" s="29"/>
      <c r="K29" s="17"/>
      <c r="L29" s="17"/>
      <c r="M29" s="17"/>
      <c r="N29" s="17"/>
      <c r="O29" s="26"/>
      <c r="P29" s="26"/>
      <c r="Q29" s="26"/>
      <c r="R29" s="17"/>
      <c r="S29" s="22"/>
    </row>
    <row r="30" spans="1:19" ht="17.25" customHeight="1">
      <c r="A30" s="16"/>
      <c r="B30" s="17"/>
      <c r="C30" s="17"/>
      <c r="D30" s="17"/>
      <c r="E30" s="37" t="s">
        <v>20</v>
      </c>
      <c r="F30" s="17"/>
      <c r="G30" s="17" t="s">
        <v>21</v>
      </c>
      <c r="H30" s="17"/>
      <c r="I30" s="17"/>
      <c r="J30" s="17"/>
      <c r="K30" s="17"/>
      <c r="L30" s="17"/>
      <c r="M30" s="17"/>
      <c r="N30" s="17"/>
      <c r="O30" s="37" t="s">
        <v>22</v>
      </c>
      <c r="P30" s="26"/>
      <c r="Q30" s="26"/>
      <c r="R30" s="38"/>
      <c r="S30" s="22"/>
    </row>
    <row r="31" spans="1:19" ht="17.25" customHeight="1">
      <c r="A31" s="16"/>
      <c r="B31" s="17"/>
      <c r="C31" s="17"/>
      <c r="D31" s="17"/>
      <c r="E31" s="33"/>
      <c r="F31" s="17"/>
      <c r="G31" s="34"/>
      <c r="H31" s="39"/>
      <c r="I31" s="40"/>
      <c r="J31" s="17"/>
      <c r="K31" s="17"/>
      <c r="L31" s="17"/>
      <c r="M31" s="17"/>
      <c r="N31" s="17"/>
      <c r="O31" s="41" t="s">
        <v>130</v>
      </c>
      <c r="P31" s="26"/>
      <c r="Q31" s="26"/>
      <c r="R31" s="42"/>
      <c r="S31" s="22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23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24</v>
      </c>
      <c r="B34" s="51"/>
      <c r="C34" s="51"/>
      <c r="D34" s="52"/>
      <c r="E34" s="53" t="s">
        <v>25</v>
      </c>
      <c r="F34" s="52"/>
      <c r="G34" s="53" t="s">
        <v>26</v>
      </c>
      <c r="H34" s="51"/>
      <c r="I34" s="52"/>
      <c r="J34" s="53" t="s">
        <v>27</v>
      </c>
      <c r="K34" s="51"/>
      <c r="L34" s="53" t="s">
        <v>28</v>
      </c>
      <c r="M34" s="51"/>
      <c r="N34" s="51"/>
      <c r="O34" s="52"/>
      <c r="P34" s="53" t="s">
        <v>29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30</v>
      </c>
      <c r="F36" s="47"/>
      <c r="G36" s="47"/>
      <c r="H36" s="47"/>
      <c r="I36" s="47"/>
      <c r="J36" s="64" t="s">
        <v>31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32</v>
      </c>
      <c r="B37" s="66"/>
      <c r="C37" s="67" t="s">
        <v>33</v>
      </c>
      <c r="D37" s="68"/>
      <c r="E37" s="68"/>
      <c r="F37" s="69"/>
      <c r="G37" s="65" t="s">
        <v>34</v>
      </c>
      <c r="H37" s="70"/>
      <c r="I37" s="67" t="s">
        <v>35</v>
      </c>
      <c r="J37" s="68"/>
      <c r="K37" s="68"/>
      <c r="L37" s="65" t="s">
        <v>36</v>
      </c>
      <c r="M37" s="70"/>
      <c r="N37" s="67" t="s">
        <v>37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38</v>
      </c>
      <c r="C38" s="20"/>
      <c r="D38" s="73" t="s">
        <v>39</v>
      </c>
      <c r="E38" s="74">
        <f>Rozpocet!K50</f>
        <v>0</v>
      </c>
      <c r="F38" s="75"/>
      <c r="G38" s="71">
        <v>8</v>
      </c>
      <c r="H38" s="76" t="s">
        <v>40</v>
      </c>
      <c r="I38" s="36"/>
      <c r="J38" s="77">
        <v>0</v>
      </c>
      <c r="K38" s="78"/>
      <c r="L38" s="71">
        <v>13</v>
      </c>
      <c r="M38" s="34" t="s">
        <v>41</v>
      </c>
      <c r="N38" s="39"/>
      <c r="O38" s="39"/>
      <c r="P38" s="79">
        <f>M49</f>
        <v>21</v>
      </c>
      <c r="Q38" s="80" t="s">
        <v>42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43</v>
      </c>
      <c r="E39" s="74">
        <f>Rozpocet!L50</f>
        <v>0</v>
      </c>
      <c r="F39" s="75"/>
      <c r="G39" s="71">
        <v>9</v>
      </c>
      <c r="H39" s="17" t="s">
        <v>44</v>
      </c>
      <c r="I39" s="73"/>
      <c r="J39" s="77">
        <v>0</v>
      </c>
      <c r="K39" s="78"/>
      <c r="L39" s="71">
        <v>14</v>
      </c>
      <c r="M39" s="34" t="s">
        <v>45</v>
      </c>
      <c r="N39" s="39"/>
      <c r="O39" s="39"/>
      <c r="P39" s="79">
        <f>M49</f>
        <v>21</v>
      </c>
      <c r="Q39" s="80" t="s">
        <v>42</v>
      </c>
      <c r="R39" s="74">
        <v>0</v>
      </c>
      <c r="S39" s="75"/>
    </row>
    <row r="40" spans="1:19" ht="20.25" customHeight="1">
      <c r="A40" s="71">
        <v>3</v>
      </c>
      <c r="B40" s="72" t="s">
        <v>46</v>
      </c>
      <c r="C40" s="20"/>
      <c r="D40" s="73" t="s">
        <v>39</v>
      </c>
      <c r="E40" s="74">
        <f>SUMIF(Rozpocet!N11:N50,32,Rozpocet!J11:J50)</f>
        <v>0</v>
      </c>
      <c r="F40" s="75"/>
      <c r="G40" s="71">
        <v>10</v>
      </c>
      <c r="H40" s="76" t="s">
        <v>47</v>
      </c>
      <c r="I40" s="36"/>
      <c r="J40" s="77">
        <v>0</v>
      </c>
      <c r="K40" s="78"/>
      <c r="L40" s="71">
        <v>15</v>
      </c>
      <c r="M40" s="34" t="s">
        <v>48</v>
      </c>
      <c r="N40" s="39"/>
      <c r="O40" s="39"/>
      <c r="P40" s="79">
        <f>M49</f>
        <v>21</v>
      </c>
      <c r="Q40" s="80" t="s">
        <v>42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43</v>
      </c>
      <c r="E41" s="74">
        <f>SUMIF(Rozpocet!N12:N50,16,Rozpocet!J12:J50)+SUMIF(Rozpocet!N12:N50,128,Rozpocet!J12:J50)</f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49</v>
      </c>
      <c r="N41" s="39"/>
      <c r="O41" s="39"/>
      <c r="P41" s="79">
        <f>M49</f>
        <v>21</v>
      </c>
      <c r="Q41" s="80" t="s">
        <v>42</v>
      </c>
      <c r="R41" s="74">
        <v>0</v>
      </c>
      <c r="S41" s="75"/>
    </row>
    <row r="42" spans="1:19" ht="20.25" customHeight="1">
      <c r="A42" s="71">
        <v>5</v>
      </c>
      <c r="B42" s="72" t="s">
        <v>50</v>
      </c>
      <c r="C42" s="20"/>
      <c r="D42" s="73" t="s">
        <v>39</v>
      </c>
      <c r="E42" s="74">
        <f>SUMIF(Rozpocet!N13:N50,256,Rozpocet!J13:J50)</f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51</v>
      </c>
      <c r="N42" s="39"/>
      <c r="O42" s="39"/>
      <c r="P42" s="79">
        <f>M49</f>
        <v>21</v>
      </c>
      <c r="Q42" s="80" t="s">
        <v>42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43</v>
      </c>
      <c r="E43" s="74">
        <f>SUMIF(Rozpocet!N14:N50,64,Rozpocet!J14:J50)</f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52</v>
      </c>
      <c r="N43" s="39"/>
      <c r="O43" s="39"/>
      <c r="P43" s="39"/>
      <c r="Q43" s="36"/>
      <c r="R43" s="74">
        <f>SUMIF(Rozpocet!N14:N50,1024,Rozpocet!J14:J50)</f>
        <v>0</v>
      </c>
      <c r="S43" s="75"/>
    </row>
    <row r="44" spans="1:19" ht="20.25" customHeight="1">
      <c r="A44" s="71">
        <v>7</v>
      </c>
      <c r="B44" s="84" t="s">
        <v>53</v>
      </c>
      <c r="C44" s="39"/>
      <c r="D44" s="36"/>
      <c r="E44" s="85">
        <f>SUM(E38:E43)</f>
        <v>0</v>
      </c>
      <c r="F44" s="49"/>
      <c r="G44" s="71">
        <v>12</v>
      </c>
      <c r="H44" s="84" t="s">
        <v>54</v>
      </c>
      <c r="I44" s="36"/>
      <c r="J44" s="86">
        <f>SUM(J38:J41)</f>
        <v>0</v>
      </c>
      <c r="K44" s="87"/>
      <c r="L44" s="71">
        <v>19</v>
      </c>
      <c r="M44" s="72" t="s">
        <v>55</v>
      </c>
      <c r="N44" s="19"/>
      <c r="O44" s="19"/>
      <c r="P44" s="19"/>
      <c r="Q44" s="88"/>
      <c r="R44" s="85">
        <f>SUM(R38:R43)</f>
        <v>0</v>
      </c>
      <c r="S44" s="49"/>
    </row>
    <row r="45" spans="1:19" ht="20.25" customHeight="1">
      <c r="A45" s="89">
        <v>20</v>
      </c>
      <c r="B45" s="90" t="s">
        <v>56</v>
      </c>
      <c r="C45" s="91"/>
      <c r="D45" s="92"/>
      <c r="E45" s="93">
        <f>SUMIF(Rozpocet!N14:N50,512,Rozpocet!J14:J50)</f>
        <v>0</v>
      </c>
      <c r="F45" s="45"/>
      <c r="G45" s="89">
        <v>21</v>
      </c>
      <c r="H45" s="90" t="s">
        <v>57</v>
      </c>
      <c r="I45" s="92"/>
      <c r="J45" s="94">
        <v>0</v>
      </c>
      <c r="K45" s="95">
        <f>M49</f>
        <v>21</v>
      </c>
      <c r="L45" s="89">
        <v>22</v>
      </c>
      <c r="M45" s="90" t="s">
        <v>58</v>
      </c>
      <c r="N45" s="91"/>
      <c r="O45" s="91"/>
      <c r="P45" s="91"/>
      <c r="Q45" s="92"/>
      <c r="R45" s="93">
        <f>SUMIF(Rozpocet!N14:N50,"&lt;4",Rozpocet!J14:J50)+SUMIF(Rozpocet!N14:N50,"&gt;1024",Rozpocet!J14:J50)</f>
        <v>0</v>
      </c>
      <c r="S45" s="45"/>
    </row>
    <row r="46" spans="1:19" ht="20.25" customHeight="1">
      <c r="A46" s="96" t="s">
        <v>18</v>
      </c>
      <c r="B46" s="14"/>
      <c r="C46" s="14"/>
      <c r="D46" s="14"/>
      <c r="E46" s="14"/>
      <c r="F46" s="97"/>
      <c r="G46" s="98"/>
      <c r="H46" s="14"/>
      <c r="I46" s="14"/>
      <c r="J46" s="14"/>
      <c r="K46" s="14"/>
      <c r="L46" s="65" t="s">
        <v>59</v>
      </c>
      <c r="M46" s="52"/>
      <c r="N46" s="67" t="s">
        <v>60</v>
      </c>
      <c r="O46" s="51"/>
      <c r="P46" s="51"/>
      <c r="Q46" s="51"/>
      <c r="R46" s="51"/>
      <c r="S46" s="54"/>
    </row>
    <row r="47" spans="1:19" ht="20.25" customHeight="1">
      <c r="A47" s="16"/>
      <c r="B47" s="17"/>
      <c r="C47" s="17"/>
      <c r="D47" s="17"/>
      <c r="E47" s="17"/>
      <c r="F47" s="24"/>
      <c r="G47" s="99"/>
      <c r="H47" s="17"/>
      <c r="I47" s="17"/>
      <c r="J47" s="17"/>
      <c r="K47" s="17"/>
      <c r="L47" s="71">
        <v>23</v>
      </c>
      <c r="M47" s="76" t="s">
        <v>61</v>
      </c>
      <c r="N47" s="39"/>
      <c r="O47" s="39"/>
      <c r="P47" s="39"/>
      <c r="Q47" s="75"/>
      <c r="R47" s="85">
        <f>ROUND(E44+J44+R44+E45+J45+R45,2)</f>
        <v>0</v>
      </c>
      <c r="S47" s="49"/>
    </row>
    <row r="48" spans="1:19" ht="20.25" customHeight="1">
      <c r="A48" s="100" t="s">
        <v>62</v>
      </c>
      <c r="B48" s="28"/>
      <c r="C48" s="28"/>
      <c r="D48" s="28"/>
      <c r="E48" s="28"/>
      <c r="F48" s="29"/>
      <c r="G48" s="101" t="s">
        <v>63</v>
      </c>
      <c r="H48" s="28"/>
      <c r="I48" s="28"/>
      <c r="J48" s="28"/>
      <c r="K48" s="28"/>
      <c r="L48" s="71">
        <v>24</v>
      </c>
      <c r="M48" s="102">
        <v>15</v>
      </c>
      <c r="N48" s="29" t="s">
        <v>42</v>
      </c>
      <c r="O48" s="103">
        <f>R47-O49</f>
        <v>0</v>
      </c>
      <c r="P48" s="39" t="s">
        <v>64</v>
      </c>
      <c r="Q48" s="36"/>
      <c r="R48" s="104">
        <f>ROUNDUP(O48*M48/100,1)</f>
        <v>0</v>
      </c>
      <c r="S48" s="105"/>
    </row>
    <row r="49" spans="1:19" ht="20.25" customHeight="1">
      <c r="A49" s="106" t="s">
        <v>17</v>
      </c>
      <c r="B49" s="19"/>
      <c r="C49" s="19"/>
      <c r="D49" s="19"/>
      <c r="E49" s="19"/>
      <c r="F49" s="20"/>
      <c r="G49" s="107"/>
      <c r="H49" s="19"/>
      <c r="I49" s="19"/>
      <c r="J49" s="19"/>
      <c r="K49" s="19"/>
      <c r="L49" s="71">
        <v>25</v>
      </c>
      <c r="M49" s="108">
        <v>21</v>
      </c>
      <c r="N49" s="36" t="s">
        <v>42</v>
      </c>
      <c r="O49" s="103">
        <f>ROUND(SUMIF(Rozpocet!M14:M50,M49,Rozpocet!J14:J50)+SUMIF(P38:P42,M49,R38:R42)+IF(K45=M49,J45,0),2)</f>
        <v>0</v>
      </c>
      <c r="P49" s="39" t="s">
        <v>64</v>
      </c>
      <c r="Q49" s="36"/>
      <c r="R49" s="74">
        <f>ROUNDUP(O49*M49/100,2)</f>
        <v>0</v>
      </c>
      <c r="S49" s="75"/>
    </row>
    <row r="50" spans="1:19" ht="20.25" customHeight="1">
      <c r="A50" s="16"/>
      <c r="B50" s="17"/>
      <c r="C50" s="17"/>
      <c r="D50" s="17"/>
      <c r="E50" s="17"/>
      <c r="F50" s="24"/>
      <c r="G50" s="99"/>
      <c r="H50" s="17"/>
      <c r="I50" s="17"/>
      <c r="J50" s="17"/>
      <c r="K50" s="17"/>
      <c r="L50" s="89">
        <v>26</v>
      </c>
      <c r="M50" s="109" t="s">
        <v>65</v>
      </c>
      <c r="N50" s="91"/>
      <c r="O50" s="91"/>
      <c r="P50" s="91"/>
      <c r="Q50" s="110"/>
      <c r="R50" s="111">
        <f>R47+R48+R49</f>
        <v>0</v>
      </c>
      <c r="S50" s="112"/>
    </row>
    <row r="51" spans="1:19" ht="20.25" customHeight="1">
      <c r="A51" s="100" t="s">
        <v>62</v>
      </c>
      <c r="B51" s="28"/>
      <c r="C51" s="28"/>
      <c r="D51" s="28"/>
      <c r="E51" s="28"/>
      <c r="F51" s="29"/>
      <c r="G51" s="101" t="s">
        <v>63</v>
      </c>
      <c r="H51" s="28"/>
      <c r="I51" s="28"/>
      <c r="J51" s="28"/>
      <c r="K51" s="28"/>
      <c r="L51" s="65" t="s">
        <v>66</v>
      </c>
      <c r="M51" s="52"/>
      <c r="N51" s="67" t="s">
        <v>67</v>
      </c>
      <c r="O51" s="51"/>
      <c r="P51" s="51"/>
      <c r="Q51" s="51"/>
      <c r="R51" s="113"/>
      <c r="S51" s="54"/>
    </row>
    <row r="52" spans="1:19" ht="20.25" customHeight="1">
      <c r="A52" s="106" t="s">
        <v>19</v>
      </c>
      <c r="B52" s="19"/>
      <c r="C52" s="19"/>
      <c r="D52" s="19"/>
      <c r="E52" s="19"/>
      <c r="F52" s="20"/>
      <c r="G52" s="107"/>
      <c r="H52" s="19"/>
      <c r="I52" s="19"/>
      <c r="J52" s="19"/>
      <c r="K52" s="19"/>
      <c r="L52" s="71">
        <v>27</v>
      </c>
      <c r="M52" s="76" t="s">
        <v>68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6"/>
      <c r="B53" s="17"/>
      <c r="C53" s="17"/>
      <c r="D53" s="17"/>
      <c r="E53" s="17"/>
      <c r="F53" s="24"/>
      <c r="G53" s="99"/>
      <c r="H53" s="17"/>
      <c r="I53" s="17"/>
      <c r="J53" s="17"/>
      <c r="K53" s="17"/>
      <c r="L53" s="71">
        <v>28</v>
      </c>
      <c r="M53" s="76" t="s">
        <v>69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4" t="s">
        <v>62</v>
      </c>
      <c r="B54" s="44"/>
      <c r="C54" s="44"/>
      <c r="D54" s="44"/>
      <c r="E54" s="44"/>
      <c r="F54" s="115"/>
      <c r="G54" s="116" t="s">
        <v>63</v>
      </c>
      <c r="H54" s="44"/>
      <c r="I54" s="44"/>
      <c r="J54" s="44"/>
      <c r="K54" s="44"/>
      <c r="L54" s="89">
        <v>29</v>
      </c>
      <c r="M54" s="90" t="s">
        <v>70</v>
      </c>
      <c r="N54" s="91"/>
      <c r="O54" s="91"/>
      <c r="P54" s="91"/>
      <c r="Q54" s="92"/>
      <c r="R54" s="58">
        <v>0</v>
      </c>
      <c r="S54" s="117"/>
    </row>
  </sheetData>
  <sheetProtection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pane ySplit="13" topLeftCell="A14" activePane="bottomLeft" state="frozen"/>
      <selection pane="topLeft" activeCell="E7" sqref="E7"/>
      <selection pane="bottomLeft" activeCell="C14" sqref="C14:C18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9.28125" style="2" bestFit="1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71</v>
      </c>
      <c r="B1" s="119"/>
      <c r="C1" s="119"/>
      <c r="D1" s="119"/>
      <c r="E1" s="119"/>
    </row>
    <row r="2" spans="1:5" ht="12" customHeight="1">
      <c r="A2" s="120" t="s">
        <v>72</v>
      </c>
      <c r="B2" s="121" t="str">
        <f>'Krycí list'!E5</f>
        <v>Navýšení výkonu trafostanice v objektu U kříže 661/8</v>
      </c>
      <c r="C2" s="122"/>
      <c r="D2" s="122"/>
      <c r="E2" s="122"/>
    </row>
    <row r="3" spans="1:5" ht="12" customHeight="1">
      <c r="A3" s="120" t="s">
        <v>73</v>
      </c>
      <c r="B3" s="121">
        <f>'Krycí list'!E7</f>
        <v>0</v>
      </c>
      <c r="C3" s="123"/>
      <c r="D3" s="121"/>
      <c r="E3" s="124"/>
    </row>
    <row r="4" spans="1:5" ht="12" customHeight="1">
      <c r="A4" s="120" t="s">
        <v>74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75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76</v>
      </c>
      <c r="B7" s="121" t="str">
        <f>'Krycí list'!E26</f>
        <v>Fakulta sociálních věd UK</v>
      </c>
      <c r="C7" s="123"/>
      <c r="D7" s="121"/>
      <c r="E7" s="124"/>
    </row>
    <row r="8" spans="1:5" ht="12" customHeight="1">
      <c r="A8" s="121" t="s">
        <v>77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78</v>
      </c>
      <c r="B9" s="157" t="str">
        <f>'Krycí list'!O31</f>
        <v>16.12.2021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79</v>
      </c>
      <c r="B11" s="126" t="s">
        <v>80</v>
      </c>
      <c r="C11" s="127" t="s">
        <v>81</v>
      </c>
      <c r="D11" s="128" t="s">
        <v>82</v>
      </c>
      <c r="E11" s="127" t="s">
        <v>83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>
        <f>Rozpocet!D14</f>
        <v>0</v>
      </c>
      <c r="B14" s="138" t="str">
        <f>Rozpocet!E14</f>
        <v>Transformovna</v>
      </c>
      <c r="C14" s="139">
        <f>Rozpocet!J14</f>
        <v>0</v>
      </c>
      <c r="D14" s="140">
        <f>Rozpocet!K14</f>
        <v>0</v>
      </c>
      <c r="E14" s="140" t="e">
        <f>Rozpocet!#REF!</f>
        <v>#REF!</v>
      </c>
    </row>
    <row r="15" spans="1:5" s="136" customFormat="1" ht="12.75" customHeight="1">
      <c r="A15" s="137">
        <f>Rozpocet!D21</f>
        <v>0</v>
      </c>
      <c r="B15" s="138" t="str">
        <f>Rozpocet!E21</f>
        <v>Rozvodna VN:</v>
      </c>
      <c r="C15" s="139">
        <f>Rozpocet!J21</f>
        <v>0</v>
      </c>
      <c r="D15" s="140">
        <f>Rozpocet!K21</f>
        <v>0</v>
      </c>
      <c r="E15" s="140" t="e">
        <f>Rozpocet!#REF!</f>
        <v>#REF!</v>
      </c>
    </row>
    <row r="16" spans="1:5" s="136" customFormat="1" ht="12.75" customHeight="1">
      <c r="A16" s="137">
        <f>Rozpocet!D25</f>
        <v>0</v>
      </c>
      <c r="B16" s="138" t="str">
        <f>Rozpocet!E25</f>
        <v>Spojovací vedení,  vč. ukončení; úložný materiál</v>
      </c>
      <c r="C16" s="139">
        <f>Rozpocet!J25</f>
        <v>0</v>
      </c>
      <c r="D16" s="140">
        <f>Rozpocet!K25</f>
        <v>0</v>
      </c>
      <c r="E16" s="140" t="e">
        <f>Rozpocet!#REF!</f>
        <v>#REF!</v>
      </c>
    </row>
    <row r="17" spans="1:5" s="136" customFormat="1" ht="12.75" customHeight="1">
      <c r="A17" s="137">
        <f>Rozpocet!D33</f>
        <v>0</v>
      </c>
      <c r="B17" s="138" t="str">
        <f>Rozpocet!E33</f>
        <v>Hromosvod, uzemnění</v>
      </c>
      <c r="C17" s="139">
        <f>Rozpocet!J33</f>
        <v>0</v>
      </c>
      <c r="D17" s="140">
        <f>Rozpocet!K33</f>
        <v>0</v>
      </c>
      <c r="E17" s="140" t="e">
        <f>Rozpocet!#REF!</f>
        <v>#REF!</v>
      </c>
    </row>
    <row r="18" spans="1:5" s="136" customFormat="1" ht="12.75" customHeight="1">
      <c r="A18" s="137">
        <f>Rozpocet!D41</f>
        <v>0</v>
      </c>
      <c r="B18" s="138" t="str">
        <f>Rozpocet!E41</f>
        <v>Ostatní</v>
      </c>
      <c r="C18" s="139">
        <f>Rozpocet!J41</f>
        <v>0</v>
      </c>
      <c r="D18" s="140">
        <f>Rozpocet!K41</f>
        <v>0</v>
      </c>
      <c r="E18" s="140" t="e">
        <f>Rozpocet!#REF!</f>
        <v>#REF!</v>
      </c>
    </row>
    <row r="19" spans="2:5" s="141" customFormat="1" ht="12.75" customHeight="1">
      <c r="B19" s="142" t="s">
        <v>84</v>
      </c>
      <c r="C19" s="143">
        <f>Rozpocet!J50</f>
        <v>0</v>
      </c>
      <c r="D19" s="144">
        <f>Rozpocet!K50</f>
        <v>0</v>
      </c>
      <c r="E19" s="144" t="e">
        <f>Rozpocet!#REF!</f>
        <v>#REF!</v>
      </c>
    </row>
  </sheetData>
  <sheetProtection/>
  <printOptions horizontalCentered="1"/>
  <pageMargins left="0.7086614173228347" right="0.7086614173228347" top="0.7874015748031497" bottom="0.7874015748031497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1"/>
  <sheetViews>
    <sheetView showGridLines="0" tabSelected="1" zoomScalePageLayoutView="0" workbookViewId="0" topLeftCell="A1">
      <pane ySplit="13" topLeftCell="A14" activePane="bottomLeft" state="frozen"/>
      <selection pane="topLeft" activeCell="E7" sqref="E7"/>
      <selection pane="bottomLeft" activeCell="C2" sqref="C2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1.7109375" style="2" customWidth="1"/>
    <col min="6" max="6" width="4.7109375" style="2" customWidth="1"/>
    <col min="7" max="7" width="9.8515625" style="2" customWidth="1"/>
    <col min="8" max="8" width="9.7109375" style="2" customWidth="1"/>
    <col min="9" max="9" width="10.28125" style="2" customWidth="1"/>
    <col min="10" max="10" width="13.57421875" style="2" customWidth="1"/>
    <col min="11" max="12" width="8.421875" style="2" hidden="1" customWidth="1"/>
    <col min="13" max="13" width="5.28125" style="2" hidden="1" customWidth="1"/>
    <col min="14" max="14" width="7.00390625" style="2" hidden="1" customWidth="1"/>
    <col min="15" max="15" width="7.28125" style="2" hidden="1" customWidth="1"/>
    <col min="16" max="17" width="9.140625" style="2" hidden="1" customWidth="1"/>
    <col min="18" max="20" width="0" style="2" hidden="1" customWidth="1"/>
    <col min="21" max="16384" width="9.140625" style="2" customWidth="1"/>
  </cols>
  <sheetData>
    <row r="1" spans="1:15" ht="18" customHeight="1">
      <c r="A1" s="118" t="s">
        <v>85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  <c r="O1" s="146"/>
    </row>
    <row r="2" spans="1:15" ht="11.25" customHeight="1">
      <c r="A2" s="120" t="s">
        <v>72</v>
      </c>
      <c r="B2" s="121"/>
      <c r="C2" s="121" t="str">
        <f>'Krycí list'!E5</f>
        <v>Navýšení výkonu trafostanice v objektu U kříže 661/8</v>
      </c>
      <c r="D2" s="121"/>
      <c r="E2" s="121"/>
      <c r="F2" s="121"/>
      <c r="G2" s="121"/>
      <c r="H2" s="121"/>
      <c r="I2" s="121"/>
      <c r="J2" s="121"/>
      <c r="K2" s="121"/>
      <c r="L2" s="145"/>
      <c r="M2" s="145"/>
      <c r="N2" s="146"/>
      <c r="O2" s="146"/>
    </row>
    <row r="3" spans="1:15" ht="11.25" customHeight="1">
      <c r="A3" s="120" t="s">
        <v>73</v>
      </c>
      <c r="B3" s="121"/>
      <c r="C3" s="121">
        <f>'Krycí list'!E7</f>
        <v>0</v>
      </c>
      <c r="D3" s="121"/>
      <c r="E3" s="121"/>
      <c r="F3" s="121"/>
      <c r="G3" s="121"/>
      <c r="H3" s="121"/>
      <c r="I3" s="121"/>
      <c r="J3" s="121"/>
      <c r="K3" s="121"/>
      <c r="L3" s="145"/>
      <c r="M3" s="145"/>
      <c r="N3" s="146"/>
      <c r="O3" s="146"/>
    </row>
    <row r="4" spans="1:15" ht="11.25" customHeight="1">
      <c r="A4" s="120" t="s">
        <v>74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45"/>
      <c r="M4" s="145"/>
      <c r="N4" s="146"/>
      <c r="O4" s="146"/>
    </row>
    <row r="5" spans="1:15" ht="11.25" customHeight="1">
      <c r="A5" s="121" t="s">
        <v>86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45"/>
      <c r="M5" s="145"/>
      <c r="N5" s="146"/>
      <c r="O5" s="146"/>
    </row>
    <row r="6" spans="1:15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45"/>
      <c r="M6" s="145"/>
      <c r="N6" s="146"/>
      <c r="O6" s="146"/>
    </row>
    <row r="7" spans="1:15" ht="11.25" customHeight="1">
      <c r="A7" s="121" t="s">
        <v>76</v>
      </c>
      <c r="B7" s="121"/>
      <c r="C7" s="121" t="str">
        <f>'Krycí list'!E26</f>
        <v>Fakulta sociálních věd UK</v>
      </c>
      <c r="D7" s="121"/>
      <c r="E7" s="121"/>
      <c r="F7" s="121"/>
      <c r="G7" s="121"/>
      <c r="H7" s="121"/>
      <c r="I7" s="121"/>
      <c r="J7" s="121"/>
      <c r="K7" s="121"/>
      <c r="L7" s="145"/>
      <c r="M7" s="145"/>
      <c r="N7" s="146"/>
      <c r="O7" s="146"/>
    </row>
    <row r="8" spans="1:15" ht="11.25" customHeight="1">
      <c r="A8" s="121" t="s">
        <v>77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45"/>
      <c r="M8" s="145"/>
      <c r="N8" s="146"/>
      <c r="O8" s="146"/>
    </row>
    <row r="9" spans="1:15" ht="11.25" customHeight="1">
      <c r="A9" s="121" t="s">
        <v>78</v>
      </c>
      <c r="B9" s="121"/>
      <c r="C9" s="157" t="str">
        <f>'Krycí list'!O31</f>
        <v>16.12.2021</v>
      </c>
      <c r="D9" s="121"/>
      <c r="E9" s="121"/>
      <c r="F9" s="121"/>
      <c r="G9" s="121"/>
      <c r="H9" s="121"/>
      <c r="I9" s="121"/>
      <c r="J9" s="121"/>
      <c r="K9" s="121"/>
      <c r="L9" s="145"/>
      <c r="M9" s="145"/>
      <c r="N9" s="146"/>
      <c r="O9" s="146"/>
    </row>
    <row r="10" spans="1:15" ht="5.25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6"/>
      <c r="O10" s="146"/>
    </row>
    <row r="11" spans="1:15" ht="21.75" customHeight="1">
      <c r="A11" s="125" t="s">
        <v>87</v>
      </c>
      <c r="B11" s="126" t="s">
        <v>88</v>
      </c>
      <c r="C11" s="126" t="s">
        <v>89</v>
      </c>
      <c r="D11" s="126" t="s">
        <v>90</v>
      </c>
      <c r="E11" s="126" t="s">
        <v>80</v>
      </c>
      <c r="F11" s="126" t="s">
        <v>91</v>
      </c>
      <c r="G11" s="126" t="s">
        <v>92</v>
      </c>
      <c r="H11" s="126" t="s">
        <v>105</v>
      </c>
      <c r="I11" s="126" t="s">
        <v>106</v>
      </c>
      <c r="J11" s="126" t="s">
        <v>81</v>
      </c>
      <c r="K11" s="126" t="s">
        <v>109</v>
      </c>
      <c r="L11" s="126" t="s">
        <v>110</v>
      </c>
      <c r="M11" s="127" t="s">
        <v>93</v>
      </c>
      <c r="N11" s="147" t="s">
        <v>94</v>
      </c>
      <c r="O11" s="148" t="s">
        <v>95</v>
      </c>
    </row>
    <row r="12" spans="1:15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>
        <v>10</v>
      </c>
      <c r="K12" s="130"/>
      <c r="L12" s="130"/>
      <c r="M12" s="131">
        <v>11</v>
      </c>
      <c r="N12" s="149">
        <v>11</v>
      </c>
      <c r="O12" s="150">
        <v>12</v>
      </c>
    </row>
    <row r="13" spans="1:15" ht="3.7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6"/>
      <c r="O13" s="151"/>
    </row>
    <row r="14" spans="1:15" s="136" customFormat="1" ht="12.75" customHeight="1">
      <c r="A14" s="152"/>
      <c r="B14" s="153"/>
      <c r="C14" s="152"/>
      <c r="D14" s="152"/>
      <c r="E14" s="152" t="s">
        <v>111</v>
      </c>
      <c r="F14" s="152"/>
      <c r="G14" s="152"/>
      <c r="H14" s="152"/>
      <c r="I14" s="152"/>
      <c r="J14" s="154">
        <f>SUM(J15:J20)</f>
        <v>0</v>
      </c>
      <c r="K14" s="155"/>
      <c r="L14" s="152"/>
      <c r="M14" s="152"/>
      <c r="O14" s="138" t="s">
        <v>96</v>
      </c>
    </row>
    <row r="15" spans="1:20" s="163" customFormat="1" ht="27" customHeight="1">
      <c r="A15" s="162" t="s">
        <v>9</v>
      </c>
      <c r="B15" s="162"/>
      <c r="C15" s="162"/>
      <c r="E15" s="164" t="s">
        <v>144</v>
      </c>
      <c r="F15" s="165" t="s">
        <v>104</v>
      </c>
      <c r="G15" s="166">
        <v>1</v>
      </c>
      <c r="H15" s="167"/>
      <c r="I15" s="167"/>
      <c r="J15" s="168">
        <f>ROUND(G15*(H15+I15),2)</f>
        <v>0</v>
      </c>
      <c r="K15" s="168">
        <f>G15*H15</f>
        <v>0</v>
      </c>
      <c r="L15" s="168">
        <f>G15*I15</f>
        <v>0</v>
      </c>
      <c r="M15" s="169">
        <v>21</v>
      </c>
      <c r="N15" s="170">
        <v>4</v>
      </c>
      <c r="O15" s="163" t="s">
        <v>9</v>
      </c>
      <c r="S15" s="171">
        <f>K15+L15</f>
        <v>0</v>
      </c>
      <c r="T15" s="163" t="b">
        <f>J15=S15</f>
        <v>1</v>
      </c>
    </row>
    <row r="16" spans="1:20" s="163" customFormat="1" ht="13.5" customHeight="1">
      <c r="A16" s="162" t="s">
        <v>97</v>
      </c>
      <c r="B16" s="162"/>
      <c r="C16" s="162"/>
      <c r="E16" s="164" t="s">
        <v>112</v>
      </c>
      <c r="F16" s="165" t="s">
        <v>104</v>
      </c>
      <c r="G16" s="166">
        <v>1</v>
      </c>
      <c r="H16" s="167"/>
      <c r="I16" s="167"/>
      <c r="J16" s="168">
        <f>ROUND(G16*(H16+I16),2)</f>
        <v>0</v>
      </c>
      <c r="K16" s="168">
        <f>G16*H16</f>
        <v>0</v>
      </c>
      <c r="L16" s="168">
        <f>G16*I16</f>
        <v>0</v>
      </c>
      <c r="M16" s="169">
        <v>21</v>
      </c>
      <c r="N16" s="170"/>
      <c r="S16" s="171">
        <f>K16+L16</f>
        <v>0</v>
      </c>
      <c r="T16" s="163" t="b">
        <f>J16=S16</f>
        <v>1</v>
      </c>
    </row>
    <row r="17" spans="1:20" s="163" customFormat="1" ht="13.5" customHeight="1">
      <c r="A17" s="162" t="s">
        <v>100</v>
      </c>
      <c r="B17" s="162"/>
      <c r="C17" s="162"/>
      <c r="E17" s="164" t="s">
        <v>113</v>
      </c>
      <c r="F17" s="165" t="s">
        <v>116</v>
      </c>
      <c r="G17" s="166">
        <v>1</v>
      </c>
      <c r="H17" s="167"/>
      <c r="I17" s="167"/>
      <c r="J17" s="168">
        <f>ROUND(G17*(H17+I17),2)</f>
        <v>0</v>
      </c>
      <c r="K17" s="168">
        <f>G17*H17</f>
        <v>0</v>
      </c>
      <c r="L17" s="168">
        <f>G17*I17</f>
        <v>0</v>
      </c>
      <c r="M17" s="169">
        <v>21</v>
      </c>
      <c r="N17" s="170"/>
      <c r="S17" s="171">
        <f>K17+L17</f>
        <v>0</v>
      </c>
      <c r="T17" s="163" t="b">
        <f>J17=S17</f>
        <v>1</v>
      </c>
    </row>
    <row r="18" spans="1:20" s="163" customFormat="1" ht="13.5" customHeight="1">
      <c r="A18" s="162" t="s">
        <v>99</v>
      </c>
      <c r="B18" s="162"/>
      <c r="C18" s="162"/>
      <c r="E18" s="172" t="s">
        <v>114</v>
      </c>
      <c r="F18" s="173" t="s">
        <v>104</v>
      </c>
      <c r="G18" s="166">
        <v>4</v>
      </c>
      <c r="H18" s="167"/>
      <c r="I18" s="167"/>
      <c r="J18" s="168">
        <f>ROUND(G18*(H18+I18),2)</f>
        <v>0</v>
      </c>
      <c r="K18" s="168">
        <f>G18*H18</f>
        <v>0</v>
      </c>
      <c r="L18" s="168">
        <f>G18*I18</f>
        <v>0</v>
      </c>
      <c r="M18" s="169">
        <v>21</v>
      </c>
      <c r="N18" s="170"/>
      <c r="S18" s="171">
        <f>K18+L18</f>
        <v>0</v>
      </c>
      <c r="T18" s="163" t="b">
        <f>J18=S18</f>
        <v>1</v>
      </c>
    </row>
    <row r="19" spans="1:20" s="163" customFormat="1" ht="13.5" customHeight="1">
      <c r="A19" s="162" t="s">
        <v>143</v>
      </c>
      <c r="B19" s="162"/>
      <c r="C19" s="162"/>
      <c r="E19" s="164" t="s">
        <v>115</v>
      </c>
      <c r="F19" s="165" t="s">
        <v>119</v>
      </c>
      <c r="G19" s="166">
        <v>1</v>
      </c>
      <c r="H19" s="167"/>
      <c r="I19" s="167"/>
      <c r="J19" s="168">
        <f>ROUND(G19*(H19+I19),2)</f>
        <v>0</v>
      </c>
      <c r="K19" s="168">
        <f>G19*H19</f>
        <v>0</v>
      </c>
      <c r="L19" s="168">
        <f>G19*I19</f>
        <v>0</v>
      </c>
      <c r="M19" s="169">
        <v>21</v>
      </c>
      <c r="N19" s="170"/>
      <c r="S19" s="171">
        <f>K19+L19</f>
        <v>0</v>
      </c>
      <c r="T19" s="163" t="b">
        <f>J19=S19</f>
        <v>1</v>
      </c>
    </row>
    <row r="20" spans="4:17" s="163" customFormat="1" ht="15.75" customHeight="1">
      <c r="D20" s="174"/>
      <c r="E20" s="174"/>
      <c r="G20" s="175"/>
      <c r="K20" s="168"/>
      <c r="L20" s="168"/>
      <c r="O20" s="174"/>
      <c r="P20" s="174"/>
      <c r="Q20" s="174"/>
    </row>
    <row r="21" spans="2:15" s="176" customFormat="1" ht="12.75" customHeight="1">
      <c r="B21" s="177"/>
      <c r="D21" s="178"/>
      <c r="E21" s="178" t="s">
        <v>117</v>
      </c>
      <c r="J21" s="179">
        <f>SUM(J22:J24)</f>
        <v>0</v>
      </c>
      <c r="K21" s="168"/>
      <c r="L21" s="168"/>
      <c r="O21" s="178" t="s">
        <v>96</v>
      </c>
    </row>
    <row r="22" spans="1:20" s="163" customFormat="1" ht="13.5" customHeight="1">
      <c r="A22" s="162">
        <v>6</v>
      </c>
      <c r="B22" s="162"/>
      <c r="C22" s="162"/>
      <c r="E22" s="180" t="s">
        <v>131</v>
      </c>
      <c r="F22" s="181" t="s">
        <v>104</v>
      </c>
      <c r="G22" s="166">
        <v>3</v>
      </c>
      <c r="H22" s="167"/>
      <c r="I22" s="167"/>
      <c r="J22" s="168">
        <f>ROUND(G22*(H22+I22),2)</f>
        <v>0</v>
      </c>
      <c r="K22" s="168">
        <f aca="true" t="shared" si="0" ref="K22:K48">G22*H22</f>
        <v>0</v>
      </c>
      <c r="L22" s="168">
        <f aca="true" t="shared" si="1" ref="L22:L48">G22*I22</f>
        <v>0</v>
      </c>
      <c r="M22" s="169">
        <v>21</v>
      </c>
      <c r="N22" s="170">
        <v>4</v>
      </c>
      <c r="O22" s="163" t="s">
        <v>9</v>
      </c>
      <c r="S22" s="171">
        <f>K22+L22</f>
        <v>0</v>
      </c>
      <c r="T22" s="163" t="b">
        <f>J22=S22</f>
        <v>1</v>
      </c>
    </row>
    <row r="23" spans="1:20" s="163" customFormat="1" ht="13.5" customHeight="1">
      <c r="A23" s="162">
        <v>7</v>
      </c>
      <c r="B23" s="162"/>
      <c r="C23" s="162"/>
      <c r="E23" s="180" t="s">
        <v>118</v>
      </c>
      <c r="F23" s="181" t="s">
        <v>119</v>
      </c>
      <c r="G23" s="166">
        <v>1</v>
      </c>
      <c r="H23" s="167"/>
      <c r="I23" s="167"/>
      <c r="J23" s="168">
        <f>ROUND(G23*(H23+I23),2)</f>
        <v>0</v>
      </c>
      <c r="K23" s="168">
        <f t="shared" si="0"/>
        <v>0</v>
      </c>
      <c r="L23" s="168">
        <f t="shared" si="1"/>
        <v>0</v>
      </c>
      <c r="M23" s="169">
        <v>21</v>
      </c>
      <c r="N23" s="170">
        <v>4</v>
      </c>
      <c r="O23" s="163" t="s">
        <v>9</v>
      </c>
      <c r="S23" s="171">
        <f>K23+L23</f>
        <v>0</v>
      </c>
      <c r="T23" s="163" t="b">
        <f>J23=S23</f>
        <v>1</v>
      </c>
    </row>
    <row r="24" spans="4:17" s="163" customFormat="1" ht="15.75" customHeight="1">
      <c r="D24" s="174"/>
      <c r="E24" s="174"/>
      <c r="G24" s="175"/>
      <c r="K24" s="168"/>
      <c r="L24" s="168"/>
      <c r="O24" s="174"/>
      <c r="P24" s="174"/>
      <c r="Q24" s="174"/>
    </row>
    <row r="25" spans="2:15" s="182" customFormat="1" ht="12.75" customHeight="1">
      <c r="B25" s="183"/>
      <c r="D25" s="184"/>
      <c r="E25" s="184" t="s">
        <v>120</v>
      </c>
      <c r="J25" s="185">
        <f>SUM(J26:J31)</f>
        <v>0</v>
      </c>
      <c r="K25" s="168"/>
      <c r="L25" s="168"/>
      <c r="O25" s="184" t="s">
        <v>96</v>
      </c>
    </row>
    <row r="26" spans="1:20" s="187" customFormat="1" ht="13.5" customHeight="1">
      <c r="A26" s="186">
        <v>12</v>
      </c>
      <c r="B26" s="186"/>
      <c r="C26" s="186"/>
      <c r="E26" s="180" t="s">
        <v>132</v>
      </c>
      <c r="F26" s="181" t="s">
        <v>101</v>
      </c>
      <c r="G26" s="166">
        <v>20</v>
      </c>
      <c r="H26" s="167"/>
      <c r="I26" s="167"/>
      <c r="J26" s="168">
        <f aca="true" t="shared" si="2" ref="J26:J31">ROUND(G26*(H26+I26),2)</f>
        <v>0</v>
      </c>
      <c r="K26" s="168">
        <f t="shared" si="0"/>
        <v>0</v>
      </c>
      <c r="L26" s="168">
        <f t="shared" si="1"/>
        <v>0</v>
      </c>
      <c r="M26" s="188">
        <v>21</v>
      </c>
      <c r="N26" s="189"/>
      <c r="S26" s="171">
        <f aca="true" t="shared" si="3" ref="S26:S31">K26+L26</f>
        <v>0</v>
      </c>
      <c r="T26" s="163" t="b">
        <f aca="true" t="shared" si="4" ref="T26:T31">J26=S26</f>
        <v>1</v>
      </c>
    </row>
    <row r="27" spans="1:20" s="187" customFormat="1" ht="13.5" customHeight="1">
      <c r="A27" s="186">
        <v>13</v>
      </c>
      <c r="B27" s="186"/>
      <c r="C27" s="186"/>
      <c r="E27" s="180" t="s">
        <v>133</v>
      </c>
      <c r="F27" s="181" t="s">
        <v>104</v>
      </c>
      <c r="G27" s="166">
        <v>2</v>
      </c>
      <c r="H27" s="167"/>
      <c r="I27" s="167"/>
      <c r="J27" s="168">
        <f t="shared" si="2"/>
        <v>0</v>
      </c>
      <c r="K27" s="168">
        <f t="shared" si="0"/>
        <v>0</v>
      </c>
      <c r="L27" s="168">
        <f t="shared" si="1"/>
        <v>0</v>
      </c>
      <c r="M27" s="188">
        <v>21</v>
      </c>
      <c r="N27" s="189"/>
      <c r="S27" s="171">
        <f t="shared" si="3"/>
        <v>0</v>
      </c>
      <c r="T27" s="163" t="b">
        <f t="shared" si="4"/>
        <v>1</v>
      </c>
    </row>
    <row r="28" spans="1:20" s="187" customFormat="1" ht="13.5" customHeight="1">
      <c r="A28" s="186">
        <v>14</v>
      </c>
      <c r="B28" s="186"/>
      <c r="C28" s="186"/>
      <c r="E28" s="180" t="s">
        <v>134</v>
      </c>
      <c r="F28" s="181" t="s">
        <v>104</v>
      </c>
      <c r="G28" s="166">
        <v>2</v>
      </c>
      <c r="H28" s="167"/>
      <c r="I28" s="167"/>
      <c r="J28" s="168">
        <f t="shared" si="2"/>
        <v>0</v>
      </c>
      <c r="K28" s="168">
        <f t="shared" si="0"/>
        <v>0</v>
      </c>
      <c r="L28" s="168">
        <f t="shared" si="1"/>
        <v>0</v>
      </c>
      <c r="M28" s="188">
        <v>21</v>
      </c>
      <c r="N28" s="189"/>
      <c r="S28" s="171">
        <f t="shared" si="3"/>
        <v>0</v>
      </c>
      <c r="T28" s="163" t="b">
        <f t="shared" si="4"/>
        <v>1</v>
      </c>
    </row>
    <row r="29" spans="1:20" s="187" customFormat="1" ht="13.5" customHeight="1">
      <c r="A29" s="186">
        <v>17</v>
      </c>
      <c r="B29" s="186"/>
      <c r="C29" s="186"/>
      <c r="E29" s="180" t="s">
        <v>135</v>
      </c>
      <c r="F29" s="181" t="s">
        <v>104</v>
      </c>
      <c r="G29" s="166">
        <v>2</v>
      </c>
      <c r="H29" s="167"/>
      <c r="I29" s="167"/>
      <c r="J29" s="168">
        <f t="shared" si="2"/>
        <v>0</v>
      </c>
      <c r="K29" s="168">
        <f t="shared" si="0"/>
        <v>0</v>
      </c>
      <c r="L29" s="168">
        <f t="shared" si="1"/>
        <v>0</v>
      </c>
      <c r="M29" s="188">
        <v>21</v>
      </c>
      <c r="N29" s="189"/>
      <c r="S29" s="171">
        <f t="shared" si="3"/>
        <v>0</v>
      </c>
      <c r="T29" s="163" t="b">
        <f t="shared" si="4"/>
        <v>1</v>
      </c>
    </row>
    <row r="30" spans="1:20" s="187" customFormat="1" ht="13.5" customHeight="1">
      <c r="A30" s="186">
        <v>18</v>
      </c>
      <c r="B30" s="186"/>
      <c r="C30" s="186"/>
      <c r="E30" s="180" t="s">
        <v>136</v>
      </c>
      <c r="F30" s="181" t="s">
        <v>119</v>
      </c>
      <c r="G30" s="166">
        <v>1</v>
      </c>
      <c r="H30" s="167"/>
      <c r="I30" s="167"/>
      <c r="J30" s="168">
        <f t="shared" si="2"/>
        <v>0</v>
      </c>
      <c r="K30" s="168">
        <f t="shared" si="0"/>
        <v>0</v>
      </c>
      <c r="L30" s="168">
        <f t="shared" si="1"/>
        <v>0</v>
      </c>
      <c r="M30" s="188">
        <v>21</v>
      </c>
      <c r="N30" s="189"/>
      <c r="S30" s="171">
        <f t="shared" si="3"/>
        <v>0</v>
      </c>
      <c r="T30" s="163" t="b">
        <f t="shared" si="4"/>
        <v>1</v>
      </c>
    </row>
    <row r="31" spans="1:20" s="187" customFormat="1" ht="13.5" customHeight="1">
      <c r="A31" s="186">
        <v>19</v>
      </c>
      <c r="B31" s="186"/>
      <c r="C31" s="186"/>
      <c r="E31" s="180" t="s">
        <v>121</v>
      </c>
      <c r="F31" s="181" t="s">
        <v>119</v>
      </c>
      <c r="G31" s="166">
        <v>1</v>
      </c>
      <c r="H31" s="167"/>
      <c r="I31" s="167"/>
      <c r="J31" s="168">
        <f t="shared" si="2"/>
        <v>0</v>
      </c>
      <c r="K31" s="168">
        <f t="shared" si="0"/>
        <v>0</v>
      </c>
      <c r="L31" s="168">
        <f t="shared" si="1"/>
        <v>0</v>
      </c>
      <c r="M31" s="188">
        <v>21</v>
      </c>
      <c r="N31" s="189"/>
      <c r="S31" s="171">
        <f t="shared" si="3"/>
        <v>0</v>
      </c>
      <c r="T31" s="163" t="b">
        <f t="shared" si="4"/>
        <v>1</v>
      </c>
    </row>
    <row r="32" spans="1:14" s="163" customFormat="1" ht="13.5" customHeight="1">
      <c r="A32" s="162"/>
      <c r="B32" s="162"/>
      <c r="C32" s="162"/>
      <c r="E32" s="190"/>
      <c r="F32" s="162"/>
      <c r="G32" s="191"/>
      <c r="H32" s="168"/>
      <c r="I32" s="168"/>
      <c r="J32" s="168"/>
      <c r="K32" s="168"/>
      <c r="L32" s="168"/>
      <c r="M32" s="169"/>
      <c r="N32" s="170"/>
    </row>
    <row r="33" spans="1:15" s="176" customFormat="1" ht="12.75" customHeight="1">
      <c r="A33" s="192"/>
      <c r="B33" s="177"/>
      <c r="D33" s="178"/>
      <c r="E33" s="178" t="s">
        <v>107</v>
      </c>
      <c r="J33" s="179">
        <f>SUM(J34:J40)</f>
        <v>0</v>
      </c>
      <c r="K33" s="168"/>
      <c r="L33" s="168"/>
      <c r="O33" s="178" t="s">
        <v>96</v>
      </c>
    </row>
    <row r="34" spans="1:20" s="163" customFormat="1" ht="13.5" customHeight="1">
      <c r="A34" s="186">
        <v>20</v>
      </c>
      <c r="B34" s="186"/>
      <c r="C34" s="186"/>
      <c r="D34" s="187"/>
      <c r="E34" s="180" t="s">
        <v>122</v>
      </c>
      <c r="F34" s="181" t="s">
        <v>101</v>
      </c>
      <c r="G34" s="166">
        <v>10</v>
      </c>
      <c r="H34" s="167"/>
      <c r="I34" s="167"/>
      <c r="J34" s="193">
        <f aca="true" t="shared" si="5" ref="J34:J39">ROUND(G34*(H34+I34),2)</f>
        <v>0</v>
      </c>
      <c r="K34" s="193">
        <f t="shared" si="0"/>
        <v>0</v>
      </c>
      <c r="L34" s="193">
        <f t="shared" si="1"/>
        <v>0</v>
      </c>
      <c r="M34" s="188">
        <v>21</v>
      </c>
      <c r="N34" s="189">
        <v>4</v>
      </c>
      <c r="O34" s="187" t="s">
        <v>9</v>
      </c>
      <c r="P34" s="187"/>
      <c r="Q34" s="187"/>
      <c r="R34" s="187"/>
      <c r="S34" s="171">
        <f aca="true" t="shared" si="6" ref="S34:S39">K34+L34</f>
        <v>0</v>
      </c>
      <c r="T34" s="163" t="b">
        <f aca="true" t="shared" si="7" ref="T34:T39">J34=S34</f>
        <v>1</v>
      </c>
    </row>
    <row r="35" spans="1:20" s="163" customFormat="1" ht="15.75" customHeight="1">
      <c r="A35" s="186">
        <v>21</v>
      </c>
      <c r="B35" s="187"/>
      <c r="C35" s="187"/>
      <c r="D35" s="194"/>
      <c r="E35" s="180" t="s">
        <v>123</v>
      </c>
      <c r="F35" s="181" t="s">
        <v>101</v>
      </c>
      <c r="G35" s="166">
        <v>5</v>
      </c>
      <c r="H35" s="167"/>
      <c r="I35" s="167"/>
      <c r="J35" s="193">
        <f t="shared" si="5"/>
        <v>0</v>
      </c>
      <c r="K35" s="193">
        <f t="shared" si="0"/>
        <v>0</v>
      </c>
      <c r="L35" s="193">
        <f t="shared" si="1"/>
        <v>0</v>
      </c>
      <c r="M35" s="188">
        <v>21</v>
      </c>
      <c r="N35" s="187"/>
      <c r="O35" s="194" t="s">
        <v>9</v>
      </c>
      <c r="P35" s="194" t="s">
        <v>97</v>
      </c>
      <c r="Q35" s="194" t="s">
        <v>98</v>
      </c>
      <c r="R35" s="187"/>
      <c r="S35" s="171">
        <f t="shared" si="6"/>
        <v>0</v>
      </c>
      <c r="T35" s="163" t="b">
        <f t="shared" si="7"/>
        <v>1</v>
      </c>
    </row>
    <row r="36" spans="1:20" s="163" customFormat="1" ht="15.75" customHeight="1">
      <c r="A36" s="186">
        <v>22</v>
      </c>
      <c r="B36" s="187"/>
      <c r="C36" s="187"/>
      <c r="D36" s="194"/>
      <c r="E36" s="180" t="s">
        <v>124</v>
      </c>
      <c r="F36" s="181" t="s">
        <v>104</v>
      </c>
      <c r="G36" s="166">
        <v>5</v>
      </c>
      <c r="H36" s="167"/>
      <c r="I36" s="167"/>
      <c r="J36" s="193">
        <f t="shared" si="5"/>
        <v>0</v>
      </c>
      <c r="K36" s="193">
        <f t="shared" si="0"/>
        <v>0</v>
      </c>
      <c r="L36" s="193">
        <f t="shared" si="1"/>
        <v>0</v>
      </c>
      <c r="M36" s="188">
        <v>21</v>
      </c>
      <c r="N36" s="187"/>
      <c r="O36" s="194" t="s">
        <v>9</v>
      </c>
      <c r="P36" s="194" t="s">
        <v>97</v>
      </c>
      <c r="Q36" s="194" t="s">
        <v>98</v>
      </c>
      <c r="R36" s="187"/>
      <c r="S36" s="171">
        <f t="shared" si="6"/>
        <v>0</v>
      </c>
      <c r="T36" s="163" t="b">
        <f t="shared" si="7"/>
        <v>1</v>
      </c>
    </row>
    <row r="37" spans="1:20" s="163" customFormat="1" ht="15.75" customHeight="1">
      <c r="A37" s="186">
        <v>23</v>
      </c>
      <c r="B37" s="187"/>
      <c r="C37" s="187"/>
      <c r="D37" s="194"/>
      <c r="E37" s="158" t="s">
        <v>125</v>
      </c>
      <c r="F37" s="181" t="s">
        <v>104</v>
      </c>
      <c r="G37" s="166">
        <v>5</v>
      </c>
      <c r="H37" s="167"/>
      <c r="I37" s="167"/>
      <c r="J37" s="193">
        <f t="shared" si="5"/>
        <v>0</v>
      </c>
      <c r="K37" s="193">
        <f t="shared" si="0"/>
        <v>0</v>
      </c>
      <c r="L37" s="193">
        <f t="shared" si="1"/>
        <v>0</v>
      </c>
      <c r="M37" s="188">
        <v>21</v>
      </c>
      <c r="N37" s="187"/>
      <c r="O37" s="194"/>
      <c r="P37" s="194"/>
      <c r="Q37" s="194"/>
      <c r="R37" s="187"/>
      <c r="S37" s="171">
        <f t="shared" si="6"/>
        <v>0</v>
      </c>
      <c r="T37" s="163" t="b">
        <f t="shared" si="7"/>
        <v>1</v>
      </c>
    </row>
    <row r="38" spans="1:20" s="163" customFormat="1" ht="15.75" customHeight="1">
      <c r="A38" s="186">
        <v>24</v>
      </c>
      <c r="B38" s="187"/>
      <c r="C38" s="187"/>
      <c r="D38" s="194"/>
      <c r="E38" s="180" t="s">
        <v>126</v>
      </c>
      <c r="F38" s="181" t="s">
        <v>104</v>
      </c>
      <c r="G38" s="166">
        <v>3</v>
      </c>
      <c r="H38" s="167"/>
      <c r="I38" s="167"/>
      <c r="J38" s="193">
        <f t="shared" si="5"/>
        <v>0</v>
      </c>
      <c r="K38" s="193">
        <f t="shared" si="0"/>
        <v>0</v>
      </c>
      <c r="L38" s="193">
        <f t="shared" si="1"/>
        <v>0</v>
      </c>
      <c r="M38" s="188">
        <v>21</v>
      </c>
      <c r="N38" s="187"/>
      <c r="O38" s="194"/>
      <c r="P38" s="194"/>
      <c r="Q38" s="194"/>
      <c r="R38" s="187"/>
      <c r="S38" s="171">
        <f t="shared" si="6"/>
        <v>0</v>
      </c>
      <c r="T38" s="163" t="b">
        <f t="shared" si="7"/>
        <v>1</v>
      </c>
    </row>
    <row r="39" spans="1:20" s="163" customFormat="1" ht="15.75" customHeight="1">
      <c r="A39" s="186">
        <v>25</v>
      </c>
      <c r="B39" s="187"/>
      <c r="C39" s="187"/>
      <c r="D39" s="194"/>
      <c r="E39" s="180" t="s">
        <v>127</v>
      </c>
      <c r="F39" s="181" t="s">
        <v>102</v>
      </c>
      <c r="G39" s="166">
        <v>1</v>
      </c>
      <c r="H39" s="167"/>
      <c r="I39" s="167"/>
      <c r="J39" s="193">
        <f t="shared" si="5"/>
        <v>0</v>
      </c>
      <c r="K39" s="193">
        <f t="shared" si="0"/>
        <v>0</v>
      </c>
      <c r="L39" s="193">
        <f t="shared" si="1"/>
        <v>0</v>
      </c>
      <c r="M39" s="188">
        <v>21</v>
      </c>
      <c r="N39" s="187"/>
      <c r="O39" s="194" t="s">
        <v>9</v>
      </c>
      <c r="P39" s="194" t="s">
        <v>97</v>
      </c>
      <c r="Q39" s="194" t="s">
        <v>98</v>
      </c>
      <c r="R39" s="187"/>
      <c r="S39" s="171">
        <f t="shared" si="6"/>
        <v>0</v>
      </c>
      <c r="T39" s="163" t="b">
        <f t="shared" si="7"/>
        <v>1</v>
      </c>
    </row>
    <row r="40" spans="1:18" s="163" customFormat="1" ht="13.5" customHeight="1">
      <c r="A40" s="186"/>
      <c r="B40" s="186"/>
      <c r="C40" s="186"/>
      <c r="D40" s="187"/>
      <c r="E40" s="195"/>
      <c r="F40" s="186"/>
      <c r="G40" s="166"/>
      <c r="H40" s="193"/>
      <c r="I40" s="193"/>
      <c r="J40" s="193"/>
      <c r="K40" s="166"/>
      <c r="L40" s="193"/>
      <c r="M40" s="188"/>
      <c r="N40" s="189"/>
      <c r="O40" s="187"/>
      <c r="P40" s="187"/>
      <c r="Q40" s="187"/>
      <c r="R40" s="187"/>
    </row>
    <row r="41" spans="1:18" s="176" customFormat="1" ht="12.75" customHeight="1">
      <c r="A41" s="196"/>
      <c r="B41" s="183"/>
      <c r="C41" s="182"/>
      <c r="D41" s="184"/>
      <c r="E41" s="184" t="s">
        <v>51</v>
      </c>
      <c r="F41" s="182"/>
      <c r="G41" s="182"/>
      <c r="H41" s="182"/>
      <c r="I41" s="182"/>
      <c r="J41" s="185">
        <f>SUM(J42:J49)</f>
        <v>0</v>
      </c>
      <c r="K41" s="166"/>
      <c r="L41" s="193"/>
      <c r="M41" s="182"/>
      <c r="N41" s="182"/>
      <c r="O41" s="184" t="s">
        <v>96</v>
      </c>
      <c r="P41" s="182"/>
      <c r="Q41" s="182"/>
      <c r="R41" s="182"/>
    </row>
    <row r="42" spans="1:20" s="163" customFormat="1" ht="13.5" customHeight="1">
      <c r="A42" s="186">
        <v>27</v>
      </c>
      <c r="B42" s="186"/>
      <c r="C42" s="186"/>
      <c r="D42" s="187"/>
      <c r="E42" s="158" t="s">
        <v>137</v>
      </c>
      <c r="F42" s="186" t="s">
        <v>119</v>
      </c>
      <c r="G42" s="166">
        <v>1</v>
      </c>
      <c r="H42" s="193"/>
      <c r="I42" s="197"/>
      <c r="J42" s="193">
        <f>(H42+I42)*G42</f>
        <v>0</v>
      </c>
      <c r="K42" s="193"/>
      <c r="L42" s="193">
        <f>J42</f>
        <v>0</v>
      </c>
      <c r="M42" s="188">
        <v>21</v>
      </c>
      <c r="N42" s="189"/>
      <c r="O42" s="187"/>
      <c r="P42" s="187"/>
      <c r="Q42" s="187"/>
      <c r="R42" s="187"/>
      <c r="S42" s="171">
        <f aca="true" t="shared" si="8" ref="S42:S48">K42+L42</f>
        <v>0</v>
      </c>
      <c r="T42" s="163" t="b">
        <f aca="true" t="shared" si="9" ref="T42:T48">J42=S42</f>
        <v>1</v>
      </c>
    </row>
    <row r="43" spans="1:20" s="163" customFormat="1" ht="13.5" customHeight="1">
      <c r="A43" s="186">
        <v>28</v>
      </c>
      <c r="B43" s="186"/>
      <c r="C43" s="186"/>
      <c r="D43" s="187"/>
      <c r="E43" s="158" t="s">
        <v>138</v>
      </c>
      <c r="F43" s="198" t="s">
        <v>119</v>
      </c>
      <c r="G43" s="166">
        <v>1</v>
      </c>
      <c r="H43" s="193"/>
      <c r="I43" s="167"/>
      <c r="J43" s="193">
        <f aca="true" t="shared" si="10" ref="J43:J48">ROUND(G43*(H43+I43),2)</f>
        <v>0</v>
      </c>
      <c r="K43" s="193">
        <f t="shared" si="0"/>
        <v>0</v>
      </c>
      <c r="L43" s="193">
        <f>J43</f>
        <v>0</v>
      </c>
      <c r="M43" s="188">
        <v>21</v>
      </c>
      <c r="N43" s="189"/>
      <c r="O43" s="187"/>
      <c r="P43" s="187"/>
      <c r="Q43" s="187"/>
      <c r="R43" s="187"/>
      <c r="S43" s="171">
        <f t="shared" si="8"/>
        <v>0</v>
      </c>
      <c r="T43" s="163" t="b">
        <f t="shared" si="9"/>
        <v>1</v>
      </c>
    </row>
    <row r="44" spans="1:20" s="163" customFormat="1" ht="13.5" customHeight="1">
      <c r="A44" s="186">
        <v>29</v>
      </c>
      <c r="B44" s="186"/>
      <c r="C44" s="186"/>
      <c r="D44" s="187"/>
      <c r="E44" s="158" t="s">
        <v>139</v>
      </c>
      <c r="F44" s="198" t="s">
        <v>101</v>
      </c>
      <c r="G44" s="199">
        <v>30</v>
      </c>
      <c r="H44" s="193"/>
      <c r="I44" s="167"/>
      <c r="J44" s="193">
        <f t="shared" si="10"/>
        <v>0</v>
      </c>
      <c r="K44" s="193"/>
      <c r="L44" s="193">
        <f>J44</f>
        <v>0</v>
      </c>
      <c r="M44" s="188">
        <v>21</v>
      </c>
      <c r="N44" s="189"/>
      <c r="O44" s="187"/>
      <c r="P44" s="187"/>
      <c r="Q44" s="187"/>
      <c r="R44" s="187"/>
      <c r="S44" s="171">
        <f t="shared" si="8"/>
        <v>0</v>
      </c>
      <c r="T44" s="163" t="b">
        <f t="shared" si="9"/>
        <v>1</v>
      </c>
    </row>
    <row r="45" spans="1:20" s="163" customFormat="1" ht="13.5" customHeight="1">
      <c r="A45" s="186">
        <v>30</v>
      </c>
      <c r="B45" s="186"/>
      <c r="C45" s="186"/>
      <c r="D45" s="187"/>
      <c r="E45" s="158" t="s">
        <v>140</v>
      </c>
      <c r="F45" s="198" t="s">
        <v>119</v>
      </c>
      <c r="G45" s="166">
        <v>1</v>
      </c>
      <c r="H45" s="193"/>
      <c r="I45" s="167"/>
      <c r="J45" s="193">
        <f t="shared" si="10"/>
        <v>0</v>
      </c>
      <c r="K45" s="193"/>
      <c r="L45" s="193">
        <f>J45</f>
        <v>0</v>
      </c>
      <c r="M45" s="188">
        <v>21</v>
      </c>
      <c r="N45" s="189"/>
      <c r="O45" s="187"/>
      <c r="P45" s="187"/>
      <c r="Q45" s="187"/>
      <c r="R45" s="187"/>
      <c r="S45" s="171">
        <f t="shared" si="8"/>
        <v>0</v>
      </c>
      <c r="T45" s="163" t="b">
        <f t="shared" si="9"/>
        <v>1</v>
      </c>
    </row>
    <row r="46" spans="1:20" s="163" customFormat="1" ht="15.75" customHeight="1">
      <c r="A46" s="186">
        <v>31</v>
      </c>
      <c r="B46" s="187"/>
      <c r="C46" s="187"/>
      <c r="D46" s="194"/>
      <c r="E46" s="159" t="s">
        <v>141</v>
      </c>
      <c r="F46" s="186" t="s">
        <v>108</v>
      </c>
      <c r="G46" s="200">
        <v>8</v>
      </c>
      <c r="H46" s="187"/>
      <c r="I46" s="167"/>
      <c r="J46" s="193">
        <f t="shared" si="10"/>
        <v>0</v>
      </c>
      <c r="K46" s="193">
        <f t="shared" si="0"/>
        <v>0</v>
      </c>
      <c r="L46" s="193">
        <f t="shared" si="1"/>
        <v>0</v>
      </c>
      <c r="M46" s="188">
        <v>21</v>
      </c>
      <c r="N46" s="187"/>
      <c r="O46" s="194" t="s">
        <v>9</v>
      </c>
      <c r="P46" s="194" t="s">
        <v>97</v>
      </c>
      <c r="Q46" s="194" t="s">
        <v>98</v>
      </c>
      <c r="R46" s="187"/>
      <c r="S46" s="171">
        <f t="shared" si="8"/>
        <v>0</v>
      </c>
      <c r="T46" s="163" t="b">
        <f t="shared" si="9"/>
        <v>1</v>
      </c>
    </row>
    <row r="47" spans="1:19" s="163" customFormat="1" ht="12.75" customHeight="1">
      <c r="A47" s="186">
        <v>32</v>
      </c>
      <c r="B47" s="187"/>
      <c r="C47" s="187"/>
      <c r="D47" s="194"/>
      <c r="E47" s="201" t="s">
        <v>142</v>
      </c>
      <c r="F47" s="186" t="s">
        <v>108</v>
      </c>
      <c r="G47" s="200">
        <v>10</v>
      </c>
      <c r="H47" s="187"/>
      <c r="I47" s="167"/>
      <c r="J47" s="193">
        <f t="shared" si="10"/>
        <v>0</v>
      </c>
      <c r="K47" s="193"/>
      <c r="L47" s="193"/>
      <c r="M47" s="188"/>
      <c r="N47" s="187"/>
      <c r="O47" s="194"/>
      <c r="P47" s="194"/>
      <c r="Q47" s="194"/>
      <c r="R47" s="187"/>
      <c r="S47" s="171"/>
    </row>
    <row r="48" spans="1:20" s="163" customFormat="1" ht="12.75" customHeight="1">
      <c r="A48" s="186">
        <v>33</v>
      </c>
      <c r="B48" s="187"/>
      <c r="C48" s="187"/>
      <c r="D48" s="194"/>
      <c r="E48" s="201" t="s">
        <v>145</v>
      </c>
      <c r="F48" s="186" t="s">
        <v>119</v>
      </c>
      <c r="G48" s="200">
        <v>1</v>
      </c>
      <c r="H48" s="187"/>
      <c r="I48" s="167"/>
      <c r="J48" s="193">
        <f t="shared" si="10"/>
        <v>0</v>
      </c>
      <c r="K48" s="193">
        <f t="shared" si="0"/>
        <v>0</v>
      </c>
      <c r="L48" s="193">
        <f t="shared" si="1"/>
        <v>0</v>
      </c>
      <c r="M48" s="188">
        <v>21</v>
      </c>
      <c r="N48" s="187"/>
      <c r="O48" s="194" t="s">
        <v>9</v>
      </c>
      <c r="P48" s="194" t="s">
        <v>97</v>
      </c>
      <c r="Q48" s="194" t="s">
        <v>98</v>
      </c>
      <c r="R48" s="187"/>
      <c r="S48" s="171">
        <f t="shared" si="8"/>
        <v>0</v>
      </c>
      <c r="T48" s="163" t="b">
        <f t="shared" si="9"/>
        <v>1</v>
      </c>
    </row>
    <row r="49" spans="1:18" s="163" customFormat="1" ht="15.75" customHeight="1">
      <c r="A49" s="186"/>
      <c r="B49" s="187"/>
      <c r="C49" s="187"/>
      <c r="D49" s="202"/>
      <c r="E49" s="202"/>
      <c r="F49" s="187"/>
      <c r="G49" s="203"/>
      <c r="H49" s="187"/>
      <c r="I49" s="187"/>
      <c r="J49" s="187"/>
      <c r="K49" s="187"/>
      <c r="L49" s="187"/>
      <c r="M49" s="187"/>
      <c r="N49" s="187"/>
      <c r="O49" s="202"/>
      <c r="P49" s="202"/>
      <c r="Q49" s="202"/>
      <c r="R49" s="187"/>
    </row>
    <row r="50" spans="1:18" s="208" customFormat="1" ht="12.75" customHeight="1">
      <c r="A50" s="204"/>
      <c r="B50" s="205"/>
      <c r="C50" s="205"/>
      <c r="D50" s="205"/>
      <c r="E50" s="206" t="s">
        <v>84</v>
      </c>
      <c r="F50" s="205"/>
      <c r="G50" s="205"/>
      <c r="H50" s="205"/>
      <c r="I50" s="205"/>
      <c r="J50" s="207">
        <f>J14+J21+J25+J33+J41</f>
        <v>0</v>
      </c>
      <c r="K50" s="207">
        <f>SUM(K15:K48)</f>
        <v>0</v>
      </c>
      <c r="L50" s="207">
        <f>SUM(L15:L48)</f>
        <v>0</v>
      </c>
      <c r="M50" s="205"/>
      <c r="N50" s="205"/>
      <c r="O50" s="205"/>
      <c r="P50" s="205"/>
      <c r="Q50" s="205"/>
      <c r="R50" s="205"/>
    </row>
    <row r="51" spans="1:18" ht="11.25" customHeight="1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</row>
    <row r="52" ht="11.25" customHeight="1">
      <c r="A52" s="156"/>
    </row>
    <row r="53" ht="11.25" customHeight="1">
      <c r="A53" s="156"/>
    </row>
    <row r="54" ht="11.25" customHeight="1">
      <c r="A54" s="156"/>
    </row>
    <row r="55" ht="11.25" customHeight="1">
      <c r="A55" s="156"/>
    </row>
    <row r="56" ht="11.25" customHeight="1">
      <c r="A56" s="156"/>
    </row>
    <row r="57" ht="11.25" customHeight="1">
      <c r="A57" s="156"/>
    </row>
    <row r="58" ht="11.25" customHeight="1">
      <c r="A58" s="156"/>
    </row>
    <row r="59" ht="11.25" customHeight="1">
      <c r="A59" s="156"/>
    </row>
    <row r="60" ht="11.25" customHeight="1">
      <c r="A60" s="156"/>
    </row>
    <row r="61" ht="11.25" customHeight="1">
      <c r="A61" s="156"/>
    </row>
    <row r="62" ht="11.25" customHeight="1">
      <c r="A62" s="156"/>
    </row>
    <row r="63" ht="11.25" customHeight="1">
      <c r="A63" s="156"/>
    </row>
    <row r="64" ht="11.25" customHeight="1">
      <c r="A64" s="156"/>
    </row>
    <row r="65" ht="11.25" customHeight="1">
      <c r="A65" s="156"/>
    </row>
    <row r="66" ht="11.25" customHeight="1">
      <c r="A66" s="156"/>
    </row>
    <row r="67" ht="11.25" customHeight="1">
      <c r="A67" s="156"/>
    </row>
    <row r="68" ht="11.25" customHeight="1">
      <c r="A68" s="156"/>
    </row>
    <row r="69" ht="11.25" customHeight="1">
      <c r="A69" s="156"/>
    </row>
    <row r="70" ht="11.25" customHeight="1">
      <c r="A70" s="156"/>
    </row>
    <row r="71" ht="11.25" customHeight="1">
      <c r="A71" s="156"/>
    </row>
    <row r="72" ht="11.25" customHeight="1">
      <c r="A72" s="156"/>
    </row>
    <row r="73" ht="11.25" customHeight="1">
      <c r="A73" s="156"/>
    </row>
    <row r="74" ht="11.25" customHeight="1">
      <c r="A74" s="156"/>
    </row>
    <row r="75" ht="11.25" customHeight="1">
      <c r="A75" s="156"/>
    </row>
    <row r="76" ht="11.25" customHeight="1">
      <c r="A76" s="156"/>
    </row>
    <row r="77" ht="11.25" customHeight="1">
      <c r="A77" s="156"/>
    </row>
    <row r="78" ht="11.25" customHeight="1">
      <c r="A78" s="156"/>
    </row>
    <row r="79" ht="11.25" customHeight="1">
      <c r="A79" s="156"/>
    </row>
    <row r="80" ht="11.25" customHeight="1">
      <c r="A80" s="156"/>
    </row>
    <row r="81" ht="11.25" customHeight="1">
      <c r="A81" s="156"/>
    </row>
  </sheetData>
  <sheetProtection/>
  <printOptions horizontalCentered="1"/>
  <pageMargins left="0.7874015748031497" right="0.7874015748031497" top="0.5905511811023623" bottom="0.5905511811023623" header="0" footer="0"/>
  <pageSetup fitToHeight="999" horizontalDpi="600" verticalDpi="600" orientation="landscape" paperSize="9" scale="9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Kopecký</dc:creator>
  <cp:keywords/>
  <dc:description/>
  <cp:lastModifiedBy>projekty</cp:lastModifiedBy>
  <cp:lastPrinted>2021-12-17T10:15:48Z</cp:lastPrinted>
  <dcterms:created xsi:type="dcterms:W3CDTF">2012-11-26T15:57:54Z</dcterms:created>
  <dcterms:modified xsi:type="dcterms:W3CDTF">2022-09-08T04:37:12Z</dcterms:modified>
  <cp:category/>
  <cp:version/>
  <cp:contentType/>
  <cp:contentStatus/>
</cp:coreProperties>
</file>